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esktop\SWEng\Programming\SWEngAndroidApp\html\Resources\Documents\Timesheets\Analysis\"/>
    </mc:Choice>
  </mc:AlternateContent>
  <xr:revisionPtr revIDLastSave="0" documentId="8_{FB47D457-C938-4962-A4E4-360FB9EEE121}" xr6:coauthVersionLast="33" xr6:coauthVersionMax="33" xr10:uidLastSave="{00000000-0000-0000-0000-000000000000}"/>
  <bookViews>
    <workbookView xWindow="0" yWindow="0" windowWidth="24000" windowHeight="9510" activeTab="3" xr2:uid="{00000000-000D-0000-FFFF-FFFF00000000}"/>
  </bookViews>
  <sheets>
    <sheet name="Week 7 19-02" sheetId="1" r:id="rId1"/>
    <sheet name="Week 8 26-02" sheetId="2" r:id="rId2"/>
    <sheet name="WBS F Vs A Stacked Column Chart" sheetId="3" r:id="rId3"/>
    <sheet name="WBS F Vs A Cluster Column Chart" sheetId="4" r:id="rId4"/>
  </sheets>
  <calcPr calcId="179017"/>
</workbook>
</file>

<file path=xl/calcChain.xml><?xml version="1.0" encoding="utf-8"?>
<calcChain xmlns="http://schemas.openxmlformats.org/spreadsheetml/2006/main">
  <c r="J72" i="1" l="1"/>
  <c r="D6" i="1"/>
  <c r="I72" i="1"/>
  <c r="H70" i="3" l="1"/>
  <c r="G70" i="3"/>
  <c r="D70" i="3"/>
  <c r="C70" i="3"/>
  <c r="H69" i="3"/>
  <c r="G69" i="3"/>
  <c r="D69" i="3"/>
  <c r="C69" i="3"/>
  <c r="H68" i="3"/>
  <c r="G68" i="3"/>
  <c r="D68" i="3"/>
  <c r="C68" i="3"/>
  <c r="H67" i="3"/>
  <c r="G67" i="3"/>
  <c r="D67" i="3"/>
  <c r="C67" i="3"/>
  <c r="H66" i="3"/>
  <c r="G66" i="3"/>
  <c r="D66" i="3"/>
  <c r="C66" i="3"/>
  <c r="H65" i="3"/>
  <c r="G65" i="3"/>
  <c r="D65" i="3"/>
  <c r="C65" i="3"/>
  <c r="H64" i="3"/>
  <c r="G64" i="3"/>
  <c r="D64" i="3"/>
  <c r="C64" i="3"/>
  <c r="H63" i="3"/>
  <c r="G63" i="3"/>
  <c r="D63" i="3"/>
  <c r="C63" i="3"/>
  <c r="H62" i="3"/>
  <c r="G62" i="3"/>
  <c r="D62" i="3"/>
  <c r="C62" i="3"/>
  <c r="H61" i="3"/>
  <c r="G61" i="3"/>
  <c r="H60" i="3"/>
  <c r="G60" i="3"/>
  <c r="D60" i="3"/>
  <c r="C60" i="3"/>
  <c r="H59" i="3"/>
  <c r="G59" i="3"/>
  <c r="D59" i="3"/>
  <c r="C59" i="3"/>
  <c r="H58" i="3"/>
  <c r="G58" i="3"/>
  <c r="D58" i="3"/>
  <c r="C58" i="3"/>
  <c r="H57" i="3"/>
  <c r="G57" i="3"/>
  <c r="D57" i="3"/>
  <c r="C57" i="3"/>
  <c r="H56" i="3"/>
  <c r="G56" i="3"/>
  <c r="H55" i="3"/>
  <c r="G55" i="3"/>
  <c r="D55" i="3"/>
  <c r="C55" i="3"/>
  <c r="H54" i="3"/>
  <c r="G54" i="3"/>
  <c r="D54" i="3"/>
  <c r="C54" i="3"/>
  <c r="H53" i="3"/>
  <c r="G53" i="3"/>
  <c r="D53" i="3"/>
  <c r="C53" i="3"/>
  <c r="H52" i="3"/>
  <c r="G52" i="3"/>
  <c r="D52" i="3"/>
  <c r="C52" i="3"/>
  <c r="H51" i="3"/>
  <c r="H50" i="3"/>
  <c r="G50" i="3"/>
  <c r="D50" i="3"/>
  <c r="C50" i="3"/>
  <c r="H49" i="3"/>
  <c r="G49" i="3"/>
  <c r="H47" i="3"/>
  <c r="G47" i="3"/>
  <c r="D47" i="3"/>
  <c r="C47" i="3"/>
  <c r="H46" i="3"/>
  <c r="G46" i="3"/>
  <c r="H43" i="3"/>
  <c r="G43" i="3"/>
  <c r="H42" i="3"/>
  <c r="G42" i="3"/>
  <c r="D42" i="3"/>
  <c r="C42" i="3"/>
  <c r="H40" i="3"/>
  <c r="G40" i="3"/>
  <c r="D40" i="3"/>
  <c r="C40" i="3"/>
  <c r="H39" i="3"/>
  <c r="G39" i="3"/>
  <c r="D39" i="3"/>
  <c r="C39" i="3"/>
  <c r="H38" i="3"/>
  <c r="G38" i="3"/>
  <c r="D38" i="3"/>
  <c r="C38" i="3"/>
  <c r="H37" i="3"/>
  <c r="G37" i="3"/>
  <c r="D37" i="3"/>
  <c r="H36" i="3"/>
  <c r="G36" i="3"/>
  <c r="H35" i="3"/>
  <c r="G35" i="3"/>
  <c r="H34" i="3"/>
  <c r="G34" i="3"/>
  <c r="D34" i="3"/>
  <c r="H33" i="3"/>
  <c r="G33" i="3"/>
  <c r="D33" i="3"/>
  <c r="G32" i="3"/>
  <c r="H31" i="3"/>
  <c r="G31" i="3"/>
  <c r="D31" i="3"/>
  <c r="C31" i="3"/>
  <c r="H30" i="3"/>
  <c r="G30" i="3"/>
  <c r="D30" i="3"/>
  <c r="C30" i="3"/>
  <c r="H29" i="3"/>
  <c r="G29" i="3"/>
  <c r="D29" i="3"/>
  <c r="H28" i="3"/>
  <c r="G28" i="3"/>
  <c r="H27" i="3"/>
  <c r="G27" i="3"/>
  <c r="D27" i="3"/>
  <c r="H26" i="3"/>
  <c r="G26" i="3"/>
  <c r="D26" i="3"/>
  <c r="G25" i="3"/>
  <c r="H24" i="3"/>
  <c r="G24" i="3"/>
  <c r="D24" i="3"/>
  <c r="C24" i="3"/>
  <c r="H23" i="3"/>
  <c r="G23" i="3"/>
  <c r="D23" i="3"/>
  <c r="C23" i="3"/>
  <c r="H22" i="3"/>
  <c r="G22" i="3"/>
  <c r="D22" i="3"/>
  <c r="C22" i="3"/>
  <c r="H21" i="3"/>
  <c r="G21" i="3"/>
  <c r="C21" i="3"/>
  <c r="H20" i="3"/>
  <c r="G20" i="3"/>
  <c r="H19" i="3"/>
  <c r="G19" i="3"/>
  <c r="H18" i="3"/>
  <c r="G18" i="3"/>
  <c r="C18" i="3"/>
  <c r="H17" i="3"/>
  <c r="G17" i="3"/>
  <c r="H16" i="3"/>
  <c r="G16" i="3"/>
  <c r="C16" i="3"/>
  <c r="H15" i="3"/>
  <c r="G15" i="3"/>
  <c r="C15" i="3"/>
  <c r="H14" i="3"/>
  <c r="G14" i="3"/>
  <c r="C14" i="3"/>
  <c r="H13" i="3"/>
  <c r="G13" i="3"/>
  <c r="H12" i="3"/>
  <c r="G12" i="3"/>
  <c r="D12" i="3"/>
  <c r="C12" i="3"/>
  <c r="H11" i="3"/>
  <c r="G11" i="3"/>
  <c r="D11" i="3"/>
  <c r="C11" i="3"/>
  <c r="H10" i="3"/>
  <c r="G10" i="3"/>
  <c r="D10" i="3"/>
  <c r="C10" i="3"/>
  <c r="H9" i="3"/>
  <c r="G9" i="3"/>
  <c r="D9" i="3"/>
  <c r="C9" i="3"/>
  <c r="H8" i="3"/>
  <c r="G8" i="3"/>
  <c r="G7" i="3"/>
  <c r="H6" i="3"/>
  <c r="G6" i="3"/>
  <c r="H5" i="3"/>
  <c r="G5" i="3"/>
  <c r="D5" i="3"/>
  <c r="H4" i="3"/>
  <c r="G4" i="3"/>
  <c r="K73" i="2"/>
  <c r="J72" i="2"/>
  <c r="J74" i="2" s="1"/>
  <c r="I72" i="2"/>
  <c r="I74" i="2" s="1"/>
  <c r="H72" i="2"/>
  <c r="H74" i="2" s="1"/>
  <c r="G72" i="2"/>
  <c r="G74" i="2" s="1"/>
  <c r="F72" i="2"/>
  <c r="F74" i="2" s="1"/>
  <c r="C72" i="2"/>
  <c r="C74" i="2" s="1"/>
  <c r="K61" i="2"/>
  <c r="D61" i="3" s="1"/>
  <c r="K56" i="2"/>
  <c r="D56" i="3" s="1"/>
  <c r="D51" i="3"/>
  <c r="E49" i="2"/>
  <c r="E72" i="2" s="1"/>
  <c r="E74" i="2" s="1"/>
  <c r="C49" i="2"/>
  <c r="L48" i="2"/>
  <c r="H48" i="3" s="1"/>
  <c r="K46" i="2"/>
  <c r="K45" i="2" s="1"/>
  <c r="L45" i="2"/>
  <c r="H45" i="3" s="1"/>
  <c r="D36" i="3"/>
  <c r="K35" i="2"/>
  <c r="D35" i="3" s="1"/>
  <c r="L32" i="2"/>
  <c r="H32" i="3" s="1"/>
  <c r="K28" i="2"/>
  <c r="D28" i="3" s="1"/>
  <c r="L25" i="2"/>
  <c r="K23" i="2"/>
  <c r="K22" i="2"/>
  <c r="K21" i="2"/>
  <c r="D21" i="3" s="1"/>
  <c r="K20" i="2"/>
  <c r="D20" i="3" s="1"/>
  <c r="K19" i="2"/>
  <c r="D19" i="3" s="1"/>
  <c r="K18" i="2"/>
  <c r="D18" i="3" s="1"/>
  <c r="K17" i="2"/>
  <c r="D17" i="3" s="1"/>
  <c r="K16" i="2"/>
  <c r="D16" i="3" s="1"/>
  <c r="K15" i="2"/>
  <c r="D15" i="3" s="1"/>
  <c r="K14" i="2"/>
  <c r="D14" i="3" s="1"/>
  <c r="K8" i="2"/>
  <c r="L7" i="2"/>
  <c r="K6" i="2"/>
  <c r="D6" i="3" s="1"/>
  <c r="D4" i="2"/>
  <c r="D72" i="2" s="1"/>
  <c r="D74" i="2" s="1"/>
  <c r="L3" i="2"/>
  <c r="K73" i="1"/>
  <c r="J74" i="1"/>
  <c r="I74" i="1"/>
  <c r="G72" i="1"/>
  <c r="G74" i="1" s="1"/>
  <c r="F61" i="1"/>
  <c r="F72" i="1" s="1"/>
  <c r="F74" i="1" s="1"/>
  <c r="E61" i="1"/>
  <c r="D61" i="1"/>
  <c r="L51" i="1"/>
  <c r="G51" i="3" s="1"/>
  <c r="K51" i="1"/>
  <c r="C51" i="3" s="1"/>
  <c r="H49" i="1"/>
  <c r="E49" i="1"/>
  <c r="E72" i="1" s="1"/>
  <c r="E74" i="1" s="1"/>
  <c r="D49" i="1"/>
  <c r="C49" i="1"/>
  <c r="C72" i="1" s="1"/>
  <c r="C74" i="1" s="1"/>
  <c r="L48" i="1"/>
  <c r="G48" i="3" s="1"/>
  <c r="K46" i="1"/>
  <c r="C46" i="3" s="1"/>
  <c r="L45" i="1"/>
  <c r="C43" i="3"/>
  <c r="C37" i="3"/>
  <c r="K36" i="1"/>
  <c r="C36" i="3" s="1"/>
  <c r="K35" i="1"/>
  <c r="C35" i="3" s="1"/>
  <c r="C34" i="3"/>
  <c r="C33" i="3"/>
  <c r="K32" i="1"/>
  <c r="C32" i="3" s="1"/>
  <c r="C29" i="3"/>
  <c r="K28" i="1"/>
  <c r="C28" i="3" s="1"/>
  <c r="D27" i="1"/>
  <c r="K26" i="1"/>
  <c r="C26" i="3" s="1"/>
  <c r="C20" i="3"/>
  <c r="K19" i="1"/>
  <c r="C19" i="3" s="1"/>
  <c r="C17" i="3"/>
  <c r="K13" i="1"/>
  <c r="C13" i="3" s="1"/>
  <c r="K8" i="1"/>
  <c r="C8" i="3" s="1"/>
  <c r="K7" i="1"/>
  <c r="C7" i="3" s="1"/>
  <c r="K6" i="1"/>
  <c r="C6" i="3" s="1"/>
  <c r="K5" i="1"/>
  <c r="C5" i="3" s="1"/>
  <c r="K4" i="1"/>
  <c r="L3" i="1"/>
  <c r="G3" i="3" s="1"/>
  <c r="K7" i="2" l="1"/>
  <c r="D7" i="3" s="1"/>
  <c r="L44" i="1"/>
  <c r="K4" i="2"/>
  <c r="K49" i="2"/>
  <c r="K61" i="1"/>
  <c r="C61" i="3" s="1"/>
  <c r="K13" i="2"/>
  <c r="K32" i="2"/>
  <c r="D32" i="3" s="1"/>
  <c r="K27" i="1"/>
  <c r="C27" i="3" s="1"/>
  <c r="D72" i="1"/>
  <c r="D74" i="1" s="1"/>
  <c r="H72" i="1"/>
  <c r="H74" i="1" s="1"/>
  <c r="H3" i="3"/>
  <c r="M45" i="2"/>
  <c r="D8" i="3"/>
  <c r="D46" i="3"/>
  <c r="C4" i="3"/>
  <c r="K3" i="1"/>
  <c r="M3" i="1" s="1"/>
  <c r="K3" i="2"/>
  <c r="M3" i="2" s="1"/>
  <c r="D4" i="3"/>
  <c r="K25" i="2"/>
  <c r="H25" i="3"/>
  <c r="H7" i="3"/>
  <c r="K72" i="1"/>
  <c r="K74" i="1" s="1"/>
  <c r="C8" i="4" s="1"/>
  <c r="L41" i="1"/>
  <c r="G41" i="3" s="1"/>
  <c r="G44" i="3"/>
  <c r="D49" i="3"/>
  <c r="K48" i="2"/>
  <c r="M48" i="2" s="1"/>
  <c r="D45" i="3"/>
  <c r="K49" i="1"/>
  <c r="K72" i="2"/>
  <c r="K74" i="2" s="1"/>
  <c r="D3" i="3"/>
  <c r="D13" i="3"/>
  <c r="D43" i="3"/>
  <c r="G45" i="3"/>
  <c r="L44" i="2"/>
  <c r="K45" i="1"/>
  <c r="M45" i="1" s="1"/>
  <c r="L71" i="1" l="1"/>
  <c r="K25" i="1"/>
  <c r="M25" i="1" s="1"/>
  <c r="K56" i="1"/>
  <c r="C56" i="3" s="1"/>
  <c r="D25" i="3"/>
  <c r="M25" i="2"/>
  <c r="D48" i="3"/>
  <c r="C25" i="3"/>
  <c r="C49" i="3"/>
  <c r="K48" i="1"/>
  <c r="C45" i="3"/>
  <c r="C3" i="3"/>
  <c r="K44" i="2"/>
  <c r="M44" i="2" s="1"/>
  <c r="L41" i="2"/>
  <c r="H44" i="3"/>
  <c r="D8" i="4"/>
  <c r="C48" i="3" l="1"/>
  <c r="M48" i="1"/>
  <c r="K44" i="1"/>
  <c r="M44" i="1" s="1"/>
  <c r="H41" i="3"/>
  <c r="L71" i="2"/>
  <c r="K41" i="2"/>
  <c r="M41" i="2" s="1"/>
  <c r="C44" i="3"/>
  <c r="K41" i="1"/>
  <c r="M41" i="1" s="1"/>
  <c r="D44" i="3"/>
  <c r="D41" i="3" l="1"/>
  <c r="K71" i="2"/>
  <c r="M71" i="2" s="1"/>
  <c r="C41" i="3"/>
  <c r="K71" i="1"/>
  <c r="M71" i="1" s="1"/>
</calcChain>
</file>

<file path=xl/sharedStrings.xml><?xml version="1.0" encoding="utf-8"?>
<sst xmlns="http://schemas.openxmlformats.org/spreadsheetml/2006/main" count="1290" uniqueCount="105">
  <si>
    <t>ACTUAL (hrs)</t>
  </si>
  <si>
    <t>FORECAST (hrs)</t>
  </si>
  <si>
    <t>WBS</t>
  </si>
  <si>
    <t>Date</t>
  </si>
  <si>
    <t>Task Name</t>
  </si>
  <si>
    <t>19/02/2018</t>
  </si>
  <si>
    <t>26/02/2018</t>
  </si>
  <si>
    <t>Meetings</t>
  </si>
  <si>
    <t>Total Hours Per Task For Entire Group</t>
  </si>
  <si>
    <t>Forecast</t>
  </si>
  <si>
    <t>Alex B</t>
  </si>
  <si>
    <t>Alex F</t>
  </si>
  <si>
    <t>Jack</t>
  </si>
  <si>
    <t>Jeremy</t>
  </si>
  <si>
    <t>Kevin</t>
  </si>
  <si>
    <t>Marco</t>
  </si>
  <si>
    <t>Miranda</t>
  </si>
  <si>
    <t xml:space="preserve">St.John </t>
  </si>
  <si>
    <t>N/A</t>
  </si>
  <si>
    <t>Minutes</t>
  </si>
  <si>
    <t>-</t>
  </si>
  <si>
    <t>Performance and Document reviews (QA)</t>
  </si>
  <si>
    <t>Documentation</t>
  </si>
  <si>
    <t>Functional Specification</t>
  </si>
  <si>
    <t>2.1.1</t>
  </si>
  <si>
    <t>Functional Specification Generation</t>
  </si>
  <si>
    <t>2.1.2</t>
  </si>
  <si>
    <t>Generate User Stories</t>
  </si>
  <si>
    <t>2.1.3</t>
  </si>
  <si>
    <t>Functional Specification Compilation</t>
  </si>
  <si>
    <t>QA Manual</t>
  </si>
  <si>
    <t>2.2.1</t>
  </si>
  <si>
    <t>Generate QA Roles &amp; Responsibilities</t>
  </si>
  <si>
    <t>2.2.2</t>
  </si>
  <si>
    <t>Compile QA Manual</t>
  </si>
  <si>
    <t>Generate WBS, GANNT &amp; PERT</t>
  </si>
  <si>
    <t>Generate PWS</t>
  </si>
  <si>
    <t>Negotiate Inter-group contracts</t>
  </si>
  <si>
    <t>Create tender presentation</t>
  </si>
  <si>
    <t>Create Product demo presentation</t>
  </si>
  <si>
    <t>Compile hand in document of all deliverables</t>
  </si>
  <si>
    <t>Give Presentation</t>
  </si>
  <si>
    <t>Finance</t>
  </si>
  <si>
    <t>Generate Financial Business Plan</t>
  </si>
  <si>
    <t>Generate Financial Report 1</t>
  </si>
  <si>
    <t>Generate Financial Report 2</t>
  </si>
  <si>
    <t>Generate Financial Report 3</t>
  </si>
  <si>
    <t>Generate Financial Summary Report</t>
  </si>
  <si>
    <t>Research &amp; Design</t>
  </si>
  <si>
    <t>Research &amp; Analyze Market</t>
  </si>
  <si>
    <t>Research advertizement Revenue</t>
  </si>
  <si>
    <t>Develop Sales Strategies</t>
  </si>
  <si>
    <t>Design</t>
  </si>
  <si>
    <t>4.4.1</t>
  </si>
  <si>
    <t>Generate App Mockups</t>
  </si>
  <si>
    <t>4.4.2</t>
  </si>
  <si>
    <t>Design Logo</t>
  </si>
  <si>
    <t>4.4.3</t>
  </si>
  <si>
    <t>Create Class Diagrams</t>
  </si>
  <si>
    <t>Development</t>
  </si>
  <si>
    <t>Source Media for App</t>
  </si>
  <si>
    <t>Generate Icons for App</t>
  </si>
  <si>
    <t>Software</t>
  </si>
  <si>
    <t>5.3.1</t>
  </si>
  <si>
    <t>GUI Development</t>
  </si>
  <si>
    <t>5.3.1.1</t>
  </si>
  <si>
    <t>Prototype GUI Development</t>
  </si>
  <si>
    <t>5.3.1.2</t>
  </si>
  <si>
    <t>Final GUI Development</t>
  </si>
  <si>
    <t>5.3.2</t>
  </si>
  <si>
    <t>App Development</t>
  </si>
  <si>
    <t>5.3.2.1</t>
  </si>
  <si>
    <t>Prototype App Development</t>
  </si>
  <si>
    <t>5.3.2.2</t>
  </si>
  <si>
    <t>Final App Development</t>
  </si>
  <si>
    <t>Testing &amp; Analysis</t>
  </si>
  <si>
    <t>5.4.1</t>
  </si>
  <si>
    <t>GUI Testing</t>
  </si>
  <si>
    <t>5.4.2</t>
  </si>
  <si>
    <t>System Testing</t>
  </si>
  <si>
    <t>5.4.3</t>
  </si>
  <si>
    <t>Perform &amp; gather consumer feedback</t>
  </si>
  <si>
    <t>Deliverables</t>
  </si>
  <si>
    <t>Functional Spec to supervisor</t>
  </si>
  <si>
    <t>QA Manual uploaded to repository</t>
  </si>
  <si>
    <t>Financial Business Plan submission</t>
  </si>
  <si>
    <t>PWS Agreed between groups</t>
  </si>
  <si>
    <t>Group tender presentations</t>
  </si>
  <si>
    <t>Financial Report 1 sumbission</t>
  </si>
  <si>
    <t>All contracts agreed and filed</t>
  </si>
  <si>
    <t>Financial Report 2 submission</t>
  </si>
  <si>
    <t>First iteration complete</t>
  </si>
  <si>
    <t>Final test &amp; integration plan</t>
  </si>
  <si>
    <t>Financial Report 3 submission</t>
  </si>
  <si>
    <t>Financial Summary Report submission</t>
  </si>
  <si>
    <t>Demonstration / Sales presentation</t>
  </si>
  <si>
    <t>Hand in of all deliverables</t>
  </si>
  <si>
    <t>Total For Team</t>
  </si>
  <si>
    <t>Total Per Employee</t>
  </si>
  <si>
    <t>Forecast Per Employee</t>
  </si>
  <si>
    <t>Percentage Difference</t>
  </si>
  <si>
    <t>Week No.</t>
  </si>
  <si>
    <t>Actual</t>
  </si>
  <si>
    <t>Difference (%)</t>
  </si>
  <si>
    <t>Commencing Date of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</si>
</sst>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EB91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28BFF"/>
        <bgColor indexed="64"/>
      </patternFill>
    </fill>
    <fill>
      <patternFill patternType="solid">
        <fgColor theme="2" tint="-9.9978637043366805E-2"/>
        <bgColor indexed="64"/>
      </patternFill>
    </fill>
  </fills>
  <borders count="146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rgb="FF000000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auto="1"/>
      </right>
      <top/>
      <bottom/>
      <diagonal/>
    </border>
    <border>
      <left/>
      <right style="thin">
        <color theme="0" tint="-0.499984740745262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rgb="FF000000"/>
      </right>
      <top style="thin">
        <color auto="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rgb="FF000000"/>
      </bottom>
      <diagonal/>
    </border>
    <border>
      <left style="medium">
        <color rgb="FF000000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/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theme="0" tint="-0.499984740745262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theme="0" tint="-0.499984740745262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/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rgb="FF000000"/>
      </left>
      <right style="thin">
        <color rgb="FF000000"/>
      </right>
      <top style="thin">
        <color theme="0" tint="-0.499984740745262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auto="1"/>
      </top>
      <bottom style="thin">
        <color theme="0" tint="-0.499984740745262"/>
      </bottom>
      <diagonal/>
    </border>
    <border>
      <left/>
      <right style="medium">
        <color auto="1"/>
      </right>
      <top style="thin">
        <color auto="1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medium">
        <color theme="1"/>
      </bottom>
      <diagonal/>
    </border>
    <border>
      <left/>
      <right/>
      <top style="thin">
        <color theme="0" tint="-0.499984740745262"/>
      </top>
      <bottom style="medium">
        <color theme="1"/>
      </bottom>
      <diagonal/>
    </border>
    <border>
      <left/>
      <right style="medium">
        <color auto="1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1"/>
      </bottom>
      <diagonal/>
    </border>
    <border>
      <left style="thin">
        <color theme="0" tint="-0.499984740745262"/>
      </left>
      <right/>
      <top/>
      <bottom style="medium">
        <color theme="1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auto="1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rgb="FF00000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000000"/>
      </top>
      <bottom/>
      <diagonal/>
    </border>
    <border>
      <left style="thin">
        <color theme="0" tint="-0.499984740745262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theme="0" tint="-0.499984740745262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theme="0" tint="-0.499984740745262"/>
      </right>
      <top style="thin">
        <color auto="1"/>
      </top>
      <bottom/>
      <diagonal/>
    </border>
    <border>
      <left style="thin">
        <color theme="0" tint="-0.499984740745262"/>
      </left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rgb="FF000000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499984740745262"/>
      </top>
      <bottom style="medium">
        <color rgb="FF000000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medium">
        <color rgb="FF0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/>
      <right style="thin">
        <color rgb="FF000000"/>
      </right>
      <top style="thin">
        <color theme="0" tint="-0.499984740745262"/>
      </top>
      <bottom/>
      <diagonal/>
    </border>
    <border>
      <left style="thick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ck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rgb="FF000000"/>
      </left>
      <right style="thin">
        <color theme="0" tint="-0.499984740745262"/>
      </right>
      <top style="thin">
        <color theme="0" tint="-0.499984740745262"/>
      </top>
      <bottom style="thick">
        <color rgb="FF000000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ck">
        <color rgb="FF000000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theme="0" tint="-0.499984740745262"/>
      </left>
      <right style="thick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ck">
        <color rgb="FF000000"/>
      </bottom>
      <diagonal/>
    </border>
    <border>
      <left style="thin">
        <color theme="0" tint="-0.499984740745262"/>
      </left>
      <right style="thick">
        <color rgb="FF000000"/>
      </right>
      <top style="thin">
        <color theme="0" tint="-0.499984740745262"/>
      </top>
      <bottom style="thick">
        <color rgb="FF00000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ck">
        <color rgb="FF000000"/>
      </bottom>
      <diagonal/>
    </border>
    <border>
      <left/>
      <right style="medium">
        <color rgb="FF000000"/>
      </right>
      <top style="thin">
        <color theme="0" tint="-0.499984740745262"/>
      </top>
      <bottom style="thick">
        <color rgb="FF000000"/>
      </bottom>
      <diagonal/>
    </border>
    <border>
      <left style="thin">
        <color theme="0" tint="-0.499984740745262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auto="1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auto="1"/>
      </top>
      <bottom style="thin">
        <color theme="0" tint="-0.499984740745262"/>
      </bottom>
      <diagonal/>
    </border>
    <border>
      <left style="medium">
        <color auto="1"/>
      </left>
      <right style="thin">
        <color auto="1"/>
      </right>
      <top style="thin">
        <color theme="0" tint="-0.499984740745262"/>
      </top>
      <bottom/>
      <diagonal/>
    </border>
    <border>
      <left style="medium">
        <color auto="1"/>
      </left>
      <right style="thin">
        <color auto="1"/>
      </right>
      <top style="thin">
        <color theme="0" tint="-0.499984740745262"/>
      </top>
      <bottom style="medium">
        <color theme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theme="0" tint="-0.499984740745262"/>
      </bottom>
      <diagonal/>
    </border>
    <border>
      <left style="thin">
        <color auto="1"/>
      </left>
      <right style="medium">
        <color auto="1"/>
      </right>
      <top style="thin">
        <color theme="0" tint="-0.499984740745262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rgb="FF000000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medium">
        <color auto="1"/>
      </right>
      <top style="thin">
        <color theme="0" tint="-0.499984740745262"/>
      </top>
      <bottom/>
      <diagonal/>
    </border>
    <border>
      <left style="thin">
        <color rgb="FF000000"/>
      </left>
      <right style="medium">
        <color auto="1"/>
      </right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medium">
        <color auto="1"/>
      </right>
      <top style="thin">
        <color theme="0" tint="-0.499984740745262"/>
      </top>
      <bottom style="medium">
        <color theme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theme="0" tint="-0.499984740745262"/>
      </top>
      <bottom style="medium">
        <color auto="1"/>
      </bottom>
      <diagonal/>
    </border>
    <border>
      <left/>
      <right style="medium">
        <color rgb="FF000000"/>
      </right>
      <top style="thin">
        <color theme="0" tint="-0.499984740745262"/>
      </top>
      <bottom style="medium">
        <color auto="1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thin">
        <color theme="0" tint="-0.499984740745262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theme="0" tint="-0.499984740745262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medium">
        <color auto="1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auto="1"/>
      </top>
      <bottom style="thin">
        <color theme="0" tint="-0.499984740745262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331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1" fillId="0" borderId="3" xfId="0" applyFont="1" applyBorder="1" applyAlignment="1"/>
    <xf numFmtId="0" fontId="1" fillId="0" borderId="4" xfId="0" applyFont="1" applyBorder="1" applyAlignment="1"/>
    <xf numFmtId="14" fontId="1" fillId="0" borderId="3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3" fillId="4" borderId="0" xfId="0" applyFont="1" applyFill="1" applyAlignment="1"/>
    <xf numFmtId="0" fontId="3" fillId="4" borderId="1" xfId="0" applyFont="1" applyFill="1" applyBorder="1" applyAlignment="1"/>
    <xf numFmtId="0" fontId="1" fillId="7" borderId="0" xfId="0" applyFont="1" applyFill="1" applyAlignment="1"/>
    <xf numFmtId="0" fontId="1" fillId="7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/>
    <xf numFmtId="0" fontId="0" fillId="0" borderId="15" xfId="0" applyFont="1" applyBorder="1" applyAlignment="1"/>
    <xf numFmtId="0" fontId="1" fillId="7" borderId="20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1" fillId="0" borderId="0" xfId="0" applyFont="1" applyBorder="1" applyAlignment="1"/>
    <xf numFmtId="0" fontId="5" fillId="7" borderId="18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3" fillId="6" borderId="27" xfId="0" applyFont="1" applyFill="1" applyBorder="1" applyAlignment="1"/>
    <xf numFmtId="0" fontId="3" fillId="6" borderId="28" xfId="0" applyFont="1" applyFill="1" applyBorder="1" applyAlignment="1"/>
    <xf numFmtId="0" fontId="1" fillId="0" borderId="22" xfId="0" applyFont="1" applyBorder="1" applyAlignment="1"/>
    <xf numFmtId="0" fontId="1" fillId="0" borderId="29" xfId="0" applyFont="1" applyBorder="1" applyAlignment="1"/>
    <xf numFmtId="0" fontId="1" fillId="7" borderId="22" xfId="0" applyFont="1" applyFill="1" applyBorder="1" applyAlignment="1"/>
    <xf numFmtId="0" fontId="1" fillId="7" borderId="29" xfId="0" applyFont="1" applyFill="1" applyBorder="1" applyAlignment="1"/>
    <xf numFmtId="0" fontId="3" fillId="6" borderId="29" xfId="0" applyFont="1" applyFill="1" applyBorder="1" applyAlignment="1"/>
    <xf numFmtId="0" fontId="3" fillId="8" borderId="22" xfId="0" applyFont="1" applyFill="1" applyBorder="1" applyAlignment="1"/>
    <xf numFmtId="0" fontId="3" fillId="8" borderId="29" xfId="0" applyFont="1" applyFill="1" applyBorder="1" applyAlignment="1"/>
    <xf numFmtId="0" fontId="3" fillId="7" borderId="22" xfId="0" applyFont="1" applyFill="1" applyBorder="1" applyAlignment="1"/>
    <xf numFmtId="0" fontId="3" fillId="7" borderId="29" xfId="0" applyFont="1" applyFill="1" applyBorder="1" applyAlignment="1"/>
    <xf numFmtId="0" fontId="4" fillId="3" borderId="29" xfId="0" applyFont="1" applyFill="1" applyBorder="1" applyAlignment="1"/>
    <xf numFmtId="0" fontId="1" fillId="0" borderId="30" xfId="0" applyFont="1" applyBorder="1" applyAlignment="1"/>
    <xf numFmtId="0" fontId="1" fillId="0" borderId="31" xfId="0" applyFont="1" applyBorder="1" applyAlignment="1"/>
    <xf numFmtId="0" fontId="3" fillId="6" borderId="32" xfId="0" applyFont="1" applyFill="1" applyBorder="1" applyAlignment="1"/>
    <xf numFmtId="0" fontId="3" fillId="6" borderId="33" xfId="0" applyFont="1" applyFill="1" applyBorder="1" applyAlignment="1"/>
    <xf numFmtId="0" fontId="3" fillId="4" borderId="27" xfId="0" applyFont="1" applyFill="1" applyBorder="1" applyAlignment="1"/>
    <xf numFmtId="0" fontId="3" fillId="4" borderId="28" xfId="0" applyFont="1" applyFill="1" applyBorder="1" applyAlignment="1"/>
    <xf numFmtId="0" fontId="1" fillId="0" borderId="23" xfId="0" applyFont="1" applyBorder="1" applyAlignment="1"/>
    <xf numFmtId="0" fontId="1" fillId="0" borderId="35" xfId="0" applyFont="1" applyBorder="1" applyAlignment="1"/>
    <xf numFmtId="0" fontId="1" fillId="0" borderId="43" xfId="0" applyFont="1" applyBorder="1" applyAlignment="1"/>
    <xf numFmtId="0" fontId="1" fillId="0" borderId="16" xfId="0" applyFont="1" applyBorder="1" applyAlignment="1"/>
    <xf numFmtId="0" fontId="1" fillId="0" borderId="37" xfId="0" applyFont="1" applyBorder="1" applyAlignment="1"/>
    <xf numFmtId="0" fontId="1" fillId="3" borderId="22" xfId="0" applyFont="1" applyFill="1" applyBorder="1" applyAlignment="1"/>
    <xf numFmtId="0" fontId="1" fillId="3" borderId="29" xfId="0" applyFont="1" applyFill="1" applyBorder="1" applyAlignment="1"/>
    <xf numFmtId="0" fontId="1" fillId="3" borderId="23" xfId="0" applyFont="1" applyFill="1" applyBorder="1" applyAlignment="1"/>
    <xf numFmtId="0" fontId="1" fillId="3" borderId="35" xfId="0" applyFont="1" applyFill="1" applyBorder="1" applyAlignment="1"/>
    <xf numFmtId="10" fontId="1" fillId="7" borderId="59" xfId="0" applyNumberFormat="1" applyFont="1" applyFill="1" applyBorder="1" applyAlignment="1">
      <alignment horizontal="center"/>
    </xf>
    <xf numFmtId="10" fontId="1" fillId="7" borderId="62" xfId="0" applyNumberFormat="1" applyFont="1" applyFill="1" applyBorder="1" applyAlignment="1">
      <alignment horizontal="center"/>
    </xf>
    <xf numFmtId="10" fontId="1" fillId="7" borderId="63" xfId="0" applyNumberFormat="1" applyFont="1" applyFill="1" applyBorder="1" applyAlignment="1">
      <alignment horizontal="center"/>
    </xf>
    <xf numFmtId="0" fontId="1" fillId="0" borderId="90" xfId="0" applyFont="1" applyBorder="1" applyAlignment="1"/>
    <xf numFmtId="0" fontId="1" fillId="0" borderId="89" xfId="0" applyFont="1" applyBorder="1" applyAlignment="1"/>
    <xf numFmtId="0" fontId="1" fillId="3" borderId="31" xfId="0" applyFont="1" applyFill="1" applyBorder="1" applyAlignment="1"/>
    <xf numFmtId="0" fontId="1" fillId="3" borderId="30" xfId="0" applyFont="1" applyFill="1" applyBorder="1" applyAlignment="1"/>
    <xf numFmtId="0" fontId="3" fillId="4" borderId="10" xfId="0" applyFont="1" applyFill="1" applyBorder="1" applyAlignment="1"/>
    <xf numFmtId="0" fontId="3" fillId="4" borderId="11" xfId="0" applyFont="1" applyFill="1" applyBorder="1" applyAlignment="1"/>
    <xf numFmtId="0" fontId="3" fillId="6" borderId="10" xfId="0" applyFont="1" applyFill="1" applyBorder="1" applyAlignment="1"/>
    <xf numFmtId="0" fontId="3" fillId="6" borderId="11" xfId="0" applyFont="1" applyFill="1" applyBorder="1" applyAlignment="1"/>
    <xf numFmtId="0" fontId="3" fillId="2" borderId="92" xfId="0" applyFont="1" applyFill="1" applyBorder="1" applyAlignment="1"/>
    <xf numFmtId="0" fontId="3" fillId="2" borderId="82" xfId="0" applyFont="1" applyFill="1" applyBorder="1" applyAlignment="1"/>
    <xf numFmtId="0" fontId="1" fillId="0" borderId="93" xfId="0" applyFont="1" applyBorder="1" applyAlignment="1"/>
    <xf numFmtId="0" fontId="1" fillId="3" borderId="93" xfId="0" applyFont="1" applyFill="1" applyBorder="1" applyAlignment="1"/>
    <xf numFmtId="0" fontId="3" fillId="5" borderId="93" xfId="0" applyFont="1" applyFill="1" applyBorder="1" applyAlignment="1"/>
    <xf numFmtId="0" fontId="3" fillId="5" borderId="29" xfId="0" applyFont="1" applyFill="1" applyBorder="1" applyAlignment="1"/>
    <xf numFmtId="0" fontId="3" fillId="7" borderId="93" xfId="0" applyFont="1" applyFill="1" applyBorder="1" applyAlignment="1"/>
    <xf numFmtId="0" fontId="3" fillId="9" borderId="93" xfId="0" applyFont="1" applyFill="1" applyBorder="1" applyAlignment="1"/>
    <xf numFmtId="0" fontId="3" fillId="9" borderId="29" xfId="0" applyFont="1" applyFill="1" applyBorder="1" applyAlignment="1"/>
    <xf numFmtId="0" fontId="3" fillId="10" borderId="93" xfId="0" applyFont="1" applyFill="1" applyBorder="1" applyAlignment="1"/>
    <xf numFmtId="0" fontId="3" fillId="10" borderId="29" xfId="0" applyFont="1" applyFill="1" applyBorder="1" applyAlignment="1"/>
    <xf numFmtId="0" fontId="1" fillId="7" borderId="93" xfId="0" applyFont="1" applyFill="1" applyBorder="1" applyAlignment="1"/>
    <xf numFmtId="0" fontId="3" fillId="11" borderId="93" xfId="0" applyFont="1" applyFill="1" applyBorder="1" applyAlignment="1"/>
    <xf numFmtId="0" fontId="3" fillId="11" borderId="29" xfId="0" applyFont="1" applyFill="1" applyBorder="1" applyAlignment="1"/>
    <xf numFmtId="0" fontId="3" fillId="8" borderId="93" xfId="0" applyFont="1" applyFill="1" applyBorder="1" applyAlignment="1"/>
    <xf numFmtId="0" fontId="3" fillId="6" borderId="93" xfId="0" applyFont="1" applyFill="1" applyBorder="1" applyAlignment="1"/>
    <xf numFmtId="0" fontId="1" fillId="0" borderId="94" xfId="0" applyFont="1" applyBorder="1" applyAlignment="1"/>
    <xf numFmtId="0" fontId="1" fillId="0" borderId="95" xfId="0" applyFont="1" applyBorder="1" applyAlignment="1"/>
    <xf numFmtId="0" fontId="1" fillId="2" borderId="80" xfId="0" applyFont="1" applyFill="1" applyBorder="1" applyAlignment="1">
      <alignment horizontal="right"/>
    </xf>
    <xf numFmtId="0" fontId="1" fillId="2" borderId="96" xfId="0" applyFont="1" applyFill="1" applyBorder="1" applyAlignment="1">
      <alignment horizontal="right"/>
    </xf>
    <xf numFmtId="0" fontId="1" fillId="3" borderId="38" xfId="0" applyFont="1" applyFill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5" borderId="38" xfId="0" applyFont="1" applyFill="1" applyBorder="1" applyAlignment="1">
      <alignment horizontal="right"/>
    </xf>
    <xf numFmtId="0" fontId="1" fillId="5" borderId="20" xfId="0" applyFont="1" applyFill="1" applyBorder="1" applyAlignment="1">
      <alignment horizontal="right"/>
    </xf>
    <xf numFmtId="0" fontId="1" fillId="7" borderId="38" xfId="0" applyFont="1" applyFill="1" applyBorder="1" applyAlignment="1">
      <alignment horizontal="right"/>
    </xf>
    <xf numFmtId="0" fontId="1" fillId="7" borderId="20" xfId="0" applyFont="1" applyFill="1" applyBorder="1" applyAlignment="1">
      <alignment horizontal="right"/>
    </xf>
    <xf numFmtId="0" fontId="1" fillId="9" borderId="38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right"/>
    </xf>
    <xf numFmtId="0" fontId="1" fillId="10" borderId="38" xfId="0" applyFont="1" applyFill="1" applyBorder="1" applyAlignment="1">
      <alignment horizontal="right"/>
    </xf>
    <xf numFmtId="0" fontId="1" fillId="10" borderId="20" xfId="0" applyFont="1" applyFill="1" applyBorder="1" applyAlignment="1">
      <alignment horizontal="right"/>
    </xf>
    <xf numFmtId="0" fontId="1" fillId="11" borderId="38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right"/>
    </xf>
    <xf numFmtId="0" fontId="1" fillId="8" borderId="38" xfId="0" applyFont="1" applyFill="1" applyBorder="1" applyAlignment="1">
      <alignment horizontal="right"/>
    </xf>
    <xf numFmtId="0" fontId="1" fillId="8" borderId="20" xfId="0" applyFont="1" applyFill="1" applyBorder="1" applyAlignment="1">
      <alignment horizontal="right"/>
    </xf>
    <xf numFmtId="0" fontId="1" fillId="6" borderId="38" xfId="0" applyFont="1" applyFill="1" applyBorder="1" applyAlignment="1">
      <alignment horizontal="right"/>
    </xf>
    <xf numFmtId="0" fontId="1" fillId="6" borderId="2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14" fontId="1" fillId="0" borderId="97" xfId="0" applyNumberFormat="1" applyFont="1" applyBorder="1" applyAlignment="1">
      <alignment horizontal="center"/>
    </xf>
    <xf numFmtId="0" fontId="1" fillId="2" borderId="80" xfId="0" applyFont="1" applyFill="1" applyBorder="1" applyAlignment="1">
      <alignment horizontal="center"/>
    </xf>
    <xf numFmtId="0" fontId="1" fillId="2" borderId="98" xfId="0" applyFont="1" applyFill="1" applyBorder="1" applyAlignment="1">
      <alignment horizontal="center"/>
    </xf>
    <xf numFmtId="0" fontId="1" fillId="0" borderId="99" xfId="0" applyFont="1" applyBorder="1" applyAlignment="1">
      <alignment horizontal="center"/>
    </xf>
    <xf numFmtId="0" fontId="1" fillId="5" borderId="99" xfId="0" applyFont="1" applyFill="1" applyBorder="1" applyAlignment="1">
      <alignment horizontal="center"/>
    </xf>
    <xf numFmtId="0" fontId="1" fillId="7" borderId="99" xfId="0" applyFont="1" applyFill="1" applyBorder="1" applyAlignment="1">
      <alignment horizontal="center"/>
    </xf>
    <xf numFmtId="0" fontId="1" fillId="9" borderId="99" xfId="0" applyFont="1" applyFill="1" applyBorder="1" applyAlignment="1">
      <alignment horizontal="center"/>
    </xf>
    <xf numFmtId="0" fontId="1" fillId="10" borderId="99" xfId="0" applyFont="1" applyFill="1" applyBorder="1" applyAlignment="1">
      <alignment horizontal="center"/>
    </xf>
    <xf numFmtId="0" fontId="1" fillId="11" borderId="99" xfId="0" applyFont="1" applyFill="1" applyBorder="1" applyAlignment="1">
      <alignment horizontal="center"/>
    </xf>
    <xf numFmtId="0" fontId="1" fillId="8" borderId="99" xfId="0" applyFont="1" applyFill="1" applyBorder="1" applyAlignment="1">
      <alignment horizontal="center"/>
    </xf>
    <xf numFmtId="0" fontId="1" fillId="6" borderId="99" xfId="0" applyFont="1" applyFill="1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1" fillId="3" borderId="100" xfId="0" applyFont="1" applyFill="1" applyBorder="1" applyAlignment="1">
      <alignment horizontal="right"/>
    </xf>
    <xf numFmtId="0" fontId="1" fillId="0" borderId="102" xfId="0" applyFont="1" applyBorder="1" applyAlignment="1">
      <alignment horizontal="right"/>
    </xf>
    <xf numFmtId="0" fontId="3" fillId="2" borderId="79" xfId="0" applyFont="1" applyFill="1" applyBorder="1" applyAlignment="1"/>
    <xf numFmtId="0" fontId="1" fillId="3" borderId="43" xfId="0" applyFont="1" applyFill="1" applyBorder="1" applyAlignment="1"/>
    <xf numFmtId="0" fontId="3" fillId="5" borderId="43" xfId="0" applyFont="1" applyFill="1" applyBorder="1" applyAlignment="1"/>
    <xf numFmtId="0" fontId="3" fillId="7" borderId="43" xfId="0" applyFont="1" applyFill="1" applyBorder="1" applyAlignment="1"/>
    <xf numFmtId="0" fontId="3" fillId="9" borderId="43" xfId="0" applyFont="1" applyFill="1" applyBorder="1" applyAlignment="1"/>
    <xf numFmtId="0" fontId="3" fillId="10" borderId="43" xfId="0" applyFont="1" applyFill="1" applyBorder="1" applyAlignment="1"/>
    <xf numFmtId="0" fontId="1" fillId="7" borderId="43" xfId="0" applyFont="1" applyFill="1" applyBorder="1" applyAlignment="1"/>
    <xf numFmtId="0" fontId="3" fillId="11" borderId="43" xfId="0" applyFont="1" applyFill="1" applyBorder="1" applyAlignment="1"/>
    <xf numFmtId="0" fontId="3" fillId="8" borderId="43" xfId="0" applyFont="1" applyFill="1" applyBorder="1" applyAlignment="1"/>
    <xf numFmtId="0" fontId="4" fillId="3" borderId="43" xfId="0" applyFont="1" applyFill="1" applyBorder="1" applyAlignment="1"/>
    <xf numFmtId="0" fontId="3" fillId="6" borderId="43" xfId="0" applyFont="1" applyFill="1" applyBorder="1" applyAlignment="1"/>
    <xf numFmtId="0" fontId="1" fillId="0" borderId="103" xfId="0" applyFont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1" fillId="0" borderId="38" xfId="0" applyFont="1" applyFill="1" applyBorder="1" applyAlignment="1">
      <alignment horizontal="center"/>
    </xf>
    <xf numFmtId="0" fontId="1" fillId="0" borderId="100" xfId="0" applyFont="1" applyFill="1" applyBorder="1" applyAlignment="1">
      <alignment horizontal="center"/>
    </xf>
    <xf numFmtId="0" fontId="1" fillId="12" borderId="38" xfId="0" applyFont="1" applyFill="1" applyBorder="1" applyAlignment="1">
      <alignment horizontal="center"/>
    </xf>
    <xf numFmtId="0" fontId="1" fillId="13" borderId="38" xfId="0" applyFont="1" applyFill="1" applyBorder="1" applyAlignment="1">
      <alignment horizontal="center"/>
    </xf>
    <xf numFmtId="0" fontId="1" fillId="14" borderId="38" xfId="0" applyFont="1" applyFill="1" applyBorder="1" applyAlignment="1">
      <alignment horizontal="center"/>
    </xf>
    <xf numFmtId="0" fontId="1" fillId="15" borderId="38" xfId="0" applyFont="1" applyFill="1" applyBorder="1" applyAlignment="1">
      <alignment horizontal="right"/>
    </xf>
    <xf numFmtId="0" fontId="1" fillId="14" borderId="20" xfId="0" applyFont="1" applyFill="1" applyBorder="1" applyAlignment="1">
      <alignment horizontal="right"/>
    </xf>
    <xf numFmtId="0" fontId="1" fillId="14" borderId="99" xfId="0" applyFont="1" applyFill="1" applyBorder="1" applyAlignment="1">
      <alignment horizontal="center"/>
    </xf>
    <xf numFmtId="0" fontId="1" fillId="16" borderId="38" xfId="0" applyFont="1" applyFill="1" applyBorder="1" applyAlignment="1">
      <alignment horizontal="center"/>
    </xf>
    <xf numFmtId="0" fontId="1" fillId="17" borderId="38" xfId="0" applyFont="1" applyFill="1" applyBorder="1" applyAlignment="1">
      <alignment horizontal="center"/>
    </xf>
    <xf numFmtId="0" fontId="1" fillId="18" borderId="38" xfId="0" applyFont="1" applyFill="1" applyBorder="1" applyAlignment="1">
      <alignment horizontal="center"/>
    </xf>
    <xf numFmtId="0" fontId="1" fillId="4" borderId="69" xfId="0" applyFont="1" applyFill="1" applyBorder="1" applyAlignment="1">
      <alignment horizontal="center" vertical="center"/>
    </xf>
    <xf numFmtId="0" fontId="1" fillId="4" borderId="70" xfId="0" applyFont="1" applyFill="1" applyBorder="1" applyAlignment="1">
      <alignment horizontal="center" vertical="center"/>
    </xf>
    <xf numFmtId="0" fontId="1" fillId="4" borderId="71" xfId="0" applyFont="1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3" borderId="68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6" borderId="72" xfId="0" applyFont="1" applyFill="1" applyBorder="1" applyAlignment="1">
      <alignment horizontal="center" vertical="center"/>
    </xf>
    <xf numFmtId="0" fontId="1" fillId="6" borderId="73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46" xfId="0" applyFont="1" applyFill="1" applyBorder="1" applyAlignment="1">
      <alignment horizontal="center" vertical="center"/>
    </xf>
    <xf numFmtId="0" fontId="1" fillId="7" borderId="65" xfId="0" applyFont="1" applyFill="1" applyBorder="1" applyAlignment="1">
      <alignment horizontal="center" vertical="center"/>
    </xf>
    <xf numFmtId="0" fontId="1" fillId="7" borderId="66" xfId="0" applyFont="1" applyFill="1" applyBorder="1" applyAlignment="1">
      <alignment horizontal="center" vertical="center"/>
    </xf>
    <xf numFmtId="0" fontId="1" fillId="7" borderId="74" xfId="0" applyFont="1" applyFill="1" applyBorder="1" applyAlignment="1">
      <alignment horizontal="center" vertical="center"/>
    </xf>
    <xf numFmtId="0" fontId="1" fillId="7" borderId="44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4" borderId="65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74" xfId="0" applyFont="1" applyFill="1" applyBorder="1" applyAlignment="1">
      <alignment horizontal="center" vertical="center"/>
    </xf>
    <xf numFmtId="0" fontId="1" fillId="6" borderId="65" xfId="0" applyFont="1" applyFill="1" applyBorder="1" applyAlignment="1">
      <alignment horizontal="center" vertical="center"/>
    </xf>
    <xf numFmtId="0" fontId="1" fillId="6" borderId="66" xfId="0" applyFont="1" applyFill="1" applyBorder="1" applyAlignment="1">
      <alignment horizontal="center" vertical="center"/>
    </xf>
    <xf numFmtId="0" fontId="1" fillId="6" borderId="7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1" fillId="8" borderId="38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6" borderId="75" xfId="0" applyFont="1" applyFill="1" applyBorder="1" applyAlignment="1">
      <alignment horizontal="center" vertical="center"/>
    </xf>
    <xf numFmtId="0" fontId="1" fillId="6" borderId="53" xfId="0" applyFont="1" applyFill="1" applyBorder="1" applyAlignment="1">
      <alignment horizontal="center" vertical="center"/>
    </xf>
    <xf numFmtId="0" fontId="1" fillId="6" borderId="76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4" borderId="72" xfId="0" applyFont="1" applyFill="1" applyBorder="1" applyAlignment="1">
      <alignment horizontal="center" vertical="center"/>
    </xf>
    <xf numFmtId="0" fontId="1" fillId="4" borderId="73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77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3" fillId="3" borderId="54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1" fillId="6" borderId="77" xfId="0" applyFont="1" applyFill="1" applyBorder="1" applyAlignment="1">
      <alignment horizontal="center" vertical="center"/>
    </xf>
    <xf numFmtId="0" fontId="1" fillId="7" borderId="45" xfId="0" applyFont="1" applyFill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8" borderId="45" xfId="0" applyFont="1" applyFill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1" fillId="0" borderId="88" xfId="0" applyFont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0" fontId="1" fillId="3" borderId="85" xfId="0" applyFont="1" applyFill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7" borderId="80" xfId="0" applyFont="1" applyFill="1" applyBorder="1" applyAlignment="1">
      <alignment horizontal="center" vertical="center"/>
    </xf>
    <xf numFmtId="0" fontId="1" fillId="7" borderId="81" xfId="0" applyFont="1" applyFill="1" applyBorder="1" applyAlignment="1">
      <alignment horizontal="center" vertical="center"/>
    </xf>
    <xf numFmtId="0" fontId="1" fillId="7" borderId="82" xfId="0" applyFont="1" applyFill="1" applyBorder="1" applyAlignment="1">
      <alignment horizontal="center" vertical="center"/>
    </xf>
    <xf numFmtId="0" fontId="1" fillId="7" borderId="83" xfId="0" applyFont="1" applyFill="1" applyBorder="1" applyAlignment="1">
      <alignment horizontal="center" vertical="center"/>
    </xf>
    <xf numFmtId="0" fontId="1" fillId="7" borderId="84" xfId="0" applyFont="1" applyFill="1" applyBorder="1" applyAlignment="1">
      <alignment horizontal="center" vertical="center"/>
    </xf>
    <xf numFmtId="0" fontId="5" fillId="7" borderId="38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4" fillId="0" borderId="0" xfId="1" applyFont="1" applyBorder="1" applyAlignment="1"/>
    <xf numFmtId="2" fontId="1" fillId="0" borderId="0" xfId="1" applyNumberFormat="1" applyFont="1" applyBorder="1"/>
    <xf numFmtId="10" fontId="1" fillId="0" borderId="106" xfId="1" applyNumberFormat="1" applyFont="1" applyBorder="1"/>
    <xf numFmtId="0" fontId="1" fillId="0" borderId="108" xfId="1" applyFont="1" applyBorder="1" applyAlignment="1"/>
    <xf numFmtId="0" fontId="1" fillId="0" borderId="109" xfId="1" applyFont="1" applyBorder="1" applyAlignment="1"/>
    <xf numFmtId="0" fontId="1" fillId="0" borderId="105" xfId="1" applyFont="1" applyBorder="1" applyAlignment="1"/>
    <xf numFmtId="0" fontId="1" fillId="0" borderId="110" xfId="1" applyFont="1" applyBorder="1" applyAlignment="1"/>
    <xf numFmtId="14" fontId="1" fillId="0" borderId="0" xfId="1" applyNumberFormat="1" applyFont="1" applyBorder="1" applyAlignment="1"/>
    <xf numFmtId="0" fontId="4" fillId="0" borderId="26" xfId="1" applyFont="1" applyBorder="1" applyAlignment="1"/>
    <xf numFmtId="10" fontId="1" fillId="0" borderId="107" xfId="1" applyNumberFormat="1" applyFont="1" applyBorder="1"/>
    <xf numFmtId="0" fontId="1" fillId="0" borderId="111" xfId="1" applyFont="1" applyBorder="1" applyAlignment="1"/>
    <xf numFmtId="14" fontId="1" fillId="0" borderId="26" xfId="1" applyNumberFormat="1" applyFont="1" applyBorder="1" applyAlignment="1"/>
    <xf numFmtId="0" fontId="1" fillId="3" borderId="44" xfId="0" applyFont="1" applyFill="1" applyBorder="1" applyAlignment="1">
      <alignment horizontal="center" vertical="center"/>
    </xf>
    <xf numFmtId="0" fontId="1" fillId="6" borderId="112" xfId="0" applyFont="1" applyFill="1" applyBorder="1" applyAlignment="1">
      <alignment horizontal="center" vertical="center"/>
    </xf>
    <xf numFmtId="0" fontId="1" fillId="4" borderId="113" xfId="0" applyFont="1" applyFill="1" applyBorder="1" applyAlignment="1">
      <alignment horizontal="center" vertical="center"/>
    </xf>
    <xf numFmtId="0" fontId="1" fillId="7" borderId="114" xfId="0" applyFont="1" applyFill="1" applyBorder="1" applyAlignment="1">
      <alignment horizontal="center"/>
    </xf>
    <xf numFmtId="10" fontId="1" fillId="7" borderId="115" xfId="0" applyNumberFormat="1" applyFont="1" applyFill="1" applyBorder="1" applyAlignment="1">
      <alignment horizontal="center"/>
    </xf>
    <xf numFmtId="0" fontId="1" fillId="6" borderId="116" xfId="0" applyFont="1" applyFill="1" applyBorder="1" applyAlignment="1">
      <alignment horizontal="center" vertical="center"/>
    </xf>
    <xf numFmtId="0" fontId="1" fillId="4" borderId="116" xfId="0" applyFont="1" applyFill="1" applyBorder="1" applyAlignment="1">
      <alignment horizontal="center" vertical="center"/>
    </xf>
    <xf numFmtId="0" fontId="1" fillId="6" borderId="45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1" fillId="7" borderId="117" xfId="0" applyFont="1" applyFill="1" applyBorder="1" applyAlignment="1"/>
    <xf numFmtId="0" fontId="1" fillId="7" borderId="118" xfId="0" applyFont="1" applyFill="1" applyBorder="1" applyAlignment="1"/>
    <xf numFmtId="10" fontId="0" fillId="19" borderId="121" xfId="0" applyNumberFormat="1" applyFont="1" applyFill="1" applyBorder="1" applyAlignment="1">
      <alignment horizontal="center" vertical="center"/>
    </xf>
    <xf numFmtId="0" fontId="4" fillId="0" borderId="122" xfId="0" applyFont="1" applyBorder="1" applyAlignment="1">
      <alignment horizontal="center" vertical="center"/>
    </xf>
    <xf numFmtId="0" fontId="4" fillId="0" borderId="123" xfId="0" applyFont="1" applyBorder="1" applyAlignment="1">
      <alignment horizontal="center" vertical="center"/>
    </xf>
    <xf numFmtId="0" fontId="4" fillId="19" borderId="121" xfId="0" applyFont="1" applyFill="1" applyBorder="1" applyAlignment="1">
      <alignment horizontal="center" vertical="center"/>
    </xf>
    <xf numFmtId="0" fontId="0" fillId="14" borderId="122" xfId="0" applyFont="1" applyFill="1" applyBorder="1" applyAlignment="1">
      <alignment horizontal="center" vertical="center"/>
    </xf>
    <xf numFmtId="0" fontId="1" fillId="0" borderId="122" xfId="0" applyFont="1" applyBorder="1" applyAlignment="1">
      <alignment horizontal="center" vertical="center"/>
    </xf>
    <xf numFmtId="0" fontId="0" fillId="0" borderId="122" xfId="0" applyFont="1" applyBorder="1" applyAlignment="1">
      <alignment horizontal="center" vertical="center"/>
    </xf>
    <xf numFmtId="0" fontId="0" fillId="0" borderId="123" xfId="0" applyFont="1" applyBorder="1" applyAlignment="1">
      <alignment horizontal="center" vertical="center"/>
    </xf>
    <xf numFmtId="0" fontId="4" fillId="0" borderId="124" xfId="0" applyFont="1" applyBorder="1" applyAlignment="1">
      <alignment horizontal="center" vertical="center"/>
    </xf>
    <xf numFmtId="0" fontId="0" fillId="14" borderId="125" xfId="0" applyFont="1" applyFill="1" applyBorder="1" applyAlignment="1">
      <alignment horizontal="center" vertical="center"/>
    </xf>
    <xf numFmtId="0" fontId="0" fillId="14" borderId="126" xfId="0" applyFont="1" applyFill="1" applyBorder="1" applyAlignment="1">
      <alignment horizontal="center" vertical="center"/>
    </xf>
    <xf numFmtId="10" fontId="0" fillId="13" borderId="128" xfId="0" applyNumberFormat="1" applyFont="1" applyFill="1" applyBorder="1" applyAlignment="1">
      <alignment horizontal="center" vertical="center"/>
    </xf>
    <xf numFmtId="10" fontId="4" fillId="0" borderId="129" xfId="0" applyNumberFormat="1" applyFont="1" applyBorder="1" applyAlignment="1">
      <alignment horizontal="center" vertical="center"/>
    </xf>
    <xf numFmtId="10" fontId="4" fillId="0" borderId="130" xfId="0" applyNumberFormat="1" applyFont="1" applyBorder="1" applyAlignment="1">
      <alignment horizontal="center" vertical="center"/>
    </xf>
    <xf numFmtId="10" fontId="4" fillId="13" borderId="128" xfId="0" applyNumberFormat="1" applyFont="1" applyFill="1" applyBorder="1" applyAlignment="1">
      <alignment horizontal="center" vertical="center"/>
    </xf>
    <xf numFmtId="0" fontId="1" fillId="7" borderId="129" xfId="0" applyFont="1" applyFill="1" applyBorder="1" applyAlignment="1">
      <alignment horizontal="center" vertical="center"/>
    </xf>
    <xf numFmtId="10" fontId="0" fillId="0" borderId="130" xfId="0" applyNumberFormat="1" applyFont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10" fontId="0" fillId="0" borderId="132" xfId="0" applyNumberFormat="1" applyFont="1" applyBorder="1" applyAlignment="1">
      <alignment horizontal="center" vertical="center"/>
    </xf>
    <xf numFmtId="10" fontId="0" fillId="0" borderId="129" xfId="0" applyNumberFormat="1" applyFont="1" applyBorder="1" applyAlignment="1">
      <alignment horizontal="center" vertical="center"/>
    </xf>
    <xf numFmtId="10" fontId="1" fillId="7" borderId="135" xfId="0" applyNumberFormat="1" applyFont="1" applyFill="1" applyBorder="1" applyAlignment="1">
      <alignment horizontal="center" vertical="center"/>
    </xf>
    <xf numFmtId="10" fontId="1" fillId="7" borderId="136" xfId="0" applyNumberFormat="1" applyFont="1" applyFill="1" applyBorder="1" applyAlignment="1">
      <alignment horizontal="center" vertical="center"/>
    </xf>
    <xf numFmtId="10" fontId="1" fillId="7" borderId="137" xfId="0" applyNumberFormat="1" applyFont="1" applyFill="1" applyBorder="1" applyAlignment="1">
      <alignment horizontal="center" vertical="center"/>
    </xf>
    <xf numFmtId="10" fontId="1" fillId="7" borderId="138" xfId="0" applyNumberFormat="1" applyFont="1" applyFill="1" applyBorder="1" applyAlignment="1">
      <alignment horizontal="center" vertical="center"/>
    </xf>
    <xf numFmtId="0" fontId="1" fillId="7" borderId="139" xfId="0" applyFont="1" applyFill="1" applyBorder="1" applyAlignment="1">
      <alignment horizontal="center" vertical="center"/>
    </xf>
    <xf numFmtId="10" fontId="0" fillId="0" borderId="140" xfId="0" applyNumberFormat="1" applyFont="1" applyBorder="1" applyAlignment="1">
      <alignment horizontal="center" vertical="center"/>
    </xf>
    <xf numFmtId="10" fontId="0" fillId="14" borderId="128" xfId="0" applyNumberFormat="1" applyFont="1" applyFill="1" applyBorder="1" applyAlignment="1">
      <alignment horizontal="center" vertical="center"/>
    </xf>
    <xf numFmtId="10" fontId="4" fillId="14" borderId="128" xfId="0" applyNumberFormat="1" applyFont="1" applyFill="1" applyBorder="1" applyAlignment="1">
      <alignment horizontal="center" vertical="center"/>
    </xf>
    <xf numFmtId="0" fontId="1" fillId="7" borderId="141" xfId="0" applyFont="1" applyFill="1" applyBorder="1" applyAlignment="1"/>
    <xf numFmtId="0" fontId="1" fillId="7" borderId="142" xfId="0" applyFont="1" applyFill="1" applyBorder="1" applyAlignment="1"/>
    <xf numFmtId="0" fontId="1" fillId="7" borderId="143" xfId="0" applyFont="1" applyFill="1" applyBorder="1" applyAlignment="1"/>
    <xf numFmtId="10" fontId="4" fillId="14" borderId="122" xfId="0" applyNumberFormat="1" applyFont="1" applyFill="1" applyBorder="1" applyAlignment="1">
      <alignment horizontal="center" vertical="center"/>
    </xf>
    <xf numFmtId="10" fontId="4" fillId="0" borderId="122" xfId="0" applyNumberFormat="1" applyFont="1" applyBorder="1" applyAlignment="1">
      <alignment horizontal="center" vertical="center"/>
    </xf>
    <xf numFmtId="0" fontId="1" fillId="7" borderId="145" xfId="0" applyFont="1" applyFill="1" applyBorder="1" applyAlignment="1">
      <alignment horizontal="center"/>
    </xf>
    <xf numFmtId="0" fontId="1" fillId="7" borderId="144" xfId="0" applyFont="1" applyFill="1" applyBorder="1" applyAlignment="1">
      <alignment horizontal="center"/>
    </xf>
    <xf numFmtId="0" fontId="1" fillId="0" borderId="67" xfId="0" applyFont="1" applyBorder="1" applyAlignment="1">
      <alignment horizontal="center" vertical="center"/>
    </xf>
    <xf numFmtId="0" fontId="4" fillId="0" borderId="119" xfId="0" applyFont="1" applyBorder="1" applyAlignment="1">
      <alignment horizontal="center" vertical="center" wrapText="1"/>
    </xf>
    <xf numFmtId="0" fontId="0" fillId="0" borderId="120" xfId="0" applyFont="1" applyBorder="1" applyAlignment="1">
      <alignment horizontal="center" vertical="center" wrapText="1"/>
    </xf>
    <xf numFmtId="0" fontId="1" fillId="7" borderId="0" xfId="0" applyFont="1" applyFill="1" applyBorder="1" applyAlignment="1"/>
    <xf numFmtId="0" fontId="2" fillId="0" borderId="26" xfId="0" applyFont="1" applyBorder="1"/>
    <xf numFmtId="0" fontId="1" fillId="7" borderId="60" xfId="0" applyFont="1" applyFill="1" applyBorder="1" applyAlignment="1"/>
    <xf numFmtId="0" fontId="2" fillId="0" borderId="61" xfId="0" applyFont="1" applyBorder="1"/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2" fillId="0" borderId="9" xfId="0" applyFont="1" applyBorder="1"/>
    <xf numFmtId="0" fontId="1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1" fillId="7" borderId="57" xfId="0" applyFont="1" applyFill="1" applyBorder="1" applyAlignment="1"/>
    <xf numFmtId="0" fontId="2" fillId="0" borderId="58" xfId="0" applyFont="1" applyBorder="1"/>
    <xf numFmtId="0" fontId="1" fillId="7" borderId="20" xfId="0" applyFont="1" applyFill="1" applyBorder="1"/>
    <xf numFmtId="0" fontId="2" fillId="0" borderId="25" xfId="0" applyFont="1" applyBorder="1"/>
    <xf numFmtId="10" fontId="4" fillId="0" borderId="127" xfId="0" applyNumberFormat="1" applyFont="1" applyBorder="1" applyAlignment="1">
      <alignment horizontal="center" vertical="center" wrapText="1"/>
    </xf>
    <xf numFmtId="10" fontId="0" fillId="0" borderId="127" xfId="0" applyNumberFormat="1" applyFont="1" applyBorder="1" applyAlignment="1">
      <alignment horizontal="center" vertical="center" wrapText="1"/>
    </xf>
    <xf numFmtId="0" fontId="1" fillId="7" borderId="21" xfId="0" applyFont="1" applyFill="1" applyBorder="1" applyAlignment="1"/>
    <xf numFmtId="0" fontId="2" fillId="0" borderId="43" xfId="0" applyFont="1" applyBorder="1"/>
    <xf numFmtId="0" fontId="1" fillId="7" borderId="133" xfId="0" applyFont="1" applyFill="1" applyBorder="1" applyAlignment="1"/>
    <xf numFmtId="0" fontId="2" fillId="0" borderId="134" xfId="0" applyFont="1" applyBorder="1"/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1" fillId="0" borderId="104" xfId="0" applyFont="1" applyBorder="1" applyAlignment="1">
      <alignment horizontal="center"/>
    </xf>
    <xf numFmtId="0" fontId="2" fillId="0" borderId="6" xfId="0" applyFont="1" applyBorder="1"/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1" fillId="7" borderId="78" xfId="0" applyFont="1" applyFill="1" applyBorder="1" applyAlignment="1"/>
    <xf numFmtId="0" fontId="2" fillId="0" borderId="79" xfId="0" applyFont="1" applyBorder="1"/>
    <xf numFmtId="0" fontId="1" fillId="7" borderId="21" xfId="0" applyFont="1" applyFill="1" applyBorder="1"/>
    <xf numFmtId="0" fontId="1" fillId="0" borderId="64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colors>
    <mruColors>
      <color rgb="FFB28BFF"/>
      <color rgb="FF9966FF"/>
      <color rgb="FFEB9191"/>
      <color rgb="FFFF5D5D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/>
            </a:pPr>
            <a:r>
              <a:rPr lang="en-GB" sz="1400" b="0" i="0" baseline="0">
                <a:effectLst/>
              </a:rPr>
              <a:t>Actual Team Hours Per Week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22405293631100082"/>
          <c:y val="2.8368794326241134E-2"/>
        </c:manualLayout>
      </c:layout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'WBS F Vs A Stacked Column Chart'!$B$3</c:f>
              <c:strCache>
                <c:ptCount val="1"/>
                <c:pt idx="0">
                  <c:v>Meetings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Chart'!$C$3:$D$3</c:f>
              <c:numCache>
                <c:formatCode>General</c:formatCode>
                <c:ptCount val="2"/>
                <c:pt idx="0">
                  <c:v>11</c:v>
                </c:pt>
                <c:pt idx="1">
                  <c:v>7.75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C58-4A81-B4FF-B880C9842F3A}"/>
            </c:ext>
          </c:extLst>
        </c:ser>
        <c:ser>
          <c:idx val="1"/>
          <c:order val="1"/>
          <c:tx>
            <c:strRef>
              <c:f>'WBS F Vs A Stacked Column Chart'!$B$7</c:f>
              <c:strCache>
                <c:ptCount val="1"/>
                <c:pt idx="0">
                  <c:v>Documentation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Chart'!$C$7:$D$7</c:f>
              <c:numCache>
                <c:formatCode>General</c:formatCode>
                <c:ptCount val="2"/>
                <c:pt idx="0">
                  <c:v>1.25</c:v>
                </c:pt>
                <c:pt idx="1">
                  <c:v>5.5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C58-4A81-B4FF-B880C9842F3A}"/>
            </c:ext>
          </c:extLst>
        </c:ser>
        <c:ser>
          <c:idx val="2"/>
          <c:order val="2"/>
          <c:tx>
            <c:strRef>
              <c:f>'WBS F Vs A Stacked Column Chart'!$B$25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Chart'!$C$25:$D$25</c:f>
              <c:numCache>
                <c:formatCode>General</c:formatCode>
                <c:ptCount val="2"/>
                <c:pt idx="0">
                  <c:v>43.75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C58-4A81-B4FF-B880C9842F3A}"/>
            </c:ext>
          </c:extLst>
        </c:ser>
        <c:ser>
          <c:idx val="3"/>
          <c:order val="3"/>
          <c:tx>
            <c:strRef>
              <c:f>'WBS F Vs A Stacked Column Chart'!$B$32</c:f>
              <c:strCache>
                <c:ptCount val="1"/>
                <c:pt idx="0">
                  <c:v>Research &amp; Design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Chart'!$C$32:$D$32</c:f>
              <c:numCache>
                <c:formatCode>General</c:formatCode>
                <c:ptCount val="2"/>
                <c:pt idx="0">
                  <c:v>0.75</c:v>
                </c:pt>
                <c:pt idx="1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2C58-4A81-B4FF-B880C9842F3A}"/>
            </c:ext>
          </c:extLst>
        </c:ser>
        <c:ser>
          <c:idx val="4"/>
          <c:order val="4"/>
          <c:tx>
            <c:strRef>
              <c:f>'WBS F Vs A Stacked Column Chart'!$B$41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Chart'!$C$41:$D$41</c:f>
              <c:numCache>
                <c:formatCode>General</c:formatCode>
                <c:ptCount val="2"/>
                <c:pt idx="0">
                  <c:v>54</c:v>
                </c:pt>
                <c:pt idx="1">
                  <c:v>70.75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2C58-4A81-B4FF-B880C9842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2767443"/>
        <c:axId val="1167296599"/>
      </c:barChart>
      <c:dateAx>
        <c:axId val="1262767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 sz="1000" b="0" i="0" baseline="0">
                    <a:effectLst/>
                  </a:rPr>
                  <a:t>Commencing Date of Week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167296599"/>
        <c:crosses val="autoZero"/>
        <c:auto val="1"/>
        <c:lblOffset val="100"/>
        <c:baseTimeUnit val="days"/>
        <c:majorUnit val="7"/>
        <c:majorTimeUnit val="days"/>
      </c:dateAx>
      <c:valAx>
        <c:axId val="1167296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Total Hours Worked</a:t>
                </a:r>
                <a:r>
                  <a:rPr lang="en-GB" baseline="0"/>
                  <a:t> per Week by the Team</a:t>
                </a: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6276744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/>
            </a:pPr>
            <a:r>
              <a:rPr lang="en-GB" sz="1400" b="0" i="0" baseline="0">
                <a:effectLst/>
              </a:rPr>
              <a:t>Forecast Team Hours Per Week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20715473841204093"/>
          <c:y val="3.8495188101487311E-2"/>
        </c:manualLayout>
      </c:layout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'WBS F Vs A Stacked Column Chart'!$F$3</c:f>
              <c:strCache>
                <c:ptCount val="1"/>
                <c:pt idx="0">
                  <c:v>Meetings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Chart'!$G$3:$H$3</c:f>
              <c:numCache>
                <c:formatCode>General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00F-41B1-86AF-36AB69059D94}"/>
            </c:ext>
          </c:extLst>
        </c:ser>
        <c:ser>
          <c:idx val="1"/>
          <c:order val="1"/>
          <c:tx>
            <c:strRef>
              <c:f>'WBS F Vs A Stacked Column Chart'!$F$7</c:f>
              <c:strCache>
                <c:ptCount val="1"/>
                <c:pt idx="0">
                  <c:v>Documentation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Chart'!$G$7:$H$7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00F-41B1-86AF-36AB69059D94}"/>
            </c:ext>
          </c:extLst>
        </c:ser>
        <c:ser>
          <c:idx val="2"/>
          <c:order val="2"/>
          <c:tx>
            <c:strRef>
              <c:f>'WBS F Vs A Stacked Column Chart'!$F$25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Chart'!$G$25:$H$25</c:f>
              <c:numCache>
                <c:formatCode>General</c:formatCode>
                <c:ptCount val="2"/>
                <c:pt idx="0">
                  <c:v>13.75</c:v>
                </c:pt>
                <c:pt idx="1">
                  <c:v>18.75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00F-41B1-86AF-36AB69059D94}"/>
            </c:ext>
          </c:extLst>
        </c:ser>
        <c:ser>
          <c:idx val="3"/>
          <c:order val="3"/>
          <c:tx>
            <c:strRef>
              <c:f>'WBS F Vs A Stacked Column Chart'!$F$32</c:f>
              <c:strCache>
                <c:ptCount val="1"/>
                <c:pt idx="0">
                  <c:v>Research &amp; Design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Chart'!$G$32:$H$32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400F-41B1-86AF-36AB69059D94}"/>
            </c:ext>
          </c:extLst>
        </c:ser>
        <c:ser>
          <c:idx val="4"/>
          <c:order val="4"/>
          <c:tx>
            <c:strRef>
              <c:f>'WBS F Vs A Stacked Column Chart'!$F$41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Chart'!$G$41:$H$41</c:f>
              <c:numCache>
                <c:formatCode>General</c:formatCode>
                <c:ptCount val="2"/>
                <c:pt idx="0">
                  <c:v>100.59</c:v>
                </c:pt>
                <c:pt idx="1">
                  <c:v>100.59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400F-41B1-86AF-36AB69059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812675"/>
        <c:axId val="1732381385"/>
      </c:barChart>
      <c:dateAx>
        <c:axId val="1046812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/>
                </a:pPr>
                <a:r>
                  <a:rPr lang="en-GB" sz="1000" b="0" i="0" baseline="0">
                    <a:effectLst/>
                  </a:rPr>
                  <a:t>Commencing Date of Week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32381385"/>
        <c:crosses val="autoZero"/>
        <c:auto val="1"/>
        <c:lblOffset val="100"/>
        <c:baseTimeUnit val="days"/>
        <c:majorUnit val="7"/>
        <c:majorTimeUnit val="days"/>
      </c:dateAx>
      <c:valAx>
        <c:axId val="1732381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/>
                </a:pPr>
                <a:r>
                  <a:rPr lang="en-GB" sz="1000" b="0" i="0" baseline="0">
                    <a:effectLst/>
                  </a:rPr>
                  <a:t>Total Hours Worked per Week by the Team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4681267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Graph Indicating Adherence of The Team to Forecast Labour Hours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0507156332020996"/>
          <c:y val="2.2068968713037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 Hours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'WBS F Vs A Cluster Column Chart'!$C$5:$D$5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Cluster Column Chart'!$C$6:$D$6</c:f>
              <c:numCache>
                <c:formatCode>General</c:formatCode>
                <c:ptCount val="2"/>
                <c:pt idx="0">
                  <c:v>111.75</c:v>
                </c:pt>
                <c:pt idx="1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6-4EC2-9DF2-A604876A4D7C}"/>
            </c:ext>
          </c:extLst>
        </c:ser>
        <c:ser>
          <c:idx val="1"/>
          <c:order val="1"/>
          <c:tx>
            <c:v>Forecast Hours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'WBS F Vs A Cluster Column Chart'!$C$5:$D$5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Cluster Column Chart'!$C$7:$D$7</c:f>
              <c:numCache>
                <c:formatCode>General</c:formatCode>
                <c:ptCount val="2"/>
                <c:pt idx="0" formatCode="0.00">
                  <c:v>130.18</c:v>
                </c:pt>
                <c:pt idx="1">
                  <c:v>135.18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6-4EC2-9DF2-A604876A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713920"/>
        <c:axId val="396714248"/>
      </c:barChart>
      <c:dateAx>
        <c:axId val="39671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Commencing</a:t>
                </a:r>
                <a:r>
                  <a:rPr lang="en-GB" baseline="0"/>
                  <a:t> Date of Week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142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9671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962024</xdr:colOff>
      <xdr:row>6</xdr:row>
      <xdr:rowOff>9525</xdr:rowOff>
    </xdr:from>
    <xdr:to>
      <xdr:col>15</xdr:col>
      <xdr:colOff>0</xdr:colOff>
      <xdr:row>23</xdr:row>
      <xdr:rowOff>190500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</xdr:col>
      <xdr:colOff>9525</xdr:colOff>
      <xdr:row>25</xdr:row>
      <xdr:rowOff>9526</xdr:rowOff>
    </xdr:from>
    <xdr:to>
      <xdr:col>14</xdr:col>
      <xdr:colOff>952500</xdr:colOff>
      <xdr:row>45</xdr:row>
      <xdr:rowOff>123826</xdr:rowOff>
    </xdr:to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0</xdr:rowOff>
    </xdr:from>
    <xdr:to>
      <xdr:col>10</xdr:col>
      <xdr:colOff>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ADFC6-B934-4045-8594-229F11751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topLeftCell="B42" workbookViewId="0">
      <selection activeCell="M71" sqref="M71"/>
    </sheetView>
  </sheetViews>
  <sheetFormatPr defaultColWidth="14.42578125" defaultRowHeight="15.75" customHeight="1" x14ac:dyDescent="0.2"/>
  <cols>
    <col min="2" max="2" width="38.5703125" bestFit="1" customWidth="1"/>
    <col min="13" max="13" width="14.42578125" style="251"/>
  </cols>
  <sheetData>
    <row r="1" spans="1:13" ht="15.75" customHeight="1" x14ac:dyDescent="0.2">
      <c r="A1" s="300" t="s">
        <v>2</v>
      </c>
      <c r="B1" s="302" t="s">
        <v>4</v>
      </c>
      <c r="C1" s="298" t="s">
        <v>10</v>
      </c>
      <c r="D1" s="299" t="s">
        <v>11</v>
      </c>
      <c r="E1" s="299" t="s">
        <v>12</v>
      </c>
      <c r="F1" s="299" t="s">
        <v>13</v>
      </c>
      <c r="G1" s="299" t="s">
        <v>14</v>
      </c>
      <c r="H1" s="299" t="s">
        <v>15</v>
      </c>
      <c r="I1" s="299" t="s">
        <v>16</v>
      </c>
      <c r="J1" s="291" t="s">
        <v>17</v>
      </c>
      <c r="K1" s="304" t="s">
        <v>8</v>
      </c>
      <c r="L1" s="306" t="s">
        <v>9</v>
      </c>
      <c r="M1" s="292" t="s">
        <v>100</v>
      </c>
    </row>
    <row r="2" spans="1:13" ht="30.75" customHeight="1" x14ac:dyDescent="0.2">
      <c r="A2" s="301"/>
      <c r="B2" s="303"/>
      <c r="C2" s="298"/>
      <c r="D2" s="299"/>
      <c r="E2" s="299"/>
      <c r="F2" s="299"/>
      <c r="G2" s="299"/>
      <c r="H2" s="299"/>
      <c r="I2" s="299"/>
      <c r="J2" s="291"/>
      <c r="K2" s="305"/>
      <c r="L2" s="307"/>
      <c r="M2" s="293"/>
    </row>
    <row r="3" spans="1:13" ht="15.75" customHeight="1" x14ac:dyDescent="0.2">
      <c r="A3" s="9">
        <v>1</v>
      </c>
      <c r="B3" s="10" t="s">
        <v>7</v>
      </c>
      <c r="C3" s="138"/>
      <c r="D3" s="139"/>
      <c r="E3" s="139"/>
      <c r="F3" s="139"/>
      <c r="G3" s="139"/>
      <c r="H3" s="139"/>
      <c r="I3" s="139"/>
      <c r="J3" s="140"/>
      <c r="K3" s="141">
        <f>SUM(K4:K6)</f>
        <v>11</v>
      </c>
      <c r="L3" s="198">
        <f t="shared" ref="L3" si="0">SUM(L4:L6)</f>
        <v>16</v>
      </c>
      <c r="M3" s="255">
        <f>ROUND((K3-L3)/L3, 4)</f>
        <v>-0.3125</v>
      </c>
    </row>
    <row r="4" spans="1:13" ht="15.75" customHeight="1" x14ac:dyDescent="0.2">
      <c r="A4" s="44">
        <v>1.1000000000000001</v>
      </c>
      <c r="B4" s="45" t="s">
        <v>7</v>
      </c>
      <c r="C4" s="142">
        <v>1</v>
      </c>
      <c r="D4" s="143">
        <v>1.5</v>
      </c>
      <c r="E4" s="143"/>
      <c r="F4" s="143"/>
      <c r="G4" s="143">
        <v>1</v>
      </c>
      <c r="H4" s="143">
        <v>0.75</v>
      </c>
      <c r="I4" s="143">
        <v>0.75</v>
      </c>
      <c r="J4" s="144">
        <v>2.25</v>
      </c>
      <c r="K4" s="145">
        <f t="shared" ref="K4:K6" si="1">SUM(C4:J4)</f>
        <v>7.25</v>
      </c>
      <c r="L4" s="199">
        <v>8</v>
      </c>
      <c r="M4" s="256" t="s">
        <v>20</v>
      </c>
    </row>
    <row r="5" spans="1:13" ht="15.75" customHeight="1" x14ac:dyDescent="0.2">
      <c r="A5" s="46" t="s">
        <v>18</v>
      </c>
      <c r="B5" s="47" t="s">
        <v>19</v>
      </c>
      <c r="C5" s="146"/>
      <c r="D5" s="147">
        <v>1</v>
      </c>
      <c r="E5" s="148" t="s">
        <v>20</v>
      </c>
      <c r="F5" s="148" t="s">
        <v>20</v>
      </c>
      <c r="G5" s="148" t="s">
        <v>20</v>
      </c>
      <c r="H5" s="148" t="s">
        <v>20</v>
      </c>
      <c r="I5" s="148" t="s">
        <v>20</v>
      </c>
      <c r="J5" s="149" t="s">
        <v>20</v>
      </c>
      <c r="K5" s="150">
        <f t="shared" si="1"/>
        <v>1</v>
      </c>
      <c r="L5" s="201" t="s">
        <v>20</v>
      </c>
      <c r="M5" s="256" t="s">
        <v>20</v>
      </c>
    </row>
    <row r="6" spans="1:13" ht="15.75" customHeight="1" x14ac:dyDescent="0.2">
      <c r="A6" s="48">
        <v>1.2</v>
      </c>
      <c r="B6" s="49" t="s">
        <v>21</v>
      </c>
      <c r="C6" s="151">
        <v>0.5</v>
      </c>
      <c r="D6" s="152">
        <f>1+0.5</f>
        <v>1.5</v>
      </c>
      <c r="E6" s="153" t="s">
        <v>20</v>
      </c>
      <c r="F6" s="153" t="s">
        <v>20</v>
      </c>
      <c r="G6" s="153" t="s">
        <v>20</v>
      </c>
      <c r="H6" s="152">
        <v>0.75</v>
      </c>
      <c r="I6" s="153" t="s">
        <v>20</v>
      </c>
      <c r="J6" s="154" t="s">
        <v>20</v>
      </c>
      <c r="K6" s="194">
        <f t="shared" si="1"/>
        <v>2.75</v>
      </c>
      <c r="L6" s="206">
        <v>8</v>
      </c>
      <c r="M6" s="257" t="s">
        <v>20</v>
      </c>
    </row>
    <row r="7" spans="1:13" ht="15.75" customHeight="1" x14ac:dyDescent="0.2">
      <c r="A7" s="23">
        <v>2</v>
      </c>
      <c r="B7" s="24" t="s">
        <v>22</v>
      </c>
      <c r="C7" s="156"/>
      <c r="D7" s="157"/>
      <c r="E7" s="157"/>
      <c r="F7" s="157"/>
      <c r="G7" s="157"/>
      <c r="H7" s="157"/>
      <c r="I7" s="157"/>
      <c r="J7" s="158"/>
      <c r="K7" s="243">
        <f>SUM(K8,K13,K17:K23)</f>
        <v>1.25</v>
      </c>
      <c r="L7" s="247">
        <v>0</v>
      </c>
      <c r="M7" s="258" t="s">
        <v>18</v>
      </c>
    </row>
    <row r="8" spans="1:13" ht="15.75" customHeight="1" x14ac:dyDescent="0.2">
      <c r="A8" s="32">
        <v>2.1</v>
      </c>
      <c r="B8" s="33" t="s">
        <v>23</v>
      </c>
      <c r="C8" s="160"/>
      <c r="D8" s="161"/>
      <c r="E8" s="161"/>
      <c r="F8" s="161"/>
      <c r="G8" s="161"/>
      <c r="H8" s="161"/>
      <c r="I8" s="161"/>
      <c r="J8" s="162"/>
      <c r="K8" s="163">
        <f>SUM(K9:K12)</f>
        <v>0</v>
      </c>
      <c r="L8" s="208">
        <v>0</v>
      </c>
      <c r="M8" s="259">
        <v>0</v>
      </c>
    </row>
    <row r="9" spans="1:13" ht="15.75" customHeight="1" x14ac:dyDescent="0.2">
      <c r="A9" s="25" t="s">
        <v>24</v>
      </c>
      <c r="B9" s="26" t="s">
        <v>25</v>
      </c>
      <c r="C9" s="164" t="s">
        <v>20</v>
      </c>
      <c r="D9" s="165" t="s">
        <v>20</v>
      </c>
      <c r="E9" s="165" t="s">
        <v>20</v>
      </c>
      <c r="F9" s="165" t="s">
        <v>20</v>
      </c>
      <c r="G9" s="165" t="s">
        <v>20</v>
      </c>
      <c r="H9" s="165" t="s">
        <v>20</v>
      </c>
      <c r="I9" s="165" t="s">
        <v>20</v>
      </c>
      <c r="J9" s="166" t="s">
        <v>20</v>
      </c>
      <c r="K9" s="150" t="s">
        <v>20</v>
      </c>
      <c r="L9" s="199" t="s">
        <v>20</v>
      </c>
      <c r="M9" s="260" t="s">
        <v>20</v>
      </c>
    </row>
    <row r="10" spans="1:13" ht="15.75" customHeight="1" x14ac:dyDescent="0.2">
      <c r="A10" s="25" t="s">
        <v>26</v>
      </c>
      <c r="B10" s="26" t="s">
        <v>27</v>
      </c>
      <c r="C10" s="164" t="s">
        <v>20</v>
      </c>
      <c r="D10" s="165" t="s">
        <v>20</v>
      </c>
      <c r="E10" s="165" t="s">
        <v>20</v>
      </c>
      <c r="F10" s="165" t="s">
        <v>20</v>
      </c>
      <c r="G10" s="165" t="s">
        <v>20</v>
      </c>
      <c r="H10" s="165" t="s">
        <v>20</v>
      </c>
      <c r="I10" s="165" t="s">
        <v>20</v>
      </c>
      <c r="J10" s="166" t="s">
        <v>20</v>
      </c>
      <c r="K10" s="150" t="s">
        <v>20</v>
      </c>
      <c r="L10" s="199" t="s">
        <v>20</v>
      </c>
      <c r="M10" s="260" t="s">
        <v>20</v>
      </c>
    </row>
    <row r="11" spans="1:13" ht="15.75" customHeight="1" x14ac:dyDescent="0.2">
      <c r="A11" s="25" t="s">
        <v>28</v>
      </c>
      <c r="B11" s="26" t="s">
        <v>29</v>
      </c>
      <c r="C11" s="164" t="s">
        <v>20</v>
      </c>
      <c r="D11" s="165" t="s">
        <v>20</v>
      </c>
      <c r="E11" s="165" t="s">
        <v>20</v>
      </c>
      <c r="F11" s="165" t="s">
        <v>20</v>
      </c>
      <c r="G11" s="165" t="s">
        <v>20</v>
      </c>
      <c r="H11" s="165" t="s">
        <v>20</v>
      </c>
      <c r="I11" s="165" t="s">
        <v>20</v>
      </c>
      <c r="J11" s="166" t="s">
        <v>20</v>
      </c>
      <c r="K11" s="150" t="s">
        <v>20</v>
      </c>
      <c r="L11" s="199" t="s">
        <v>20</v>
      </c>
      <c r="M11" s="260" t="s">
        <v>20</v>
      </c>
    </row>
    <row r="12" spans="1:13" ht="15.75" customHeight="1" x14ac:dyDescent="0.2">
      <c r="A12" s="25"/>
      <c r="B12" s="26"/>
      <c r="C12" s="164"/>
      <c r="D12" s="165"/>
      <c r="E12" s="165"/>
      <c r="F12" s="165"/>
      <c r="G12" s="165"/>
      <c r="H12" s="165"/>
      <c r="I12" s="165"/>
      <c r="J12" s="166"/>
      <c r="K12" s="150"/>
      <c r="L12" s="199"/>
      <c r="M12" s="261"/>
    </row>
    <row r="13" spans="1:13" ht="15.75" customHeight="1" x14ac:dyDescent="0.2">
      <c r="A13" s="32">
        <v>2.2000000000000002</v>
      </c>
      <c r="B13" s="33" t="s">
        <v>30</v>
      </c>
      <c r="C13" s="160"/>
      <c r="D13" s="161"/>
      <c r="E13" s="161"/>
      <c r="F13" s="161"/>
      <c r="G13" s="161"/>
      <c r="H13" s="161"/>
      <c r="I13" s="161"/>
      <c r="J13" s="162"/>
      <c r="K13" s="163">
        <f>SUM(K14:K15)</f>
        <v>0</v>
      </c>
      <c r="L13" s="208">
        <v>0</v>
      </c>
      <c r="M13" s="259">
        <v>0</v>
      </c>
    </row>
    <row r="14" spans="1:13" ht="15.75" customHeight="1" x14ac:dyDescent="0.2">
      <c r="A14" s="25" t="s">
        <v>31</v>
      </c>
      <c r="B14" s="26" t="s">
        <v>32</v>
      </c>
      <c r="C14" s="164" t="s">
        <v>20</v>
      </c>
      <c r="D14" s="165" t="s">
        <v>20</v>
      </c>
      <c r="E14" s="165" t="s">
        <v>20</v>
      </c>
      <c r="F14" s="165" t="s">
        <v>20</v>
      </c>
      <c r="G14" s="165" t="s">
        <v>20</v>
      </c>
      <c r="H14" s="165" t="s">
        <v>20</v>
      </c>
      <c r="I14" s="165" t="s">
        <v>20</v>
      </c>
      <c r="J14" s="166" t="s">
        <v>20</v>
      </c>
      <c r="K14" s="150" t="s">
        <v>20</v>
      </c>
      <c r="L14" s="199" t="s">
        <v>20</v>
      </c>
      <c r="M14" s="260" t="s">
        <v>20</v>
      </c>
    </row>
    <row r="15" spans="1:13" ht="15.75" customHeight="1" x14ac:dyDescent="0.2">
      <c r="A15" s="25" t="s">
        <v>33</v>
      </c>
      <c r="B15" s="26" t="s">
        <v>34</v>
      </c>
      <c r="C15" s="164" t="s">
        <v>20</v>
      </c>
      <c r="D15" s="165" t="s">
        <v>20</v>
      </c>
      <c r="E15" s="165" t="s">
        <v>20</v>
      </c>
      <c r="F15" s="165" t="s">
        <v>20</v>
      </c>
      <c r="G15" s="165" t="s">
        <v>20</v>
      </c>
      <c r="H15" s="165" t="s">
        <v>20</v>
      </c>
      <c r="I15" s="165" t="s">
        <v>20</v>
      </c>
      <c r="J15" s="166" t="s">
        <v>20</v>
      </c>
      <c r="K15" s="150" t="s">
        <v>20</v>
      </c>
      <c r="L15" s="199" t="s">
        <v>20</v>
      </c>
      <c r="M15" s="260" t="s">
        <v>20</v>
      </c>
    </row>
    <row r="16" spans="1:13" ht="15.75" customHeight="1" x14ac:dyDescent="0.2">
      <c r="A16" s="25"/>
      <c r="B16" s="26"/>
      <c r="C16" s="164"/>
      <c r="D16" s="165"/>
      <c r="E16" s="165"/>
      <c r="F16" s="165"/>
      <c r="G16" s="165"/>
      <c r="H16" s="165"/>
      <c r="I16" s="165"/>
      <c r="J16" s="166"/>
      <c r="K16" s="150"/>
      <c r="L16" s="199"/>
      <c r="M16" s="260"/>
    </row>
    <row r="17" spans="1:13" ht="15.75" customHeight="1" x14ac:dyDescent="0.2">
      <c r="A17" s="25">
        <v>2.2999999999999998</v>
      </c>
      <c r="B17" s="26" t="s">
        <v>35</v>
      </c>
      <c r="C17" s="164" t="s">
        <v>20</v>
      </c>
      <c r="D17" s="165" t="s">
        <v>20</v>
      </c>
      <c r="E17" s="165"/>
      <c r="F17" s="165"/>
      <c r="G17" s="165"/>
      <c r="H17" s="165"/>
      <c r="I17" s="165" t="s">
        <v>20</v>
      </c>
      <c r="J17" s="166" t="s">
        <v>20</v>
      </c>
      <c r="K17" s="150" t="s">
        <v>20</v>
      </c>
      <c r="L17" s="199" t="s">
        <v>20</v>
      </c>
      <c r="M17" s="260" t="s">
        <v>20</v>
      </c>
    </row>
    <row r="18" spans="1:13" ht="15.75" customHeight="1" x14ac:dyDescent="0.2">
      <c r="A18" s="25">
        <v>2.4</v>
      </c>
      <c r="B18" s="26" t="s">
        <v>36</v>
      </c>
      <c r="C18" s="164" t="s">
        <v>20</v>
      </c>
      <c r="D18" s="165" t="s">
        <v>20</v>
      </c>
      <c r="E18" s="165"/>
      <c r="F18" s="165"/>
      <c r="G18" s="165"/>
      <c r="H18" s="165"/>
      <c r="I18" s="165" t="s">
        <v>20</v>
      </c>
      <c r="J18" s="166" t="s">
        <v>20</v>
      </c>
      <c r="K18" s="150" t="s">
        <v>20</v>
      </c>
      <c r="L18" s="199" t="s">
        <v>20</v>
      </c>
      <c r="M18" s="260" t="s">
        <v>20</v>
      </c>
    </row>
    <row r="19" spans="1:13" ht="15.75" customHeight="1" x14ac:dyDescent="0.2">
      <c r="A19" s="25">
        <v>2.5</v>
      </c>
      <c r="B19" s="26" t="s">
        <v>37</v>
      </c>
      <c r="C19" s="164" t="s">
        <v>20</v>
      </c>
      <c r="D19" s="165" t="s">
        <v>20</v>
      </c>
      <c r="E19" s="165">
        <v>1.25</v>
      </c>
      <c r="F19" s="165" t="s">
        <v>20</v>
      </c>
      <c r="G19" s="165" t="s">
        <v>20</v>
      </c>
      <c r="H19" s="165" t="s">
        <v>20</v>
      </c>
      <c r="I19" s="165" t="s">
        <v>20</v>
      </c>
      <c r="J19" s="166" t="s">
        <v>20</v>
      </c>
      <c r="K19" s="150">
        <f t="shared" ref="K19" si="2">SUM(C19:J19)</f>
        <v>1.25</v>
      </c>
      <c r="L19" s="199" t="s">
        <v>20</v>
      </c>
      <c r="M19" s="260" t="s">
        <v>20</v>
      </c>
    </row>
    <row r="20" spans="1:13" ht="15.75" customHeight="1" x14ac:dyDescent="0.2">
      <c r="A20" s="25">
        <v>2.6</v>
      </c>
      <c r="B20" s="26" t="s">
        <v>38</v>
      </c>
      <c r="C20" s="164"/>
      <c r="D20" s="167"/>
      <c r="E20" s="167"/>
      <c r="F20" s="167"/>
      <c r="G20" s="165"/>
      <c r="H20" s="165"/>
      <c r="I20" s="147"/>
      <c r="J20" s="166"/>
      <c r="K20" s="150" t="s">
        <v>20</v>
      </c>
      <c r="L20" s="199" t="s">
        <v>20</v>
      </c>
      <c r="M20" s="260" t="s">
        <v>20</v>
      </c>
    </row>
    <row r="21" spans="1:13" ht="15.75" customHeight="1" x14ac:dyDescent="0.2">
      <c r="A21" s="25">
        <v>2.7</v>
      </c>
      <c r="B21" s="26" t="s">
        <v>39</v>
      </c>
      <c r="C21" s="164" t="s">
        <v>20</v>
      </c>
      <c r="D21" s="165" t="s">
        <v>20</v>
      </c>
      <c r="E21" s="165" t="s">
        <v>20</v>
      </c>
      <c r="F21" s="165" t="s">
        <v>20</v>
      </c>
      <c r="G21" s="165" t="s">
        <v>20</v>
      </c>
      <c r="H21" s="165" t="s">
        <v>20</v>
      </c>
      <c r="I21" s="165" t="s">
        <v>20</v>
      </c>
      <c r="J21" s="166" t="s">
        <v>20</v>
      </c>
      <c r="K21" s="150" t="s">
        <v>20</v>
      </c>
      <c r="L21" s="199" t="s">
        <v>20</v>
      </c>
      <c r="M21" s="260" t="s">
        <v>20</v>
      </c>
    </row>
    <row r="22" spans="1:13" ht="15.75" customHeight="1" x14ac:dyDescent="0.2">
      <c r="A22" s="25">
        <v>2.8</v>
      </c>
      <c r="B22" s="26" t="s">
        <v>40</v>
      </c>
      <c r="C22" s="164" t="s">
        <v>20</v>
      </c>
      <c r="D22" s="165" t="s">
        <v>20</v>
      </c>
      <c r="E22" s="165" t="s">
        <v>20</v>
      </c>
      <c r="F22" s="165" t="s">
        <v>20</v>
      </c>
      <c r="G22" s="165" t="s">
        <v>20</v>
      </c>
      <c r="H22" s="165" t="s">
        <v>20</v>
      </c>
      <c r="I22" s="165" t="s">
        <v>20</v>
      </c>
      <c r="J22" s="166" t="s">
        <v>20</v>
      </c>
      <c r="K22" s="150" t="s">
        <v>20</v>
      </c>
      <c r="L22" s="199" t="s">
        <v>20</v>
      </c>
      <c r="M22" s="260" t="s">
        <v>20</v>
      </c>
    </row>
    <row r="23" spans="1:13" ht="15.75" customHeight="1" x14ac:dyDescent="0.2">
      <c r="A23" s="25">
        <v>2.9</v>
      </c>
      <c r="B23" s="26" t="s">
        <v>41</v>
      </c>
      <c r="C23" s="164" t="s">
        <v>20</v>
      </c>
      <c r="D23" s="165" t="s">
        <v>20</v>
      </c>
      <c r="E23" s="165" t="s">
        <v>20</v>
      </c>
      <c r="F23" s="165" t="s">
        <v>20</v>
      </c>
      <c r="G23" s="165" t="s">
        <v>20</v>
      </c>
      <c r="H23" s="165" t="s">
        <v>20</v>
      </c>
      <c r="I23" s="165" t="s">
        <v>20</v>
      </c>
      <c r="J23" s="166" t="s">
        <v>20</v>
      </c>
      <c r="K23" s="150" t="s">
        <v>20</v>
      </c>
      <c r="L23" s="199" t="s">
        <v>20</v>
      </c>
      <c r="M23" s="260" t="s">
        <v>20</v>
      </c>
    </row>
    <row r="24" spans="1:13" ht="15.75" customHeight="1" x14ac:dyDescent="0.2">
      <c r="A24" s="41"/>
      <c r="B24" s="42"/>
      <c r="C24" s="168"/>
      <c r="D24" s="169"/>
      <c r="E24" s="169"/>
      <c r="F24" s="169"/>
      <c r="G24" s="169"/>
      <c r="H24" s="169"/>
      <c r="I24" s="169"/>
      <c r="J24" s="170"/>
      <c r="K24" s="242"/>
      <c r="L24" s="212"/>
      <c r="M24" s="262"/>
    </row>
    <row r="25" spans="1:13" ht="15.75" customHeight="1" x14ac:dyDescent="0.2">
      <c r="A25" s="39">
        <v>3</v>
      </c>
      <c r="B25" s="40" t="s">
        <v>42</v>
      </c>
      <c r="C25" s="171"/>
      <c r="D25" s="172"/>
      <c r="E25" s="172"/>
      <c r="F25" s="172"/>
      <c r="G25" s="172"/>
      <c r="H25" s="172"/>
      <c r="I25" s="172"/>
      <c r="J25" s="173"/>
      <c r="K25" s="244">
        <f>SUM(K26:K31)</f>
        <v>43.75</v>
      </c>
      <c r="L25" s="248">
        <v>13.75</v>
      </c>
      <c r="M25" s="255">
        <f>ROUND((K25-L25)/L25, 4)</f>
        <v>2.1818</v>
      </c>
    </row>
    <row r="26" spans="1:13" ht="15.75" customHeight="1" x14ac:dyDescent="0.2">
      <c r="A26" s="25">
        <v>3.1</v>
      </c>
      <c r="B26" s="26" t="s">
        <v>43</v>
      </c>
      <c r="C26" s="164" t="s">
        <v>20</v>
      </c>
      <c r="D26" s="165" t="s">
        <v>20</v>
      </c>
      <c r="E26" s="165" t="s">
        <v>20</v>
      </c>
      <c r="F26" s="165" t="s">
        <v>20</v>
      </c>
      <c r="G26" s="165" t="s">
        <v>20</v>
      </c>
      <c r="H26" s="165">
        <v>2.5</v>
      </c>
      <c r="I26" s="165">
        <v>13</v>
      </c>
      <c r="J26" s="166" t="s">
        <v>20</v>
      </c>
      <c r="K26" s="150">
        <f t="shared" ref="K26:K28" si="3">SUM(C26:J26)</f>
        <v>15.5</v>
      </c>
      <c r="L26" s="199" t="s">
        <v>20</v>
      </c>
      <c r="M26" s="256" t="s">
        <v>20</v>
      </c>
    </row>
    <row r="27" spans="1:13" ht="15.75" customHeight="1" x14ac:dyDescent="0.2">
      <c r="A27" s="25">
        <v>3.2</v>
      </c>
      <c r="B27" s="26" t="s">
        <v>44</v>
      </c>
      <c r="C27" s="164">
        <v>2</v>
      </c>
      <c r="D27" s="165">
        <f>1+1.25+2</f>
        <v>4.25</v>
      </c>
      <c r="E27" s="165">
        <v>4</v>
      </c>
      <c r="F27" s="165"/>
      <c r="G27" s="165">
        <v>2</v>
      </c>
      <c r="H27" s="165"/>
      <c r="I27" s="165">
        <v>12.5</v>
      </c>
      <c r="J27" s="166">
        <v>2.5</v>
      </c>
      <c r="K27" s="150">
        <f t="shared" si="3"/>
        <v>27.25</v>
      </c>
      <c r="L27" s="199">
        <v>12.5</v>
      </c>
      <c r="M27" s="256" t="s">
        <v>20</v>
      </c>
    </row>
    <row r="28" spans="1:13" ht="15.75" customHeight="1" x14ac:dyDescent="0.2">
      <c r="A28" s="25">
        <v>3.3</v>
      </c>
      <c r="B28" s="26" t="s">
        <v>45</v>
      </c>
      <c r="C28" s="164" t="s">
        <v>20</v>
      </c>
      <c r="D28" s="165" t="s">
        <v>20</v>
      </c>
      <c r="E28" s="165">
        <v>1</v>
      </c>
      <c r="F28" s="165" t="s">
        <v>20</v>
      </c>
      <c r="G28" s="165" t="s">
        <v>20</v>
      </c>
      <c r="H28" s="165" t="s">
        <v>20</v>
      </c>
      <c r="I28" s="165" t="s">
        <v>20</v>
      </c>
      <c r="J28" s="166" t="s">
        <v>20</v>
      </c>
      <c r="K28" s="150">
        <f t="shared" si="3"/>
        <v>1</v>
      </c>
      <c r="L28" s="199">
        <v>1.25</v>
      </c>
      <c r="M28" s="256" t="s">
        <v>20</v>
      </c>
    </row>
    <row r="29" spans="1:13" ht="15.75" customHeight="1" x14ac:dyDescent="0.2">
      <c r="A29" s="25">
        <v>3.4</v>
      </c>
      <c r="B29" s="26" t="s">
        <v>46</v>
      </c>
      <c r="C29" s="164" t="s">
        <v>20</v>
      </c>
      <c r="D29" s="165" t="s">
        <v>20</v>
      </c>
      <c r="E29" s="165" t="s">
        <v>20</v>
      </c>
      <c r="F29" s="165" t="s">
        <v>20</v>
      </c>
      <c r="G29" s="165" t="s">
        <v>20</v>
      </c>
      <c r="H29" s="165" t="s">
        <v>20</v>
      </c>
      <c r="I29" s="165" t="s">
        <v>20</v>
      </c>
      <c r="J29" s="166" t="s">
        <v>20</v>
      </c>
      <c r="K29" s="150" t="s">
        <v>20</v>
      </c>
      <c r="L29" s="199" t="s">
        <v>20</v>
      </c>
      <c r="M29" s="256" t="s">
        <v>20</v>
      </c>
    </row>
    <row r="30" spans="1:13" ht="12.75" x14ac:dyDescent="0.2">
      <c r="A30" s="25">
        <v>3.5</v>
      </c>
      <c r="B30" s="26" t="s">
        <v>47</v>
      </c>
      <c r="C30" s="164" t="s">
        <v>20</v>
      </c>
      <c r="D30" s="165" t="s">
        <v>20</v>
      </c>
      <c r="E30" s="165" t="s">
        <v>20</v>
      </c>
      <c r="F30" s="165" t="s">
        <v>20</v>
      </c>
      <c r="G30" s="165" t="s">
        <v>20</v>
      </c>
      <c r="H30" s="165" t="s">
        <v>20</v>
      </c>
      <c r="I30" s="165" t="s">
        <v>20</v>
      </c>
      <c r="J30" s="166" t="s">
        <v>20</v>
      </c>
      <c r="K30" s="150" t="s">
        <v>20</v>
      </c>
      <c r="L30" s="199" t="s">
        <v>20</v>
      </c>
      <c r="M30" s="256" t="s">
        <v>20</v>
      </c>
    </row>
    <row r="31" spans="1:13" ht="12.75" x14ac:dyDescent="0.2">
      <c r="A31" s="41"/>
      <c r="B31" s="42"/>
      <c r="C31" s="168"/>
      <c r="D31" s="169"/>
      <c r="E31" s="169"/>
      <c r="F31" s="169"/>
      <c r="G31" s="169"/>
      <c r="H31" s="169"/>
      <c r="I31" s="169"/>
      <c r="J31" s="170"/>
      <c r="K31" s="155"/>
      <c r="L31" s="199"/>
      <c r="M31" s="261"/>
    </row>
    <row r="32" spans="1:13" ht="12.75" x14ac:dyDescent="0.2">
      <c r="A32" s="23">
        <v>4</v>
      </c>
      <c r="B32" s="24" t="s">
        <v>48</v>
      </c>
      <c r="C32" s="174"/>
      <c r="D32" s="175"/>
      <c r="E32" s="175"/>
      <c r="F32" s="175"/>
      <c r="G32" s="175"/>
      <c r="H32" s="175"/>
      <c r="I32" s="175"/>
      <c r="J32" s="176"/>
      <c r="K32" s="177">
        <f>SUM(K33:K35,K36)</f>
        <v>0.75</v>
      </c>
      <c r="L32" s="249">
        <v>0</v>
      </c>
      <c r="M32" s="258" t="s">
        <v>18</v>
      </c>
    </row>
    <row r="33" spans="1:13" ht="12.75" x14ac:dyDescent="0.2">
      <c r="A33" s="25">
        <v>4.0999999999999996</v>
      </c>
      <c r="B33" s="26" t="s">
        <v>49</v>
      </c>
      <c r="C33" s="164" t="s">
        <v>20</v>
      </c>
      <c r="D33" s="165" t="s">
        <v>20</v>
      </c>
      <c r="E33" s="165" t="s">
        <v>20</v>
      </c>
      <c r="F33" s="165" t="s">
        <v>20</v>
      </c>
      <c r="G33" s="165" t="s">
        <v>20</v>
      </c>
      <c r="H33" s="165" t="s">
        <v>20</v>
      </c>
      <c r="I33" s="165" t="s">
        <v>20</v>
      </c>
      <c r="J33" s="166"/>
      <c r="K33" s="150" t="s">
        <v>20</v>
      </c>
      <c r="L33" s="199" t="s">
        <v>20</v>
      </c>
      <c r="M33" s="256" t="s">
        <v>20</v>
      </c>
    </row>
    <row r="34" spans="1:13" ht="12.75" x14ac:dyDescent="0.2">
      <c r="A34" s="25">
        <v>4.2</v>
      </c>
      <c r="B34" s="26" t="s">
        <v>50</v>
      </c>
      <c r="C34" s="164" t="s">
        <v>20</v>
      </c>
      <c r="D34" s="165" t="s">
        <v>20</v>
      </c>
      <c r="E34" s="165" t="s">
        <v>20</v>
      </c>
      <c r="F34" s="165" t="s">
        <v>20</v>
      </c>
      <c r="G34" s="165" t="s">
        <v>20</v>
      </c>
      <c r="H34" s="165" t="s">
        <v>20</v>
      </c>
      <c r="I34" s="165" t="s">
        <v>20</v>
      </c>
      <c r="J34" s="166" t="s">
        <v>20</v>
      </c>
      <c r="K34" s="150" t="s">
        <v>20</v>
      </c>
      <c r="L34" s="199" t="s">
        <v>20</v>
      </c>
      <c r="M34" s="256" t="s">
        <v>20</v>
      </c>
    </row>
    <row r="35" spans="1:13" ht="12.75" x14ac:dyDescent="0.2">
      <c r="A35" s="25">
        <v>4.3</v>
      </c>
      <c r="B35" s="26" t="s">
        <v>51</v>
      </c>
      <c r="C35" s="164" t="s">
        <v>20</v>
      </c>
      <c r="D35" s="165" t="s">
        <v>20</v>
      </c>
      <c r="E35" s="165" t="s">
        <v>20</v>
      </c>
      <c r="F35" s="165" t="s">
        <v>20</v>
      </c>
      <c r="G35" s="165" t="s">
        <v>20</v>
      </c>
      <c r="H35" s="165" t="s">
        <v>20</v>
      </c>
      <c r="I35" s="165" t="s">
        <v>20</v>
      </c>
      <c r="J35" s="166">
        <v>0.75</v>
      </c>
      <c r="K35" s="150">
        <f t="shared" ref="K35" si="4">SUM(C35:J35)</f>
        <v>0.75</v>
      </c>
      <c r="L35" s="199" t="s">
        <v>20</v>
      </c>
      <c r="M35" s="256" t="s">
        <v>20</v>
      </c>
    </row>
    <row r="36" spans="1:13" ht="12.75" x14ac:dyDescent="0.2">
      <c r="A36" s="27">
        <v>4.4000000000000004</v>
      </c>
      <c r="B36" s="28" t="s">
        <v>52</v>
      </c>
      <c r="C36" s="178"/>
      <c r="D36" s="179"/>
      <c r="E36" s="179"/>
      <c r="F36" s="179"/>
      <c r="G36" s="179"/>
      <c r="H36" s="179"/>
      <c r="I36" s="179"/>
      <c r="J36" s="180"/>
      <c r="K36" s="181">
        <f>SUM(K37:K39)</f>
        <v>0</v>
      </c>
      <c r="L36" s="208">
        <v>0</v>
      </c>
      <c r="M36" s="259">
        <v>0</v>
      </c>
    </row>
    <row r="37" spans="1:13" ht="12.75" x14ac:dyDescent="0.2">
      <c r="A37" s="25" t="s">
        <v>53</v>
      </c>
      <c r="B37" s="26" t="s">
        <v>54</v>
      </c>
      <c r="C37" s="164" t="s">
        <v>20</v>
      </c>
      <c r="D37" s="165" t="s">
        <v>20</v>
      </c>
      <c r="E37" s="165" t="s">
        <v>20</v>
      </c>
      <c r="F37" s="165"/>
      <c r="G37" s="165" t="s">
        <v>20</v>
      </c>
      <c r="H37" s="165" t="s">
        <v>20</v>
      </c>
      <c r="I37" s="165" t="s">
        <v>20</v>
      </c>
      <c r="J37" s="166" t="s">
        <v>20</v>
      </c>
      <c r="K37" s="150" t="s">
        <v>20</v>
      </c>
      <c r="L37" s="199" t="s">
        <v>20</v>
      </c>
      <c r="M37" s="256" t="s">
        <v>20</v>
      </c>
    </row>
    <row r="38" spans="1:13" ht="12.75" x14ac:dyDescent="0.2">
      <c r="A38" s="25" t="s">
        <v>55</v>
      </c>
      <c r="B38" s="26" t="s">
        <v>56</v>
      </c>
      <c r="C38" s="164" t="s">
        <v>20</v>
      </c>
      <c r="D38" s="165" t="s">
        <v>20</v>
      </c>
      <c r="E38" s="165" t="s">
        <v>20</v>
      </c>
      <c r="F38" s="165" t="s">
        <v>20</v>
      </c>
      <c r="G38" s="165" t="s">
        <v>20</v>
      </c>
      <c r="H38" s="165" t="s">
        <v>20</v>
      </c>
      <c r="I38" s="165" t="s">
        <v>20</v>
      </c>
      <c r="J38" s="166" t="s">
        <v>20</v>
      </c>
      <c r="K38" s="150" t="s">
        <v>20</v>
      </c>
      <c r="L38" s="199" t="s">
        <v>20</v>
      </c>
      <c r="M38" s="256" t="s">
        <v>20</v>
      </c>
    </row>
    <row r="39" spans="1:13" ht="12.75" x14ac:dyDescent="0.2">
      <c r="A39" s="25" t="s">
        <v>57</v>
      </c>
      <c r="B39" s="26" t="s">
        <v>58</v>
      </c>
      <c r="C39" s="164" t="s">
        <v>20</v>
      </c>
      <c r="D39" s="165" t="s">
        <v>20</v>
      </c>
      <c r="E39" s="165" t="s">
        <v>20</v>
      </c>
      <c r="F39" s="165" t="s">
        <v>20</v>
      </c>
      <c r="G39" s="165" t="s">
        <v>20</v>
      </c>
      <c r="H39" s="165" t="s">
        <v>20</v>
      </c>
      <c r="I39" s="165" t="s">
        <v>20</v>
      </c>
      <c r="J39" s="166" t="s">
        <v>20</v>
      </c>
      <c r="K39" s="150" t="s">
        <v>20</v>
      </c>
      <c r="L39" s="199" t="s">
        <v>20</v>
      </c>
      <c r="M39" s="256" t="s">
        <v>20</v>
      </c>
    </row>
    <row r="40" spans="1:13" ht="12.75" x14ac:dyDescent="0.2">
      <c r="A40" s="36"/>
      <c r="B40" s="35"/>
      <c r="C40" s="168"/>
      <c r="D40" s="169"/>
      <c r="E40" s="169"/>
      <c r="F40" s="169"/>
      <c r="G40" s="169"/>
      <c r="H40" s="169"/>
      <c r="I40" s="169"/>
      <c r="J40" s="170"/>
      <c r="K40" s="155"/>
      <c r="L40" s="212"/>
      <c r="M40" s="262"/>
    </row>
    <row r="41" spans="1:13" ht="12.75" x14ac:dyDescent="0.2">
      <c r="A41" s="38">
        <v>5</v>
      </c>
      <c r="B41" s="37" t="s">
        <v>59</v>
      </c>
      <c r="C41" s="174"/>
      <c r="D41" s="175"/>
      <c r="E41" s="175"/>
      <c r="F41" s="175"/>
      <c r="G41" s="175"/>
      <c r="H41" s="175"/>
      <c r="I41" s="175"/>
      <c r="J41" s="176"/>
      <c r="K41" s="177">
        <f t="shared" ref="K41:L41" si="5">SUM(K42:K43,K44,K51)</f>
        <v>54</v>
      </c>
      <c r="L41" s="247">
        <f t="shared" si="5"/>
        <v>100.59</v>
      </c>
      <c r="M41" s="255">
        <f>ROUND((K41-L41)/L41, 4)</f>
        <v>-0.4632</v>
      </c>
    </row>
    <row r="42" spans="1:13" ht="12.75" x14ac:dyDescent="0.2">
      <c r="A42" s="25">
        <v>5.0999999999999996</v>
      </c>
      <c r="B42" s="26" t="s">
        <v>60</v>
      </c>
      <c r="C42" s="164" t="s">
        <v>20</v>
      </c>
      <c r="D42" s="165" t="s">
        <v>20</v>
      </c>
      <c r="E42" s="165" t="s">
        <v>20</v>
      </c>
      <c r="F42" s="165" t="s">
        <v>20</v>
      </c>
      <c r="G42" s="165" t="s">
        <v>20</v>
      </c>
      <c r="H42" s="165" t="s">
        <v>20</v>
      </c>
      <c r="I42" s="165" t="s">
        <v>20</v>
      </c>
      <c r="J42" s="166" t="s">
        <v>20</v>
      </c>
      <c r="K42" s="150" t="s">
        <v>20</v>
      </c>
      <c r="L42" s="199">
        <v>4.37</v>
      </c>
      <c r="M42" s="256" t="s">
        <v>20</v>
      </c>
    </row>
    <row r="43" spans="1:13" ht="12.75" x14ac:dyDescent="0.2">
      <c r="A43" s="25">
        <v>5.2</v>
      </c>
      <c r="B43" s="26" t="s">
        <v>61</v>
      </c>
      <c r="C43" s="164"/>
      <c r="D43" s="165" t="s">
        <v>20</v>
      </c>
      <c r="E43" s="165" t="s">
        <v>20</v>
      </c>
      <c r="F43" s="165" t="s">
        <v>20</v>
      </c>
      <c r="G43" s="165" t="s">
        <v>20</v>
      </c>
      <c r="H43" s="165" t="s">
        <v>20</v>
      </c>
      <c r="I43" s="165" t="s">
        <v>20</v>
      </c>
      <c r="J43" s="166" t="s">
        <v>20</v>
      </c>
      <c r="K43" s="150" t="s">
        <v>20</v>
      </c>
      <c r="L43" s="199">
        <v>3.75</v>
      </c>
      <c r="M43" s="256" t="s">
        <v>20</v>
      </c>
    </row>
    <row r="44" spans="1:13" ht="12.75" x14ac:dyDescent="0.2">
      <c r="A44" s="30">
        <v>5.3</v>
      </c>
      <c r="B44" s="31" t="s">
        <v>62</v>
      </c>
      <c r="C44" s="182"/>
      <c r="D44" s="183"/>
      <c r="E44" s="183"/>
      <c r="F44" s="183"/>
      <c r="G44" s="183"/>
      <c r="H44" s="183"/>
      <c r="I44" s="183"/>
      <c r="J44" s="184"/>
      <c r="K44" s="181">
        <f t="shared" ref="K44:L44" si="6">SUM(K45,K48)</f>
        <v>54</v>
      </c>
      <c r="L44" s="216">
        <f t="shared" si="6"/>
        <v>92.47</v>
      </c>
      <c r="M44" s="287">
        <f>ROUND((K44-L44)/L44, 4)</f>
        <v>-0.41599999999999998</v>
      </c>
    </row>
    <row r="45" spans="1:13" ht="12.75" x14ac:dyDescent="0.2">
      <c r="A45" s="32" t="s">
        <v>63</v>
      </c>
      <c r="B45" s="33" t="s">
        <v>64</v>
      </c>
      <c r="C45" s="178"/>
      <c r="D45" s="179"/>
      <c r="E45" s="179"/>
      <c r="F45" s="179"/>
      <c r="G45" s="179"/>
      <c r="H45" s="179"/>
      <c r="I45" s="179"/>
      <c r="J45" s="180"/>
      <c r="K45" s="181">
        <f t="shared" ref="K45:L45" si="7">SUM(K46:K47)</f>
        <v>4</v>
      </c>
      <c r="L45" s="208">
        <f t="shared" si="7"/>
        <v>38.770000000000003</v>
      </c>
      <c r="M45" s="287">
        <f>ROUND((K45-L45)/L45, 4)</f>
        <v>-0.89680000000000004</v>
      </c>
    </row>
    <row r="46" spans="1:13" ht="12.75" x14ac:dyDescent="0.2">
      <c r="A46" s="25" t="s">
        <v>65</v>
      </c>
      <c r="B46" s="26" t="s">
        <v>66</v>
      </c>
      <c r="C46" s="164" t="s">
        <v>20</v>
      </c>
      <c r="D46" s="165" t="s">
        <v>20</v>
      </c>
      <c r="E46" s="165" t="s">
        <v>20</v>
      </c>
      <c r="F46" s="165" t="s">
        <v>20</v>
      </c>
      <c r="G46" s="165">
        <v>4</v>
      </c>
      <c r="H46" s="165" t="s">
        <v>20</v>
      </c>
      <c r="I46" s="165" t="s">
        <v>20</v>
      </c>
      <c r="J46" s="166" t="s">
        <v>20</v>
      </c>
      <c r="K46" s="150">
        <f>SUM(C46:J46)</f>
        <v>4</v>
      </c>
      <c r="L46" s="199">
        <v>38.770000000000003</v>
      </c>
      <c r="M46" s="288" t="s">
        <v>20</v>
      </c>
    </row>
    <row r="47" spans="1:13" ht="12.75" x14ac:dyDescent="0.2">
      <c r="A47" s="25" t="s">
        <v>67</v>
      </c>
      <c r="B47" s="26" t="s">
        <v>68</v>
      </c>
      <c r="C47" s="164" t="s">
        <v>20</v>
      </c>
      <c r="D47" s="165" t="s">
        <v>20</v>
      </c>
      <c r="E47" s="165" t="s">
        <v>20</v>
      </c>
      <c r="F47" s="165" t="s">
        <v>20</v>
      </c>
      <c r="G47" s="165" t="s">
        <v>20</v>
      </c>
      <c r="H47" s="165" t="s">
        <v>20</v>
      </c>
      <c r="I47" s="165" t="s">
        <v>20</v>
      </c>
      <c r="J47" s="166" t="s">
        <v>20</v>
      </c>
      <c r="K47" s="150" t="s">
        <v>20</v>
      </c>
      <c r="L47" s="199" t="s">
        <v>20</v>
      </c>
      <c r="M47" s="288" t="s">
        <v>20</v>
      </c>
    </row>
    <row r="48" spans="1:13" ht="12.75" x14ac:dyDescent="0.2">
      <c r="A48" s="30" t="s">
        <v>69</v>
      </c>
      <c r="B48" s="31" t="s">
        <v>70</v>
      </c>
      <c r="C48" s="182"/>
      <c r="D48" s="183"/>
      <c r="E48" s="183"/>
      <c r="F48" s="183"/>
      <c r="G48" s="183"/>
      <c r="H48" s="183"/>
      <c r="I48" s="183"/>
      <c r="J48" s="184"/>
      <c r="K48" s="185">
        <f t="shared" ref="K48:L48" si="8">SUM(K49:K50)</f>
        <v>50</v>
      </c>
      <c r="L48" s="216">
        <f t="shared" si="8"/>
        <v>53.7</v>
      </c>
      <c r="M48" s="287">
        <f>ROUND((K48-L48)/L48, 4)</f>
        <v>-6.8900000000000003E-2</v>
      </c>
    </row>
    <row r="49" spans="1:13" ht="12.75" x14ac:dyDescent="0.2">
      <c r="A49" s="25" t="s">
        <v>71</v>
      </c>
      <c r="B49" s="26" t="s">
        <v>72</v>
      </c>
      <c r="C49" s="164">
        <f>2+1</f>
        <v>3</v>
      </c>
      <c r="D49" s="165">
        <f>1.75+1+2</f>
        <v>4.75</v>
      </c>
      <c r="E49" s="147">
        <f>2+2.5+5.75+4.75+7.25+3+1.75</f>
        <v>27</v>
      </c>
      <c r="F49" s="165">
        <v>2</v>
      </c>
      <c r="G49" s="165"/>
      <c r="H49" s="165">
        <f>4.5+2.25+1</f>
        <v>7.75</v>
      </c>
      <c r="I49" s="165"/>
      <c r="J49" s="166">
        <v>5.5</v>
      </c>
      <c r="K49" s="150">
        <f>SUM(C49:J49)</f>
        <v>50</v>
      </c>
      <c r="L49" s="199">
        <v>53.7</v>
      </c>
      <c r="M49" s="288" t="s">
        <v>20</v>
      </c>
    </row>
    <row r="50" spans="1:13" ht="12.75" x14ac:dyDescent="0.2">
      <c r="A50" s="25" t="s">
        <v>73</v>
      </c>
      <c r="B50" s="26" t="s">
        <v>74</v>
      </c>
      <c r="C50" s="164" t="s">
        <v>20</v>
      </c>
      <c r="D50" s="165" t="s">
        <v>20</v>
      </c>
      <c r="E50" s="165" t="s">
        <v>20</v>
      </c>
      <c r="F50" s="165" t="s">
        <v>20</v>
      </c>
      <c r="G50" s="165" t="s">
        <v>20</v>
      </c>
      <c r="H50" s="165" t="s">
        <v>20</v>
      </c>
      <c r="I50" s="165" t="s">
        <v>20</v>
      </c>
      <c r="J50" s="166" t="s">
        <v>20</v>
      </c>
      <c r="K50" s="150" t="s">
        <v>20</v>
      </c>
      <c r="L50" s="199" t="s">
        <v>20</v>
      </c>
      <c r="M50" s="288" t="s">
        <v>20</v>
      </c>
    </row>
    <row r="51" spans="1:13" ht="12.75" x14ac:dyDescent="0.2">
      <c r="A51" s="30">
        <v>5.4</v>
      </c>
      <c r="B51" s="31" t="s">
        <v>75</v>
      </c>
      <c r="C51" s="182"/>
      <c r="D51" s="183"/>
      <c r="E51" s="183"/>
      <c r="F51" s="183"/>
      <c r="G51" s="183"/>
      <c r="H51" s="183"/>
      <c r="I51" s="183"/>
      <c r="J51" s="184"/>
      <c r="K51" s="185">
        <f t="shared" ref="K51:L51" si="9">SUM(K52:K54)</f>
        <v>0</v>
      </c>
      <c r="L51" s="216">
        <f t="shared" si="9"/>
        <v>0</v>
      </c>
      <c r="M51" s="287" t="s">
        <v>18</v>
      </c>
    </row>
    <row r="52" spans="1:13" ht="12.75" x14ac:dyDescent="0.2">
      <c r="A52" s="25" t="s">
        <v>76</v>
      </c>
      <c r="B52" s="26" t="s">
        <v>77</v>
      </c>
      <c r="C52" s="164" t="s">
        <v>20</v>
      </c>
      <c r="D52" s="165" t="s">
        <v>20</v>
      </c>
      <c r="E52" s="165" t="s">
        <v>20</v>
      </c>
      <c r="F52" s="165" t="s">
        <v>20</v>
      </c>
      <c r="G52" s="165" t="s">
        <v>20</v>
      </c>
      <c r="H52" s="165" t="s">
        <v>20</v>
      </c>
      <c r="I52" s="165" t="s">
        <v>20</v>
      </c>
      <c r="J52" s="166" t="s">
        <v>20</v>
      </c>
      <c r="K52" s="150" t="s">
        <v>20</v>
      </c>
      <c r="L52" s="199" t="s">
        <v>20</v>
      </c>
      <c r="M52" s="256" t="s">
        <v>20</v>
      </c>
    </row>
    <row r="53" spans="1:13" ht="12.75" x14ac:dyDescent="0.2">
      <c r="A53" s="25" t="s">
        <v>78</v>
      </c>
      <c r="B53" s="34" t="s">
        <v>79</v>
      </c>
      <c r="C53" s="164" t="s">
        <v>20</v>
      </c>
      <c r="D53" s="165" t="s">
        <v>20</v>
      </c>
      <c r="E53" s="165" t="s">
        <v>20</v>
      </c>
      <c r="F53" s="165" t="s">
        <v>20</v>
      </c>
      <c r="G53" s="165" t="s">
        <v>20</v>
      </c>
      <c r="H53" s="165" t="s">
        <v>20</v>
      </c>
      <c r="I53" s="165" t="s">
        <v>20</v>
      </c>
      <c r="J53" s="166" t="s">
        <v>20</v>
      </c>
      <c r="K53" s="150" t="s">
        <v>20</v>
      </c>
      <c r="L53" s="199" t="s">
        <v>20</v>
      </c>
      <c r="M53" s="256" t="s">
        <v>20</v>
      </c>
    </row>
    <row r="54" spans="1:13" ht="12.75" x14ac:dyDescent="0.2">
      <c r="A54" s="25" t="s">
        <v>80</v>
      </c>
      <c r="B54" s="26" t="s">
        <v>81</v>
      </c>
      <c r="C54" s="164" t="s">
        <v>20</v>
      </c>
      <c r="D54" s="165" t="s">
        <v>20</v>
      </c>
      <c r="E54" s="165" t="s">
        <v>20</v>
      </c>
      <c r="F54" s="165" t="s">
        <v>20</v>
      </c>
      <c r="G54" s="165" t="s">
        <v>20</v>
      </c>
      <c r="H54" s="165" t="s">
        <v>20</v>
      </c>
      <c r="I54" s="165" t="s">
        <v>20</v>
      </c>
      <c r="J54" s="166" t="s">
        <v>20</v>
      </c>
      <c r="K54" s="150" t="s">
        <v>20</v>
      </c>
      <c r="L54" s="199" t="s">
        <v>20</v>
      </c>
      <c r="M54" s="256" t="s">
        <v>20</v>
      </c>
    </row>
    <row r="55" spans="1:13" ht="12.75" x14ac:dyDescent="0.2">
      <c r="A55" s="36"/>
      <c r="B55" s="35"/>
      <c r="C55" s="186"/>
      <c r="D55" s="187"/>
      <c r="E55" s="187"/>
      <c r="F55" s="187"/>
      <c r="G55" s="187"/>
      <c r="H55" s="187"/>
      <c r="I55" s="187"/>
      <c r="J55" s="188"/>
      <c r="K55" s="189"/>
      <c r="L55" s="212"/>
      <c r="M55" s="262"/>
    </row>
    <row r="56" spans="1:13" ht="12.75" x14ac:dyDescent="0.2">
      <c r="A56" s="38">
        <v>6</v>
      </c>
      <c r="B56" s="37" t="s">
        <v>82</v>
      </c>
      <c r="C56" s="190"/>
      <c r="D56" s="191"/>
      <c r="E56" s="191"/>
      <c r="F56" s="191"/>
      <c r="G56" s="191"/>
      <c r="H56" s="191"/>
      <c r="I56" s="191"/>
      <c r="J56" s="192"/>
      <c r="K56" s="193">
        <f>SUM(K57:K70)</f>
        <v>11</v>
      </c>
      <c r="L56" s="247">
        <v>0</v>
      </c>
      <c r="M56" s="258" t="s">
        <v>18</v>
      </c>
    </row>
    <row r="57" spans="1:13" ht="12.75" x14ac:dyDescent="0.2">
      <c r="A57" s="25">
        <v>6.1</v>
      </c>
      <c r="B57" s="26" t="s">
        <v>83</v>
      </c>
      <c r="C57" s="164" t="s">
        <v>20</v>
      </c>
      <c r="D57" s="165" t="s">
        <v>20</v>
      </c>
      <c r="E57" s="165" t="s">
        <v>20</v>
      </c>
      <c r="F57" s="165" t="s">
        <v>20</v>
      </c>
      <c r="G57" s="165" t="s">
        <v>20</v>
      </c>
      <c r="H57" s="165" t="s">
        <v>20</v>
      </c>
      <c r="I57" s="165" t="s">
        <v>20</v>
      </c>
      <c r="J57" s="166" t="s">
        <v>20</v>
      </c>
      <c r="K57" s="150" t="s">
        <v>20</v>
      </c>
      <c r="L57" s="199" t="s">
        <v>20</v>
      </c>
      <c r="M57" s="256" t="s">
        <v>20</v>
      </c>
    </row>
    <row r="58" spans="1:13" ht="12.75" x14ac:dyDescent="0.2">
      <c r="A58" s="25">
        <v>6.2</v>
      </c>
      <c r="B58" s="26" t="s">
        <v>84</v>
      </c>
      <c r="C58" s="164" t="s">
        <v>20</v>
      </c>
      <c r="D58" s="165" t="s">
        <v>20</v>
      </c>
      <c r="E58" s="165" t="s">
        <v>20</v>
      </c>
      <c r="F58" s="165" t="s">
        <v>20</v>
      </c>
      <c r="G58" s="165" t="s">
        <v>20</v>
      </c>
      <c r="H58" s="165" t="s">
        <v>20</v>
      </c>
      <c r="I58" s="165" t="s">
        <v>20</v>
      </c>
      <c r="J58" s="166" t="s">
        <v>20</v>
      </c>
      <c r="K58" s="150" t="s">
        <v>20</v>
      </c>
      <c r="L58" s="199" t="s">
        <v>20</v>
      </c>
      <c r="M58" s="256" t="s">
        <v>20</v>
      </c>
    </row>
    <row r="59" spans="1:13" ht="12.75" x14ac:dyDescent="0.2">
      <c r="A59" s="25">
        <v>6.3</v>
      </c>
      <c r="B59" s="26" t="s">
        <v>85</v>
      </c>
      <c r="C59" s="164" t="s">
        <v>20</v>
      </c>
      <c r="D59" s="165" t="s">
        <v>20</v>
      </c>
      <c r="E59" s="165" t="s">
        <v>20</v>
      </c>
      <c r="F59" s="165" t="s">
        <v>20</v>
      </c>
      <c r="G59" s="165" t="s">
        <v>20</v>
      </c>
      <c r="H59" s="165" t="s">
        <v>20</v>
      </c>
      <c r="I59" s="165" t="s">
        <v>20</v>
      </c>
      <c r="J59" s="166" t="s">
        <v>20</v>
      </c>
      <c r="K59" s="150" t="s">
        <v>20</v>
      </c>
      <c r="L59" s="199" t="s">
        <v>20</v>
      </c>
      <c r="M59" s="256" t="s">
        <v>20</v>
      </c>
    </row>
    <row r="60" spans="1:13" ht="12.75" x14ac:dyDescent="0.2">
      <c r="A60" s="25">
        <v>6.4</v>
      </c>
      <c r="B60" s="26" t="s">
        <v>86</v>
      </c>
      <c r="C60" s="164" t="s">
        <v>20</v>
      </c>
      <c r="D60" s="165" t="s">
        <v>20</v>
      </c>
      <c r="E60" s="165" t="s">
        <v>20</v>
      </c>
      <c r="F60" s="165" t="s">
        <v>20</v>
      </c>
      <c r="G60" s="165" t="s">
        <v>20</v>
      </c>
      <c r="H60" s="165" t="s">
        <v>20</v>
      </c>
      <c r="I60" s="165" t="s">
        <v>20</v>
      </c>
      <c r="J60" s="166" t="s">
        <v>20</v>
      </c>
      <c r="K60" s="150" t="s">
        <v>20</v>
      </c>
      <c r="L60" s="199" t="s">
        <v>20</v>
      </c>
      <c r="M60" s="256" t="s">
        <v>20</v>
      </c>
    </row>
    <row r="61" spans="1:13" ht="12.75" x14ac:dyDescent="0.2">
      <c r="A61" s="25">
        <v>6.5</v>
      </c>
      <c r="B61" s="26" t="s">
        <v>87</v>
      </c>
      <c r="C61" s="164">
        <v>1.25</v>
      </c>
      <c r="D61" s="165">
        <f>1+0.5</f>
        <v>1.5</v>
      </c>
      <c r="E61" s="165">
        <f>1.25+0.5</f>
        <v>1.75</v>
      </c>
      <c r="F61" s="165">
        <f>1.5+0.75</f>
        <v>2.25</v>
      </c>
      <c r="G61" s="165" t="s">
        <v>20</v>
      </c>
      <c r="H61" s="165">
        <v>1.5</v>
      </c>
      <c r="I61" s="165">
        <v>2.25</v>
      </c>
      <c r="J61" s="166">
        <v>0.5</v>
      </c>
      <c r="K61" s="150">
        <f>SUM(C61:J61)</f>
        <v>11</v>
      </c>
      <c r="L61" s="199" t="s">
        <v>20</v>
      </c>
      <c r="M61" s="256" t="s">
        <v>20</v>
      </c>
    </row>
    <row r="62" spans="1:13" ht="12.75" x14ac:dyDescent="0.2">
      <c r="A62" s="25">
        <v>6.6</v>
      </c>
      <c r="B62" s="26" t="s">
        <v>88</v>
      </c>
      <c r="C62" s="164" t="s">
        <v>20</v>
      </c>
      <c r="D62" s="165" t="s">
        <v>20</v>
      </c>
      <c r="E62" s="165" t="s">
        <v>20</v>
      </c>
      <c r="F62" s="165" t="s">
        <v>20</v>
      </c>
      <c r="G62" s="165" t="s">
        <v>20</v>
      </c>
      <c r="H62" s="165" t="s">
        <v>20</v>
      </c>
      <c r="I62" s="165" t="s">
        <v>20</v>
      </c>
      <c r="J62" s="166" t="s">
        <v>20</v>
      </c>
      <c r="K62" s="150" t="s">
        <v>20</v>
      </c>
      <c r="L62" s="199" t="s">
        <v>20</v>
      </c>
      <c r="M62" s="256" t="s">
        <v>20</v>
      </c>
    </row>
    <row r="63" spans="1:13" ht="12.75" x14ac:dyDescent="0.2">
      <c r="A63" s="25">
        <v>6.7</v>
      </c>
      <c r="B63" s="26" t="s">
        <v>89</v>
      </c>
      <c r="C63" s="164" t="s">
        <v>20</v>
      </c>
      <c r="D63" s="165" t="s">
        <v>20</v>
      </c>
      <c r="E63" s="165" t="s">
        <v>20</v>
      </c>
      <c r="F63" s="165" t="s">
        <v>20</v>
      </c>
      <c r="G63" s="165" t="s">
        <v>20</v>
      </c>
      <c r="H63" s="165" t="s">
        <v>20</v>
      </c>
      <c r="I63" s="165" t="s">
        <v>20</v>
      </c>
      <c r="J63" s="166" t="s">
        <v>20</v>
      </c>
      <c r="K63" s="150" t="s">
        <v>20</v>
      </c>
      <c r="L63" s="199" t="s">
        <v>20</v>
      </c>
      <c r="M63" s="256" t="s">
        <v>20</v>
      </c>
    </row>
    <row r="64" spans="1:13" ht="12.75" x14ac:dyDescent="0.2">
      <c r="A64" s="25">
        <v>6.8</v>
      </c>
      <c r="B64" s="26" t="s">
        <v>90</v>
      </c>
      <c r="C64" s="164" t="s">
        <v>20</v>
      </c>
      <c r="D64" s="165" t="s">
        <v>20</v>
      </c>
      <c r="E64" s="165" t="s">
        <v>20</v>
      </c>
      <c r="F64" s="165" t="s">
        <v>20</v>
      </c>
      <c r="G64" s="165" t="s">
        <v>20</v>
      </c>
      <c r="H64" s="165" t="s">
        <v>20</v>
      </c>
      <c r="I64" s="165" t="s">
        <v>20</v>
      </c>
      <c r="J64" s="166" t="s">
        <v>20</v>
      </c>
      <c r="K64" s="150" t="s">
        <v>20</v>
      </c>
      <c r="L64" s="199" t="s">
        <v>20</v>
      </c>
      <c r="M64" s="256" t="s">
        <v>20</v>
      </c>
    </row>
    <row r="65" spans="1:13" ht="12.75" x14ac:dyDescent="0.2">
      <c r="A65" s="25">
        <v>6.9</v>
      </c>
      <c r="B65" s="26" t="s">
        <v>91</v>
      </c>
      <c r="C65" s="164" t="s">
        <v>20</v>
      </c>
      <c r="D65" s="165" t="s">
        <v>20</v>
      </c>
      <c r="E65" s="165" t="s">
        <v>20</v>
      </c>
      <c r="F65" s="165" t="s">
        <v>20</v>
      </c>
      <c r="G65" s="165" t="s">
        <v>20</v>
      </c>
      <c r="H65" s="165" t="s">
        <v>20</v>
      </c>
      <c r="I65" s="165" t="s">
        <v>20</v>
      </c>
      <c r="J65" s="166" t="s">
        <v>20</v>
      </c>
      <c r="K65" s="150" t="s">
        <v>20</v>
      </c>
      <c r="L65" s="199" t="s">
        <v>20</v>
      </c>
      <c r="M65" s="256" t="s">
        <v>20</v>
      </c>
    </row>
    <row r="66" spans="1:13" ht="12.75" x14ac:dyDescent="0.2">
      <c r="A66" s="25">
        <v>6.1</v>
      </c>
      <c r="B66" s="26" t="s">
        <v>92</v>
      </c>
      <c r="C66" s="164" t="s">
        <v>20</v>
      </c>
      <c r="D66" s="165" t="s">
        <v>20</v>
      </c>
      <c r="E66" s="165" t="s">
        <v>20</v>
      </c>
      <c r="F66" s="165" t="s">
        <v>20</v>
      </c>
      <c r="G66" s="165" t="s">
        <v>20</v>
      </c>
      <c r="H66" s="165" t="s">
        <v>20</v>
      </c>
      <c r="I66" s="165" t="s">
        <v>20</v>
      </c>
      <c r="J66" s="166" t="s">
        <v>20</v>
      </c>
      <c r="K66" s="150" t="s">
        <v>20</v>
      </c>
      <c r="L66" s="199" t="s">
        <v>20</v>
      </c>
      <c r="M66" s="256" t="s">
        <v>20</v>
      </c>
    </row>
    <row r="67" spans="1:13" ht="12.75" x14ac:dyDescent="0.2">
      <c r="A67" s="25">
        <v>6.11</v>
      </c>
      <c r="B67" s="26" t="s">
        <v>93</v>
      </c>
      <c r="C67" s="164" t="s">
        <v>20</v>
      </c>
      <c r="D67" s="165" t="s">
        <v>20</v>
      </c>
      <c r="E67" s="165" t="s">
        <v>20</v>
      </c>
      <c r="F67" s="165" t="s">
        <v>20</v>
      </c>
      <c r="G67" s="165" t="s">
        <v>20</v>
      </c>
      <c r="H67" s="165" t="s">
        <v>20</v>
      </c>
      <c r="I67" s="165" t="s">
        <v>20</v>
      </c>
      <c r="J67" s="166" t="s">
        <v>20</v>
      </c>
      <c r="K67" s="150" t="s">
        <v>20</v>
      </c>
      <c r="L67" s="199" t="s">
        <v>20</v>
      </c>
      <c r="M67" s="256" t="s">
        <v>20</v>
      </c>
    </row>
    <row r="68" spans="1:13" ht="12.75" x14ac:dyDescent="0.2">
      <c r="A68" s="25">
        <v>6.12</v>
      </c>
      <c r="B68" s="26" t="s">
        <v>94</v>
      </c>
      <c r="C68" s="164" t="s">
        <v>20</v>
      </c>
      <c r="D68" s="165" t="s">
        <v>20</v>
      </c>
      <c r="E68" s="165" t="s">
        <v>20</v>
      </c>
      <c r="F68" s="165" t="s">
        <v>20</v>
      </c>
      <c r="G68" s="165" t="s">
        <v>20</v>
      </c>
      <c r="H68" s="165" t="s">
        <v>20</v>
      </c>
      <c r="I68" s="165" t="s">
        <v>20</v>
      </c>
      <c r="J68" s="166" t="s">
        <v>20</v>
      </c>
      <c r="K68" s="150" t="s">
        <v>20</v>
      </c>
      <c r="L68" s="199" t="s">
        <v>20</v>
      </c>
      <c r="M68" s="256" t="s">
        <v>20</v>
      </c>
    </row>
    <row r="69" spans="1:13" ht="12.75" x14ac:dyDescent="0.2">
      <c r="A69" s="25">
        <v>6.13</v>
      </c>
      <c r="B69" s="26" t="s">
        <v>95</v>
      </c>
      <c r="C69" s="164" t="s">
        <v>20</v>
      </c>
      <c r="D69" s="165" t="s">
        <v>20</v>
      </c>
      <c r="E69" s="165" t="s">
        <v>20</v>
      </c>
      <c r="F69" s="165" t="s">
        <v>20</v>
      </c>
      <c r="G69" s="165" t="s">
        <v>20</v>
      </c>
      <c r="H69" s="165" t="s">
        <v>20</v>
      </c>
      <c r="I69" s="165" t="s">
        <v>20</v>
      </c>
      <c r="J69" s="166" t="s">
        <v>20</v>
      </c>
      <c r="K69" s="150" t="s">
        <v>20</v>
      </c>
      <c r="L69" s="199" t="s">
        <v>20</v>
      </c>
      <c r="M69" s="256" t="s">
        <v>20</v>
      </c>
    </row>
    <row r="70" spans="1:13" ht="12.75" x14ac:dyDescent="0.2">
      <c r="A70" s="36">
        <v>6.14</v>
      </c>
      <c r="B70" s="35" t="s">
        <v>96</v>
      </c>
      <c r="C70" s="186" t="s">
        <v>20</v>
      </c>
      <c r="D70" s="187" t="s">
        <v>20</v>
      </c>
      <c r="E70" s="187" t="s">
        <v>20</v>
      </c>
      <c r="F70" s="187" t="s">
        <v>20</v>
      </c>
      <c r="G70" s="187" t="s">
        <v>20</v>
      </c>
      <c r="H70" s="187" t="s">
        <v>20</v>
      </c>
      <c r="I70" s="187" t="s">
        <v>20</v>
      </c>
      <c r="J70" s="188" t="s">
        <v>20</v>
      </c>
      <c r="K70" s="194" t="s">
        <v>20</v>
      </c>
      <c r="L70" s="250" t="s">
        <v>20</v>
      </c>
      <c r="M70" s="263" t="s">
        <v>20</v>
      </c>
    </row>
    <row r="71" spans="1:13" ht="12.75" x14ac:dyDescent="0.2">
      <c r="A71" s="308" t="s">
        <v>97</v>
      </c>
      <c r="B71" s="309"/>
      <c r="C71" s="284"/>
      <c r="D71" s="285"/>
      <c r="E71" s="285"/>
      <c r="F71" s="285"/>
      <c r="G71" s="285"/>
      <c r="H71" s="285"/>
      <c r="I71" s="285"/>
      <c r="J71" s="286"/>
      <c r="K71" s="290">
        <f>SUM(K3,K7,K25,K32,K41)</f>
        <v>110.75</v>
      </c>
      <c r="L71" s="289">
        <f>SUM(L3,L7,L25,L32,L41)</f>
        <v>130.34</v>
      </c>
      <c r="M71" s="287">
        <f>ROUND((K71-L71)/L71, 4)</f>
        <v>-0.15029999999999999</v>
      </c>
    </row>
    <row r="72" spans="1:13" ht="14.25" x14ac:dyDescent="0.2">
      <c r="A72" s="310" t="s">
        <v>98</v>
      </c>
      <c r="B72" s="311"/>
      <c r="C72" s="21">
        <f>SUM(C4,C6,C27,C49,C61)</f>
        <v>7.75</v>
      </c>
      <c r="D72" s="19">
        <f>SUM(D4:D6,D27,D49,D61)</f>
        <v>14.5</v>
      </c>
      <c r="E72" s="19">
        <f>SUM(E19,E27:E28,E49,E61)</f>
        <v>35</v>
      </c>
      <c r="F72" s="19">
        <f>SUM(F49,F61)</f>
        <v>4.25</v>
      </c>
      <c r="G72" s="19">
        <f t="shared" ref="G72" si="10">SUM(G4:G55)</f>
        <v>7</v>
      </c>
      <c r="H72" s="19">
        <f>SUM(H4,H6,H26,H49,H61)</f>
        <v>13.25</v>
      </c>
      <c r="I72" s="19">
        <f>SUM(I4,I26:I27,I61)</f>
        <v>28.5</v>
      </c>
      <c r="J72" s="22">
        <f>SUM(J4,J27,J35,J49,J61)</f>
        <v>11.5</v>
      </c>
      <c r="K72" s="245">
        <f t="shared" ref="K72:K73" si="11">SUM(C72:J72)</f>
        <v>121.75</v>
      </c>
      <c r="L72" s="253"/>
      <c r="M72" s="264"/>
    </row>
    <row r="73" spans="1:13" ht="12.75" x14ac:dyDescent="0.2">
      <c r="A73" s="294" t="s">
        <v>99</v>
      </c>
      <c r="B73" s="295"/>
      <c r="C73" s="17">
        <v>18.2</v>
      </c>
      <c r="D73" s="20">
        <v>7.1</v>
      </c>
      <c r="E73" s="20">
        <v>27.2</v>
      </c>
      <c r="F73" s="20">
        <v>8.48</v>
      </c>
      <c r="G73" s="20">
        <v>18</v>
      </c>
      <c r="H73" s="20">
        <v>20.3</v>
      </c>
      <c r="I73" s="20">
        <v>22.3</v>
      </c>
      <c r="J73" s="16">
        <v>8.6</v>
      </c>
      <c r="K73" s="245">
        <f t="shared" si="11"/>
        <v>130.18</v>
      </c>
      <c r="L73" s="253"/>
      <c r="M73" s="264"/>
    </row>
    <row r="74" spans="1:13" ht="13.5" thickBot="1" x14ac:dyDescent="0.25">
      <c r="A74" s="296" t="s">
        <v>100</v>
      </c>
      <c r="B74" s="297"/>
      <c r="C74" s="50">
        <f>((C72-C73)/C73)</f>
        <v>-0.57417582417582413</v>
      </c>
      <c r="D74" s="51">
        <f>((D72-D73)/D73)</f>
        <v>1.0422535211267607</v>
      </c>
      <c r="E74" s="51">
        <f t="shared" ref="E74:J74" si="12">((E72-E73)/E73)</f>
        <v>0.28676470588235298</v>
      </c>
      <c r="F74" s="51">
        <f t="shared" si="12"/>
        <v>-0.49882075471698117</v>
      </c>
      <c r="G74" s="51">
        <f t="shared" si="12"/>
        <v>-0.61111111111111116</v>
      </c>
      <c r="H74" s="51">
        <f t="shared" si="12"/>
        <v>-0.34729064039408869</v>
      </c>
      <c r="I74" s="51">
        <f t="shared" si="12"/>
        <v>0.27802690582959638</v>
      </c>
      <c r="J74" s="52">
        <f t="shared" si="12"/>
        <v>0.33720930232558144</v>
      </c>
      <c r="K74" s="246">
        <f>((K72-K73)/K73)</f>
        <v>-6.475649101244435E-2</v>
      </c>
      <c r="L74" s="254"/>
      <c r="M74" s="265"/>
    </row>
    <row r="75" spans="1:13" ht="15.75" customHeight="1" x14ac:dyDescent="0.2">
      <c r="L75" s="15"/>
    </row>
  </sheetData>
  <mergeCells count="17">
    <mergeCell ref="I1:I2"/>
    <mergeCell ref="J1:J2"/>
    <mergeCell ref="M1:M2"/>
    <mergeCell ref="A73:B73"/>
    <mergeCell ref="A74:B74"/>
    <mergeCell ref="C1:C2"/>
    <mergeCell ref="D1:D2"/>
    <mergeCell ref="E1:E2"/>
    <mergeCell ref="A1:A2"/>
    <mergeCell ref="B1:B2"/>
    <mergeCell ref="K1:K2"/>
    <mergeCell ref="L1:L2"/>
    <mergeCell ref="A71:B71"/>
    <mergeCell ref="A72:B7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4"/>
  <sheetViews>
    <sheetView workbookViewId="0">
      <selection activeCell="M4" sqref="M4"/>
    </sheetView>
  </sheetViews>
  <sheetFormatPr defaultColWidth="14.42578125" defaultRowHeight="15.75" customHeight="1" x14ac:dyDescent="0.2"/>
  <cols>
    <col min="2" max="2" width="38.5703125" bestFit="1" customWidth="1"/>
    <col min="13" max="13" width="14.42578125" style="252"/>
  </cols>
  <sheetData>
    <row r="1" spans="1:13" ht="15.75" customHeight="1" x14ac:dyDescent="0.2">
      <c r="A1" s="318" t="s">
        <v>2</v>
      </c>
      <c r="B1" s="320" t="s">
        <v>4</v>
      </c>
      <c r="C1" s="298" t="s">
        <v>10</v>
      </c>
      <c r="D1" s="299" t="s">
        <v>11</v>
      </c>
      <c r="E1" s="299" t="s">
        <v>12</v>
      </c>
      <c r="F1" s="299" t="s">
        <v>13</v>
      </c>
      <c r="G1" s="299" t="s">
        <v>14</v>
      </c>
      <c r="H1" s="299" t="s">
        <v>15</v>
      </c>
      <c r="I1" s="299" t="s">
        <v>16</v>
      </c>
      <c r="J1" s="291" t="s">
        <v>17</v>
      </c>
      <c r="K1" s="304" t="s">
        <v>8</v>
      </c>
      <c r="L1" s="323" t="s">
        <v>9</v>
      </c>
      <c r="M1" s="312" t="s">
        <v>100</v>
      </c>
    </row>
    <row r="2" spans="1:13" ht="27" customHeight="1" x14ac:dyDescent="0.2">
      <c r="A2" s="319"/>
      <c r="B2" s="321"/>
      <c r="C2" s="298"/>
      <c r="D2" s="299"/>
      <c r="E2" s="299"/>
      <c r="F2" s="299"/>
      <c r="G2" s="299"/>
      <c r="H2" s="299"/>
      <c r="I2" s="299"/>
      <c r="J2" s="291"/>
      <c r="K2" s="322"/>
      <c r="L2" s="324"/>
      <c r="M2" s="313"/>
    </row>
    <row r="3" spans="1:13" ht="15.75" customHeight="1" x14ac:dyDescent="0.2">
      <c r="A3" s="39">
        <v>1</v>
      </c>
      <c r="B3" s="40" t="s">
        <v>7</v>
      </c>
      <c r="C3" s="195"/>
      <c r="D3" s="196"/>
      <c r="E3" s="196"/>
      <c r="F3" s="196"/>
      <c r="G3" s="196"/>
      <c r="H3" s="196"/>
      <c r="I3" s="196"/>
      <c r="J3" s="197"/>
      <c r="K3" s="141">
        <f t="shared" ref="K3:L3" si="0">SUM(K4:K6)</f>
        <v>7.75</v>
      </c>
      <c r="L3" s="198">
        <f t="shared" si="0"/>
        <v>16</v>
      </c>
      <c r="M3" s="266">
        <f>ROUND((K3-L3)/L3, 4)</f>
        <v>-0.51559999999999995</v>
      </c>
    </row>
    <row r="4" spans="1:13" ht="15.75" customHeight="1" x14ac:dyDescent="0.2">
      <c r="A4" s="25">
        <v>1.1000000000000001</v>
      </c>
      <c r="B4" s="26" t="s">
        <v>7</v>
      </c>
      <c r="C4" s="164">
        <v>1</v>
      </c>
      <c r="D4" s="165">
        <f>0.25</f>
        <v>0.25</v>
      </c>
      <c r="E4" s="165" t="s">
        <v>20</v>
      </c>
      <c r="F4" s="165">
        <v>1.25</v>
      </c>
      <c r="G4" s="165">
        <v>1</v>
      </c>
      <c r="H4" s="165">
        <v>1</v>
      </c>
      <c r="I4" s="165">
        <v>1</v>
      </c>
      <c r="J4" s="166">
        <v>1.25</v>
      </c>
      <c r="K4" s="150">
        <f>SUM(C4:J4)</f>
        <v>6.75</v>
      </c>
      <c r="L4" s="199">
        <v>8</v>
      </c>
      <c r="M4" s="267" t="s">
        <v>20</v>
      </c>
    </row>
    <row r="5" spans="1:13" ht="15.75" customHeight="1" x14ac:dyDescent="0.2">
      <c r="A5" s="46" t="s">
        <v>18</v>
      </c>
      <c r="B5" s="47" t="s">
        <v>19</v>
      </c>
      <c r="C5" s="200" t="s">
        <v>20</v>
      </c>
      <c r="D5" s="148" t="s">
        <v>20</v>
      </c>
      <c r="E5" s="148" t="s">
        <v>20</v>
      </c>
      <c r="F5" s="148" t="s">
        <v>20</v>
      </c>
      <c r="G5" s="148" t="s">
        <v>20</v>
      </c>
      <c r="H5" s="148" t="s">
        <v>20</v>
      </c>
      <c r="I5" s="148" t="s">
        <v>20</v>
      </c>
      <c r="J5" s="149" t="s">
        <v>20</v>
      </c>
      <c r="K5" s="150" t="s">
        <v>20</v>
      </c>
      <c r="L5" s="201" t="s">
        <v>20</v>
      </c>
      <c r="M5" s="267" t="s">
        <v>20</v>
      </c>
    </row>
    <row r="6" spans="1:13" ht="15.75" customHeight="1" x14ac:dyDescent="0.2">
      <c r="A6" s="55">
        <v>1.2</v>
      </c>
      <c r="B6" s="56" t="s">
        <v>21</v>
      </c>
      <c r="C6" s="202" t="s">
        <v>20</v>
      </c>
      <c r="D6" s="203">
        <v>0.5</v>
      </c>
      <c r="E6" s="204" t="s">
        <v>20</v>
      </c>
      <c r="F6" s="204" t="s">
        <v>20</v>
      </c>
      <c r="G6" s="204" t="s">
        <v>20</v>
      </c>
      <c r="H6" s="203" t="s">
        <v>20</v>
      </c>
      <c r="I6" s="203">
        <v>0.5</v>
      </c>
      <c r="J6" s="205" t="s">
        <v>20</v>
      </c>
      <c r="K6" s="194">
        <f>SUM(C6:J6)</f>
        <v>1</v>
      </c>
      <c r="L6" s="206">
        <v>8</v>
      </c>
      <c r="M6" s="268" t="s">
        <v>20</v>
      </c>
    </row>
    <row r="7" spans="1:13" ht="15.75" customHeight="1" x14ac:dyDescent="0.2">
      <c r="A7" s="23">
        <v>2</v>
      </c>
      <c r="B7" s="24" t="s">
        <v>22</v>
      </c>
      <c r="C7" s="156"/>
      <c r="D7" s="157"/>
      <c r="E7" s="157"/>
      <c r="F7" s="157"/>
      <c r="G7" s="157"/>
      <c r="H7" s="157"/>
      <c r="I7" s="157"/>
      <c r="J7" s="158"/>
      <c r="K7" s="159">
        <f>SUM(K8,K13)</f>
        <v>5.5</v>
      </c>
      <c r="L7" s="207">
        <f t="shared" ref="L7" si="1">SUM(L8,L13,L17:L23)</f>
        <v>0</v>
      </c>
      <c r="M7" s="269" t="s">
        <v>18</v>
      </c>
    </row>
    <row r="8" spans="1:13" ht="15.75" customHeight="1" x14ac:dyDescent="0.2">
      <c r="A8" s="32">
        <v>2.1</v>
      </c>
      <c r="B8" s="33" t="s">
        <v>23</v>
      </c>
      <c r="C8" s="178"/>
      <c r="D8" s="179"/>
      <c r="E8" s="179"/>
      <c r="F8" s="179"/>
      <c r="G8" s="179"/>
      <c r="H8" s="179"/>
      <c r="I8" s="179"/>
      <c r="J8" s="180"/>
      <c r="K8" s="181">
        <f>SUM(K9:K12)</f>
        <v>0</v>
      </c>
      <c r="L8" s="208">
        <v>0</v>
      </c>
      <c r="M8" s="270" t="s">
        <v>18</v>
      </c>
    </row>
    <row r="9" spans="1:13" ht="15.75" customHeight="1" x14ac:dyDescent="0.2">
      <c r="A9" s="25" t="s">
        <v>24</v>
      </c>
      <c r="B9" s="26" t="s">
        <v>25</v>
      </c>
      <c r="C9" s="164" t="s">
        <v>20</v>
      </c>
      <c r="D9" s="165" t="s">
        <v>20</v>
      </c>
      <c r="E9" s="165" t="s">
        <v>20</v>
      </c>
      <c r="F9" s="165" t="s">
        <v>20</v>
      </c>
      <c r="G9" s="165" t="s">
        <v>20</v>
      </c>
      <c r="H9" s="165" t="s">
        <v>20</v>
      </c>
      <c r="I9" s="165" t="s">
        <v>20</v>
      </c>
      <c r="J9" s="166" t="s">
        <v>20</v>
      </c>
      <c r="K9" s="150" t="s">
        <v>20</v>
      </c>
      <c r="L9" s="199" t="s">
        <v>20</v>
      </c>
      <c r="M9" s="267" t="s">
        <v>20</v>
      </c>
    </row>
    <row r="10" spans="1:13" ht="15.75" customHeight="1" x14ac:dyDescent="0.2">
      <c r="A10" s="25" t="s">
        <v>26</v>
      </c>
      <c r="B10" s="26" t="s">
        <v>27</v>
      </c>
      <c r="C10" s="164" t="s">
        <v>20</v>
      </c>
      <c r="D10" s="165" t="s">
        <v>20</v>
      </c>
      <c r="E10" s="165" t="s">
        <v>20</v>
      </c>
      <c r="F10" s="165" t="s">
        <v>20</v>
      </c>
      <c r="G10" s="165" t="s">
        <v>20</v>
      </c>
      <c r="H10" s="165" t="s">
        <v>20</v>
      </c>
      <c r="I10" s="165" t="s">
        <v>20</v>
      </c>
      <c r="J10" s="166" t="s">
        <v>20</v>
      </c>
      <c r="K10" s="150" t="s">
        <v>20</v>
      </c>
      <c r="L10" s="199" t="s">
        <v>20</v>
      </c>
      <c r="M10" s="267" t="s">
        <v>20</v>
      </c>
    </row>
    <row r="11" spans="1:13" ht="15.75" customHeight="1" x14ac:dyDescent="0.2">
      <c r="A11" s="25" t="s">
        <v>28</v>
      </c>
      <c r="B11" s="26" t="s">
        <v>29</v>
      </c>
      <c r="C11" s="164" t="s">
        <v>20</v>
      </c>
      <c r="D11" s="165" t="s">
        <v>20</v>
      </c>
      <c r="E11" s="165" t="s">
        <v>20</v>
      </c>
      <c r="F11" s="165" t="s">
        <v>20</v>
      </c>
      <c r="G11" s="165" t="s">
        <v>20</v>
      </c>
      <c r="H11" s="165" t="s">
        <v>20</v>
      </c>
      <c r="I11" s="165" t="s">
        <v>20</v>
      </c>
      <c r="J11" s="166" t="s">
        <v>20</v>
      </c>
      <c r="K11" s="150" t="s">
        <v>20</v>
      </c>
      <c r="L11" s="199" t="s">
        <v>20</v>
      </c>
      <c r="M11" s="267" t="s">
        <v>20</v>
      </c>
    </row>
    <row r="12" spans="1:13" ht="15.75" customHeight="1" x14ac:dyDescent="0.2">
      <c r="A12" s="25"/>
      <c r="B12" s="26"/>
      <c r="C12" s="164"/>
      <c r="D12" s="165"/>
      <c r="E12" s="165"/>
      <c r="F12" s="165"/>
      <c r="G12" s="165"/>
      <c r="H12" s="165"/>
      <c r="I12" s="165"/>
      <c r="J12" s="166"/>
      <c r="K12" s="150"/>
      <c r="L12" s="199"/>
      <c r="M12" s="267"/>
    </row>
    <row r="13" spans="1:13" ht="15.75" customHeight="1" x14ac:dyDescent="0.2">
      <c r="A13" s="32">
        <v>2.2000000000000002</v>
      </c>
      <c r="B13" s="33" t="s">
        <v>30</v>
      </c>
      <c r="C13" s="178"/>
      <c r="D13" s="179"/>
      <c r="E13" s="179"/>
      <c r="F13" s="179"/>
      <c r="G13" s="179"/>
      <c r="H13" s="179"/>
      <c r="I13" s="179"/>
      <c r="J13" s="180"/>
      <c r="K13" s="181">
        <f>SUM(K14, K18:K23)</f>
        <v>5.5</v>
      </c>
      <c r="L13" s="208">
        <v>0</v>
      </c>
      <c r="M13" s="270" t="s">
        <v>18</v>
      </c>
    </row>
    <row r="14" spans="1:13" ht="15.75" customHeight="1" x14ac:dyDescent="0.2">
      <c r="A14" s="25" t="s">
        <v>31</v>
      </c>
      <c r="B14" s="26" t="s">
        <v>32</v>
      </c>
      <c r="C14" s="164" t="s">
        <v>20</v>
      </c>
      <c r="D14" s="165" t="s">
        <v>20</v>
      </c>
      <c r="E14" s="165" t="s">
        <v>20</v>
      </c>
      <c r="F14" s="165" t="s">
        <v>20</v>
      </c>
      <c r="G14" s="165" t="s">
        <v>20</v>
      </c>
      <c r="H14" s="165" t="s">
        <v>20</v>
      </c>
      <c r="I14" s="165" t="s">
        <v>20</v>
      </c>
      <c r="J14" s="166">
        <v>0.25</v>
      </c>
      <c r="K14" s="150">
        <f t="shared" ref="K14:K23" si="2">SUM(C14:J14)</f>
        <v>0.25</v>
      </c>
      <c r="L14" s="199" t="s">
        <v>20</v>
      </c>
      <c r="M14" s="267" t="s">
        <v>20</v>
      </c>
    </row>
    <row r="15" spans="1:13" ht="15.75" customHeight="1" x14ac:dyDescent="0.2">
      <c r="A15" s="25" t="s">
        <v>33</v>
      </c>
      <c r="B15" s="26" t="s">
        <v>34</v>
      </c>
      <c r="C15" s="164" t="s">
        <v>20</v>
      </c>
      <c r="D15" s="165" t="s">
        <v>20</v>
      </c>
      <c r="E15" s="165" t="s">
        <v>20</v>
      </c>
      <c r="F15" s="165" t="s">
        <v>20</v>
      </c>
      <c r="G15" s="165" t="s">
        <v>20</v>
      </c>
      <c r="H15" s="165" t="s">
        <v>20</v>
      </c>
      <c r="I15" s="165" t="s">
        <v>20</v>
      </c>
      <c r="J15" s="166" t="s">
        <v>20</v>
      </c>
      <c r="K15" s="150">
        <f t="shared" si="2"/>
        <v>0</v>
      </c>
      <c r="L15" s="199" t="s">
        <v>20</v>
      </c>
      <c r="M15" s="267" t="s">
        <v>20</v>
      </c>
    </row>
    <row r="16" spans="1:13" ht="15.75" customHeight="1" x14ac:dyDescent="0.2">
      <c r="A16" s="25"/>
      <c r="B16" s="26"/>
      <c r="C16" s="164"/>
      <c r="D16" s="165"/>
      <c r="E16" s="165"/>
      <c r="F16" s="165"/>
      <c r="G16" s="165"/>
      <c r="H16" s="165"/>
      <c r="I16" s="165"/>
      <c r="J16" s="166"/>
      <c r="K16" s="150">
        <f t="shared" si="2"/>
        <v>0</v>
      </c>
      <c r="L16" s="199" t="s">
        <v>20</v>
      </c>
      <c r="M16" s="267" t="s">
        <v>20</v>
      </c>
    </row>
    <row r="17" spans="1:13" ht="15.75" customHeight="1" x14ac:dyDescent="0.2">
      <c r="A17" s="25">
        <v>2.2999999999999998</v>
      </c>
      <c r="B17" s="26" t="s">
        <v>35</v>
      </c>
      <c r="C17" s="164" t="s">
        <v>20</v>
      </c>
      <c r="D17" s="165" t="s">
        <v>20</v>
      </c>
      <c r="E17" s="165" t="s">
        <v>20</v>
      </c>
      <c r="F17" s="165" t="s">
        <v>20</v>
      </c>
      <c r="G17" s="165" t="s">
        <v>20</v>
      </c>
      <c r="H17" s="165" t="s">
        <v>20</v>
      </c>
      <c r="I17" s="165" t="s">
        <v>20</v>
      </c>
      <c r="J17" s="166" t="s">
        <v>20</v>
      </c>
      <c r="K17" s="150">
        <f t="shared" si="2"/>
        <v>0</v>
      </c>
      <c r="L17" s="199" t="s">
        <v>20</v>
      </c>
      <c r="M17" s="267" t="s">
        <v>20</v>
      </c>
    </row>
    <row r="18" spans="1:13" ht="15.75" customHeight="1" x14ac:dyDescent="0.2">
      <c r="A18" s="25">
        <v>2.4</v>
      </c>
      <c r="B18" s="26" t="s">
        <v>36</v>
      </c>
      <c r="C18" s="164" t="s">
        <v>20</v>
      </c>
      <c r="D18" s="165" t="s">
        <v>20</v>
      </c>
      <c r="E18" s="165" t="s">
        <v>20</v>
      </c>
      <c r="F18" s="165" t="s">
        <v>20</v>
      </c>
      <c r="G18" s="165" t="s">
        <v>20</v>
      </c>
      <c r="H18" s="165" t="s">
        <v>20</v>
      </c>
      <c r="I18" s="165" t="s">
        <v>20</v>
      </c>
      <c r="J18" s="166" t="s">
        <v>20</v>
      </c>
      <c r="K18" s="150">
        <f t="shared" si="2"/>
        <v>0</v>
      </c>
      <c r="L18" s="199" t="s">
        <v>20</v>
      </c>
      <c r="M18" s="267" t="s">
        <v>20</v>
      </c>
    </row>
    <row r="19" spans="1:13" ht="15.75" customHeight="1" x14ac:dyDescent="0.2">
      <c r="A19" s="25">
        <v>2.5</v>
      </c>
      <c r="B19" s="26" t="s">
        <v>37</v>
      </c>
      <c r="C19" s="164" t="s">
        <v>20</v>
      </c>
      <c r="D19" s="165">
        <v>1.25</v>
      </c>
      <c r="E19" s="165">
        <v>2.5</v>
      </c>
      <c r="F19" s="165" t="s">
        <v>20</v>
      </c>
      <c r="G19" s="165" t="s">
        <v>20</v>
      </c>
      <c r="H19" s="165">
        <v>1.5</v>
      </c>
      <c r="I19" s="165" t="s">
        <v>20</v>
      </c>
      <c r="J19" s="166" t="s">
        <v>20</v>
      </c>
      <c r="K19" s="150">
        <f t="shared" si="2"/>
        <v>5.25</v>
      </c>
      <c r="L19" s="199" t="s">
        <v>20</v>
      </c>
      <c r="M19" s="267" t="s">
        <v>20</v>
      </c>
    </row>
    <row r="20" spans="1:13" ht="15.75" customHeight="1" x14ac:dyDescent="0.2">
      <c r="A20" s="25">
        <v>2.6</v>
      </c>
      <c r="B20" s="26" t="s">
        <v>38</v>
      </c>
      <c r="C20" s="164" t="s">
        <v>20</v>
      </c>
      <c r="D20" s="165"/>
      <c r="E20" s="165"/>
      <c r="F20" s="165"/>
      <c r="G20" s="165"/>
      <c r="H20" s="165"/>
      <c r="I20" s="147"/>
      <c r="J20" s="166"/>
      <c r="K20" s="150">
        <f t="shared" si="2"/>
        <v>0</v>
      </c>
      <c r="L20" s="199" t="s">
        <v>20</v>
      </c>
      <c r="M20" s="267" t="s">
        <v>20</v>
      </c>
    </row>
    <row r="21" spans="1:13" ht="15.75" customHeight="1" x14ac:dyDescent="0.2">
      <c r="A21" s="25">
        <v>2.7</v>
      </c>
      <c r="B21" s="26" t="s">
        <v>39</v>
      </c>
      <c r="C21" s="164" t="s">
        <v>20</v>
      </c>
      <c r="D21" s="165" t="s">
        <v>20</v>
      </c>
      <c r="E21" s="165" t="s">
        <v>20</v>
      </c>
      <c r="F21" s="165" t="s">
        <v>20</v>
      </c>
      <c r="G21" s="165" t="s">
        <v>20</v>
      </c>
      <c r="H21" s="165" t="s">
        <v>20</v>
      </c>
      <c r="I21" s="165" t="s">
        <v>20</v>
      </c>
      <c r="J21" s="166" t="s">
        <v>20</v>
      </c>
      <c r="K21" s="150">
        <f t="shared" si="2"/>
        <v>0</v>
      </c>
      <c r="L21" s="199" t="s">
        <v>20</v>
      </c>
      <c r="M21" s="267" t="s">
        <v>20</v>
      </c>
    </row>
    <row r="22" spans="1:13" ht="15.75" customHeight="1" x14ac:dyDescent="0.2">
      <c r="A22" s="25">
        <v>2.8</v>
      </c>
      <c r="B22" s="26" t="s">
        <v>40</v>
      </c>
      <c r="C22" s="164" t="s">
        <v>20</v>
      </c>
      <c r="D22" s="165" t="s">
        <v>20</v>
      </c>
      <c r="E22" s="165" t="s">
        <v>20</v>
      </c>
      <c r="F22" s="165" t="s">
        <v>20</v>
      </c>
      <c r="G22" s="165" t="s">
        <v>20</v>
      </c>
      <c r="H22" s="165" t="s">
        <v>20</v>
      </c>
      <c r="I22" s="165" t="s">
        <v>20</v>
      </c>
      <c r="J22" s="166" t="s">
        <v>20</v>
      </c>
      <c r="K22" s="150">
        <f t="shared" si="2"/>
        <v>0</v>
      </c>
      <c r="L22" s="199" t="s">
        <v>20</v>
      </c>
      <c r="M22" s="267" t="s">
        <v>20</v>
      </c>
    </row>
    <row r="23" spans="1:13" ht="15.75" customHeight="1" x14ac:dyDescent="0.2">
      <c r="A23" s="25">
        <v>2.9</v>
      </c>
      <c r="B23" s="26" t="s">
        <v>41</v>
      </c>
      <c r="C23" s="164" t="s">
        <v>20</v>
      </c>
      <c r="D23" s="165" t="s">
        <v>20</v>
      </c>
      <c r="E23" s="165" t="s">
        <v>20</v>
      </c>
      <c r="F23" s="165" t="s">
        <v>20</v>
      </c>
      <c r="G23" s="165" t="s">
        <v>20</v>
      </c>
      <c r="H23" s="165" t="s">
        <v>20</v>
      </c>
      <c r="I23" s="165" t="s">
        <v>20</v>
      </c>
      <c r="J23" s="166" t="s">
        <v>20</v>
      </c>
      <c r="K23" s="150">
        <f t="shared" si="2"/>
        <v>0</v>
      </c>
      <c r="L23" s="199" t="s">
        <v>20</v>
      </c>
      <c r="M23" s="267" t="s">
        <v>20</v>
      </c>
    </row>
    <row r="24" spans="1:13" ht="15.75" customHeight="1" x14ac:dyDescent="0.2">
      <c r="A24" s="36"/>
      <c r="B24" s="35"/>
      <c r="C24" s="209"/>
      <c r="D24" s="210"/>
      <c r="E24" s="210"/>
      <c r="F24" s="210"/>
      <c r="G24" s="210"/>
      <c r="H24" s="210"/>
      <c r="I24" s="210"/>
      <c r="J24" s="211"/>
      <c r="K24" s="194"/>
      <c r="L24" s="212"/>
      <c r="M24" s="267"/>
    </row>
    <row r="25" spans="1:13" ht="15.75" customHeight="1" x14ac:dyDescent="0.2">
      <c r="A25" s="57">
        <v>3</v>
      </c>
      <c r="B25" s="58" t="s">
        <v>42</v>
      </c>
      <c r="C25" s="195"/>
      <c r="D25" s="196"/>
      <c r="E25" s="196"/>
      <c r="F25" s="196"/>
      <c r="G25" s="196"/>
      <c r="H25" s="196"/>
      <c r="I25" s="196"/>
      <c r="J25" s="197"/>
      <c r="K25" s="141">
        <f>SUM(K26:K31)</f>
        <v>0.5</v>
      </c>
      <c r="L25" s="213">
        <f>SUM(L26:L30)</f>
        <v>18.75</v>
      </c>
      <c r="M25" s="266">
        <f>ROUND((K25-L25)/L25, 4)</f>
        <v>-0.97330000000000005</v>
      </c>
    </row>
    <row r="26" spans="1:13" ht="15.75" customHeight="1" x14ac:dyDescent="0.2">
      <c r="A26" s="44">
        <v>3.1</v>
      </c>
      <c r="B26" s="45" t="s">
        <v>43</v>
      </c>
      <c r="C26" s="164" t="s">
        <v>20</v>
      </c>
      <c r="D26" s="165" t="s">
        <v>20</v>
      </c>
      <c r="E26" s="165" t="s">
        <v>20</v>
      </c>
      <c r="F26" s="165" t="s">
        <v>20</v>
      </c>
      <c r="G26" s="165" t="s">
        <v>20</v>
      </c>
      <c r="H26" s="165" t="s">
        <v>20</v>
      </c>
      <c r="I26" s="165"/>
      <c r="J26" s="166" t="s">
        <v>20</v>
      </c>
      <c r="K26" s="150" t="s">
        <v>20</v>
      </c>
      <c r="L26" s="214" t="s">
        <v>20</v>
      </c>
      <c r="M26" s="267" t="s">
        <v>20</v>
      </c>
    </row>
    <row r="27" spans="1:13" ht="15.75" customHeight="1" x14ac:dyDescent="0.2">
      <c r="A27" s="25">
        <v>3.2</v>
      </c>
      <c r="B27" s="26" t="s">
        <v>44</v>
      </c>
      <c r="C27" s="164"/>
      <c r="D27" s="165"/>
      <c r="E27" s="165"/>
      <c r="F27" s="165"/>
      <c r="G27" s="165"/>
      <c r="H27" s="165"/>
      <c r="I27" s="165"/>
      <c r="J27" s="166" t="s">
        <v>20</v>
      </c>
      <c r="K27" s="150" t="s">
        <v>20</v>
      </c>
      <c r="L27" s="214" t="s">
        <v>20</v>
      </c>
      <c r="M27" s="267" t="s">
        <v>20</v>
      </c>
    </row>
    <row r="28" spans="1:13" ht="15.75" customHeight="1" x14ac:dyDescent="0.2">
      <c r="A28" s="25">
        <v>3.3</v>
      </c>
      <c r="B28" s="26" t="s">
        <v>45</v>
      </c>
      <c r="C28" s="164">
        <v>0.25</v>
      </c>
      <c r="D28" s="165" t="s">
        <v>20</v>
      </c>
      <c r="E28" s="165" t="s">
        <v>20</v>
      </c>
      <c r="F28" s="165" t="s">
        <v>20</v>
      </c>
      <c r="G28" s="165" t="s">
        <v>20</v>
      </c>
      <c r="H28" s="165" t="s">
        <v>20</v>
      </c>
      <c r="I28" s="165">
        <v>0.25</v>
      </c>
      <c r="J28" s="166" t="s">
        <v>20</v>
      </c>
      <c r="K28" s="150">
        <f t="shared" ref="K28" si="3">SUM(C28:J28)</f>
        <v>0.5</v>
      </c>
      <c r="L28" s="214">
        <v>18.75</v>
      </c>
      <c r="M28" s="267" t="s">
        <v>20</v>
      </c>
    </row>
    <row r="29" spans="1:13" ht="15.75" customHeight="1" x14ac:dyDescent="0.2">
      <c r="A29" s="25">
        <v>3.4</v>
      </c>
      <c r="B29" s="26" t="s">
        <v>46</v>
      </c>
      <c r="C29" s="164" t="s">
        <v>20</v>
      </c>
      <c r="D29" s="165" t="s">
        <v>20</v>
      </c>
      <c r="E29" s="165" t="s">
        <v>20</v>
      </c>
      <c r="F29" s="165" t="s">
        <v>20</v>
      </c>
      <c r="G29" s="165" t="s">
        <v>20</v>
      </c>
      <c r="H29" s="165" t="s">
        <v>20</v>
      </c>
      <c r="I29" s="165" t="s">
        <v>20</v>
      </c>
      <c r="J29" s="166" t="s">
        <v>20</v>
      </c>
      <c r="K29" s="150" t="s">
        <v>20</v>
      </c>
      <c r="L29" s="214" t="s">
        <v>20</v>
      </c>
      <c r="M29" s="267" t="s">
        <v>20</v>
      </c>
    </row>
    <row r="30" spans="1:13" ht="12.75" x14ac:dyDescent="0.2">
      <c r="A30" s="36">
        <v>3.5</v>
      </c>
      <c r="B30" s="35" t="s">
        <v>47</v>
      </c>
      <c r="C30" s="164" t="s">
        <v>20</v>
      </c>
      <c r="D30" s="165" t="s">
        <v>20</v>
      </c>
      <c r="E30" s="165" t="s">
        <v>20</v>
      </c>
      <c r="F30" s="165" t="s">
        <v>20</v>
      </c>
      <c r="G30" s="165" t="s">
        <v>20</v>
      </c>
      <c r="H30" s="165" t="s">
        <v>20</v>
      </c>
      <c r="I30" s="165" t="s">
        <v>20</v>
      </c>
      <c r="J30" s="166" t="s">
        <v>20</v>
      </c>
      <c r="K30" s="150" t="s">
        <v>20</v>
      </c>
      <c r="L30" s="214" t="s">
        <v>20</v>
      </c>
      <c r="M30" s="267" t="s">
        <v>20</v>
      </c>
    </row>
    <row r="31" spans="1:13" ht="12.75" x14ac:dyDescent="0.2">
      <c r="A31" s="18"/>
      <c r="B31" s="2"/>
      <c r="C31" s="209"/>
      <c r="D31" s="210"/>
      <c r="E31" s="210"/>
      <c r="F31" s="210"/>
      <c r="G31" s="210"/>
      <c r="H31" s="210"/>
      <c r="I31" s="210"/>
      <c r="J31" s="211"/>
      <c r="K31" s="194"/>
      <c r="L31" s="215"/>
      <c r="M31" s="271"/>
    </row>
    <row r="32" spans="1:13" ht="12.75" x14ac:dyDescent="0.2">
      <c r="A32" s="59">
        <v>4</v>
      </c>
      <c r="B32" s="60" t="s">
        <v>48</v>
      </c>
      <c r="C32" s="156"/>
      <c r="D32" s="157"/>
      <c r="E32" s="157"/>
      <c r="F32" s="157"/>
      <c r="G32" s="157"/>
      <c r="H32" s="157"/>
      <c r="I32" s="157"/>
      <c r="J32" s="158"/>
      <c r="K32" s="159">
        <f t="shared" ref="K32:L32" si="4">SUM(K33:K35,K36)</f>
        <v>3</v>
      </c>
      <c r="L32" s="207">
        <f t="shared" si="4"/>
        <v>0</v>
      </c>
      <c r="M32" s="269" t="s">
        <v>18</v>
      </c>
    </row>
    <row r="33" spans="1:13" ht="12.75" x14ac:dyDescent="0.2">
      <c r="A33" s="44">
        <v>4.0999999999999996</v>
      </c>
      <c r="B33" s="45" t="s">
        <v>49</v>
      </c>
      <c r="C33" s="164" t="s">
        <v>20</v>
      </c>
      <c r="D33" s="165" t="s">
        <v>20</v>
      </c>
      <c r="E33" s="165" t="s">
        <v>20</v>
      </c>
      <c r="F33" s="165" t="s">
        <v>20</v>
      </c>
      <c r="G33" s="165" t="s">
        <v>20</v>
      </c>
      <c r="H33" s="165" t="s">
        <v>20</v>
      </c>
      <c r="I33" s="165" t="s">
        <v>20</v>
      </c>
      <c r="J33" s="166"/>
      <c r="K33" s="150" t="s">
        <v>20</v>
      </c>
      <c r="L33" s="199" t="s">
        <v>20</v>
      </c>
      <c r="M33" s="267" t="s">
        <v>20</v>
      </c>
    </row>
    <row r="34" spans="1:13" ht="12.75" x14ac:dyDescent="0.2">
      <c r="A34" s="25">
        <v>4.2</v>
      </c>
      <c r="B34" s="26" t="s">
        <v>50</v>
      </c>
      <c r="C34" s="164" t="s">
        <v>20</v>
      </c>
      <c r="D34" s="165" t="s">
        <v>20</v>
      </c>
      <c r="E34" s="165" t="s">
        <v>20</v>
      </c>
      <c r="F34" s="165" t="s">
        <v>20</v>
      </c>
      <c r="G34" s="165" t="s">
        <v>20</v>
      </c>
      <c r="H34" s="165" t="s">
        <v>20</v>
      </c>
      <c r="I34" s="165" t="s">
        <v>20</v>
      </c>
      <c r="J34" s="166" t="s">
        <v>20</v>
      </c>
      <c r="K34" s="150" t="s">
        <v>20</v>
      </c>
      <c r="L34" s="199" t="s">
        <v>20</v>
      </c>
      <c r="M34" s="267" t="s">
        <v>20</v>
      </c>
    </row>
    <row r="35" spans="1:13" ht="12.75" x14ac:dyDescent="0.2">
      <c r="A35" s="36">
        <v>4.3</v>
      </c>
      <c r="B35" s="35" t="s">
        <v>51</v>
      </c>
      <c r="C35" s="164" t="s">
        <v>20</v>
      </c>
      <c r="D35" s="165" t="s">
        <v>20</v>
      </c>
      <c r="E35" s="165" t="s">
        <v>20</v>
      </c>
      <c r="F35" s="165" t="s">
        <v>20</v>
      </c>
      <c r="G35" s="165" t="s">
        <v>20</v>
      </c>
      <c r="H35" s="165" t="s">
        <v>20</v>
      </c>
      <c r="I35" s="165" t="s">
        <v>20</v>
      </c>
      <c r="J35" s="166">
        <v>3</v>
      </c>
      <c r="K35" s="150">
        <f>SUM(C35:J35)</f>
        <v>3</v>
      </c>
      <c r="L35" s="199" t="s">
        <v>20</v>
      </c>
      <c r="M35" s="267" t="s">
        <v>20</v>
      </c>
    </row>
    <row r="36" spans="1:13" ht="12.75" x14ac:dyDescent="0.2">
      <c r="A36" s="11">
        <v>4.4000000000000004</v>
      </c>
      <c r="B36" s="12" t="s">
        <v>52</v>
      </c>
      <c r="C36" s="178"/>
      <c r="D36" s="179"/>
      <c r="E36" s="179"/>
      <c r="F36" s="179"/>
      <c r="G36" s="179"/>
      <c r="H36" s="179"/>
      <c r="I36" s="179"/>
      <c r="J36" s="180"/>
      <c r="K36" s="181">
        <v>0</v>
      </c>
      <c r="L36" s="208">
        <v>0</v>
      </c>
      <c r="M36" s="270">
        <v>0</v>
      </c>
    </row>
    <row r="37" spans="1:13" ht="12.75" x14ac:dyDescent="0.2">
      <c r="A37" s="44" t="s">
        <v>53</v>
      </c>
      <c r="B37" s="45" t="s">
        <v>54</v>
      </c>
      <c r="C37" s="164" t="s">
        <v>20</v>
      </c>
      <c r="D37" s="165" t="s">
        <v>20</v>
      </c>
      <c r="E37" s="165" t="s">
        <v>20</v>
      </c>
      <c r="F37" s="165"/>
      <c r="G37" s="165" t="s">
        <v>20</v>
      </c>
      <c r="H37" s="165" t="s">
        <v>20</v>
      </c>
      <c r="I37" s="165" t="s">
        <v>20</v>
      </c>
      <c r="J37" s="166" t="s">
        <v>20</v>
      </c>
      <c r="K37" s="150" t="s">
        <v>20</v>
      </c>
      <c r="L37" s="199" t="s">
        <v>20</v>
      </c>
      <c r="M37" s="267" t="s">
        <v>20</v>
      </c>
    </row>
    <row r="38" spans="1:13" ht="12.75" x14ac:dyDescent="0.2">
      <c r="A38" s="25" t="s">
        <v>55</v>
      </c>
      <c r="B38" s="26" t="s">
        <v>56</v>
      </c>
      <c r="C38" s="164" t="s">
        <v>20</v>
      </c>
      <c r="D38" s="165" t="s">
        <v>20</v>
      </c>
      <c r="E38" s="165" t="s">
        <v>20</v>
      </c>
      <c r="F38" s="165" t="s">
        <v>20</v>
      </c>
      <c r="G38" s="165" t="s">
        <v>20</v>
      </c>
      <c r="H38" s="165" t="s">
        <v>20</v>
      </c>
      <c r="I38" s="165" t="s">
        <v>20</v>
      </c>
      <c r="J38" s="166" t="s">
        <v>20</v>
      </c>
      <c r="K38" s="150" t="s">
        <v>20</v>
      </c>
      <c r="L38" s="199" t="s">
        <v>20</v>
      </c>
      <c r="M38" s="267" t="s">
        <v>20</v>
      </c>
    </row>
    <row r="39" spans="1:13" ht="12.75" x14ac:dyDescent="0.2">
      <c r="A39" s="36" t="s">
        <v>57</v>
      </c>
      <c r="B39" s="35" t="s">
        <v>58</v>
      </c>
      <c r="C39" s="164" t="s">
        <v>20</v>
      </c>
      <c r="D39" s="165" t="s">
        <v>20</v>
      </c>
      <c r="E39" s="165" t="s">
        <v>20</v>
      </c>
      <c r="F39" s="165" t="s">
        <v>20</v>
      </c>
      <c r="G39" s="165" t="s">
        <v>20</v>
      </c>
      <c r="H39" s="165" t="s">
        <v>20</v>
      </c>
      <c r="I39" s="165" t="s">
        <v>20</v>
      </c>
      <c r="J39" s="166" t="s">
        <v>20</v>
      </c>
      <c r="K39" s="150" t="s">
        <v>20</v>
      </c>
      <c r="L39" s="199" t="s">
        <v>20</v>
      </c>
      <c r="M39" s="267" t="s">
        <v>20</v>
      </c>
    </row>
    <row r="40" spans="1:13" ht="12.75" x14ac:dyDescent="0.2">
      <c r="A40" s="18"/>
      <c r="B40" s="2"/>
      <c r="C40" s="209"/>
      <c r="D40" s="210"/>
      <c r="E40" s="210"/>
      <c r="F40" s="210"/>
      <c r="G40" s="210"/>
      <c r="H40" s="210"/>
      <c r="I40" s="210"/>
      <c r="J40" s="211"/>
      <c r="K40" s="194"/>
      <c r="L40" s="212"/>
      <c r="M40" s="271"/>
    </row>
    <row r="41" spans="1:13" ht="12.75" x14ac:dyDescent="0.2">
      <c r="A41" s="59">
        <v>5</v>
      </c>
      <c r="B41" s="60" t="s">
        <v>59</v>
      </c>
      <c r="C41" s="156"/>
      <c r="D41" s="157"/>
      <c r="E41" s="157"/>
      <c r="F41" s="157"/>
      <c r="G41" s="157"/>
      <c r="H41" s="157"/>
      <c r="I41" s="157"/>
      <c r="J41" s="158"/>
      <c r="K41" s="159">
        <f>SUM(K42:K43,K44,K51)</f>
        <v>70.75</v>
      </c>
      <c r="L41" s="207">
        <f>SUM(L42:L43, L44)</f>
        <v>100.59</v>
      </c>
      <c r="M41" s="266">
        <f>ROUND((K41-L41)/L41, 4)</f>
        <v>-0.29659999999999997</v>
      </c>
    </row>
    <row r="42" spans="1:13" ht="12.75" x14ac:dyDescent="0.2">
      <c r="A42" s="44">
        <v>5.0999999999999996</v>
      </c>
      <c r="B42" s="45" t="s">
        <v>60</v>
      </c>
      <c r="C42" s="164" t="s">
        <v>20</v>
      </c>
      <c r="D42" s="165" t="s">
        <v>20</v>
      </c>
      <c r="E42" s="165" t="s">
        <v>20</v>
      </c>
      <c r="F42" s="165" t="s">
        <v>20</v>
      </c>
      <c r="G42" s="165" t="s">
        <v>20</v>
      </c>
      <c r="H42" s="165" t="s">
        <v>20</v>
      </c>
      <c r="I42" s="165" t="s">
        <v>20</v>
      </c>
      <c r="J42" s="166" t="s">
        <v>20</v>
      </c>
      <c r="K42" s="150" t="s">
        <v>20</v>
      </c>
      <c r="L42" s="199">
        <v>4.37</v>
      </c>
      <c r="M42" s="267" t="s">
        <v>20</v>
      </c>
    </row>
    <row r="43" spans="1:13" ht="12.75" x14ac:dyDescent="0.2">
      <c r="A43" s="36">
        <v>5.2</v>
      </c>
      <c r="B43" s="35" t="s">
        <v>61</v>
      </c>
      <c r="C43" s="164"/>
      <c r="D43" s="165" t="s">
        <v>20</v>
      </c>
      <c r="E43" s="165" t="s">
        <v>20</v>
      </c>
      <c r="F43" s="165" t="s">
        <v>20</v>
      </c>
      <c r="G43" s="165" t="s">
        <v>20</v>
      </c>
      <c r="H43" s="165" t="s">
        <v>20</v>
      </c>
      <c r="I43" s="165" t="s">
        <v>20</v>
      </c>
      <c r="J43" s="166" t="s">
        <v>20</v>
      </c>
      <c r="K43" s="150" t="s">
        <v>20</v>
      </c>
      <c r="L43" s="199">
        <v>3.75</v>
      </c>
      <c r="M43" s="267" t="s">
        <v>20</v>
      </c>
    </row>
    <row r="44" spans="1:13" ht="12.75" x14ac:dyDescent="0.2">
      <c r="A44" s="30">
        <v>5.3</v>
      </c>
      <c r="B44" s="31" t="s">
        <v>62</v>
      </c>
      <c r="C44" s="182"/>
      <c r="D44" s="183"/>
      <c r="E44" s="183"/>
      <c r="F44" s="183"/>
      <c r="G44" s="183"/>
      <c r="H44" s="183"/>
      <c r="I44" s="183"/>
      <c r="J44" s="184"/>
      <c r="K44" s="181">
        <f>SUM(K45,K48)</f>
        <v>70.75</v>
      </c>
      <c r="L44" s="216">
        <f>SUM(L45, L48)</f>
        <v>92.47</v>
      </c>
      <c r="M44" s="282">
        <f>ROUND((K44-L44)/L44, 4)</f>
        <v>-0.2349</v>
      </c>
    </row>
    <row r="45" spans="1:13" ht="12.75" x14ac:dyDescent="0.2">
      <c r="A45" s="32" t="s">
        <v>63</v>
      </c>
      <c r="B45" s="33" t="s">
        <v>64</v>
      </c>
      <c r="C45" s="178"/>
      <c r="D45" s="179"/>
      <c r="E45" s="179"/>
      <c r="F45" s="179"/>
      <c r="G45" s="179"/>
      <c r="H45" s="179"/>
      <c r="I45" s="179"/>
      <c r="J45" s="180"/>
      <c r="K45" s="181">
        <f t="shared" ref="K45:L45" si="5">SUM(K46:K47)</f>
        <v>2</v>
      </c>
      <c r="L45" s="208">
        <f t="shared" si="5"/>
        <v>38.770000000000003</v>
      </c>
      <c r="M45" s="282">
        <f>ROUND((K45-L45)/L45, 4)</f>
        <v>-0.94840000000000002</v>
      </c>
    </row>
    <row r="46" spans="1:13" ht="12.75" x14ac:dyDescent="0.2">
      <c r="A46" s="25" t="s">
        <v>65</v>
      </c>
      <c r="B46" s="26" t="s">
        <v>66</v>
      </c>
      <c r="C46" s="164" t="s">
        <v>20</v>
      </c>
      <c r="D46" s="165" t="s">
        <v>20</v>
      </c>
      <c r="E46" s="165" t="s">
        <v>20</v>
      </c>
      <c r="F46" s="165" t="s">
        <v>20</v>
      </c>
      <c r="G46" s="165">
        <v>2</v>
      </c>
      <c r="H46" s="165" t="s">
        <v>20</v>
      </c>
      <c r="I46" s="165" t="s">
        <v>20</v>
      </c>
      <c r="J46" s="166" t="s">
        <v>20</v>
      </c>
      <c r="K46" s="150">
        <f>SUM(C46:J46)</f>
        <v>2</v>
      </c>
      <c r="L46" s="199">
        <v>38.770000000000003</v>
      </c>
      <c r="M46" s="267" t="s">
        <v>20</v>
      </c>
    </row>
    <row r="47" spans="1:13" ht="12.75" x14ac:dyDescent="0.2">
      <c r="A47" s="25" t="s">
        <v>67</v>
      </c>
      <c r="B47" s="26" t="s">
        <v>68</v>
      </c>
      <c r="C47" s="164" t="s">
        <v>20</v>
      </c>
      <c r="D47" s="165" t="s">
        <v>20</v>
      </c>
      <c r="E47" s="165" t="s">
        <v>20</v>
      </c>
      <c r="F47" s="165" t="s">
        <v>20</v>
      </c>
      <c r="G47" s="165" t="s">
        <v>20</v>
      </c>
      <c r="H47" s="165" t="s">
        <v>20</v>
      </c>
      <c r="I47" s="165" t="s">
        <v>20</v>
      </c>
      <c r="J47" s="166" t="s">
        <v>20</v>
      </c>
      <c r="K47" s="150" t="s">
        <v>20</v>
      </c>
      <c r="L47" s="199" t="s">
        <v>20</v>
      </c>
      <c r="M47" s="267" t="s">
        <v>20</v>
      </c>
    </row>
    <row r="48" spans="1:13" ht="12.75" x14ac:dyDescent="0.2">
      <c r="A48" s="30" t="s">
        <v>69</v>
      </c>
      <c r="B48" s="31" t="s">
        <v>70</v>
      </c>
      <c r="C48" s="182"/>
      <c r="D48" s="183"/>
      <c r="E48" s="183"/>
      <c r="F48" s="183"/>
      <c r="G48" s="183"/>
      <c r="H48" s="183"/>
      <c r="I48" s="183"/>
      <c r="J48" s="184"/>
      <c r="K48" s="185">
        <f t="shared" ref="K48:L48" si="6">SUM(K49:K50)</f>
        <v>68.75</v>
      </c>
      <c r="L48" s="216">
        <f t="shared" si="6"/>
        <v>53.7</v>
      </c>
      <c r="M48" s="282">
        <f>ROUND((K48-L48)/L48, 4)</f>
        <v>0.28029999999999999</v>
      </c>
    </row>
    <row r="49" spans="1:13" ht="12.75" x14ac:dyDescent="0.2">
      <c r="A49" s="25" t="s">
        <v>71</v>
      </c>
      <c r="B49" s="26" t="s">
        <v>72</v>
      </c>
      <c r="C49" s="164">
        <f>1+1+1</f>
        <v>3</v>
      </c>
      <c r="D49" s="165">
        <v>4.5</v>
      </c>
      <c r="E49" s="147">
        <f>2.75+3.5+4.75+3.25+4+3+3</f>
        <v>24.25</v>
      </c>
      <c r="F49" s="165">
        <v>7.75</v>
      </c>
      <c r="G49" s="165"/>
      <c r="H49" s="165"/>
      <c r="I49" s="165">
        <v>21.25</v>
      </c>
      <c r="J49" s="166">
        <v>8</v>
      </c>
      <c r="K49" s="150">
        <f>SUM(C49:J49)</f>
        <v>68.75</v>
      </c>
      <c r="L49" s="199">
        <v>53.7</v>
      </c>
      <c r="M49" s="267" t="s">
        <v>20</v>
      </c>
    </row>
    <row r="50" spans="1:13" ht="12.75" x14ac:dyDescent="0.2">
      <c r="A50" s="25" t="s">
        <v>73</v>
      </c>
      <c r="B50" s="26" t="s">
        <v>74</v>
      </c>
      <c r="C50" s="164" t="s">
        <v>20</v>
      </c>
      <c r="D50" s="165" t="s">
        <v>20</v>
      </c>
      <c r="E50" s="165" t="s">
        <v>20</v>
      </c>
      <c r="F50" s="165" t="s">
        <v>20</v>
      </c>
      <c r="G50" s="165" t="s">
        <v>20</v>
      </c>
      <c r="H50" s="165" t="s">
        <v>20</v>
      </c>
      <c r="I50" s="165" t="s">
        <v>20</v>
      </c>
      <c r="J50" s="166" t="s">
        <v>20</v>
      </c>
      <c r="K50" s="150" t="s">
        <v>20</v>
      </c>
      <c r="L50" s="199" t="s">
        <v>20</v>
      </c>
      <c r="M50" s="267" t="s">
        <v>20</v>
      </c>
    </row>
    <row r="51" spans="1:13" ht="12.75" x14ac:dyDescent="0.2">
      <c r="A51" s="30">
        <v>5.4</v>
      </c>
      <c r="B51" s="31" t="s">
        <v>75</v>
      </c>
      <c r="C51" s="182"/>
      <c r="D51" s="183"/>
      <c r="E51" s="183"/>
      <c r="F51" s="183"/>
      <c r="G51" s="183"/>
      <c r="H51" s="183"/>
      <c r="I51" s="183"/>
      <c r="J51" s="184"/>
      <c r="K51" s="185">
        <v>0</v>
      </c>
      <c r="L51" s="216">
        <v>0</v>
      </c>
      <c r="M51" s="283" t="s">
        <v>18</v>
      </c>
    </row>
    <row r="52" spans="1:13" ht="12.75" x14ac:dyDescent="0.2">
      <c r="A52" s="25" t="s">
        <v>76</v>
      </c>
      <c r="B52" s="26" t="s">
        <v>77</v>
      </c>
      <c r="C52" s="164" t="s">
        <v>20</v>
      </c>
      <c r="D52" s="165" t="s">
        <v>20</v>
      </c>
      <c r="E52" s="165" t="s">
        <v>20</v>
      </c>
      <c r="F52" s="165" t="s">
        <v>20</v>
      </c>
      <c r="G52" s="165" t="s">
        <v>20</v>
      </c>
      <c r="H52" s="165" t="s">
        <v>20</v>
      </c>
      <c r="I52" s="165" t="s">
        <v>20</v>
      </c>
      <c r="J52" s="166" t="s">
        <v>20</v>
      </c>
      <c r="K52" s="150" t="s">
        <v>20</v>
      </c>
      <c r="L52" s="199" t="s">
        <v>20</v>
      </c>
      <c r="M52" s="267" t="s">
        <v>20</v>
      </c>
    </row>
    <row r="53" spans="1:13" ht="12.75" x14ac:dyDescent="0.2">
      <c r="A53" s="25" t="s">
        <v>78</v>
      </c>
      <c r="B53" s="34" t="s">
        <v>79</v>
      </c>
      <c r="C53" s="164" t="s">
        <v>20</v>
      </c>
      <c r="D53" s="165" t="s">
        <v>20</v>
      </c>
      <c r="E53" s="165" t="s">
        <v>20</v>
      </c>
      <c r="F53" s="165" t="s">
        <v>20</v>
      </c>
      <c r="G53" s="165" t="s">
        <v>20</v>
      </c>
      <c r="H53" s="165" t="s">
        <v>20</v>
      </c>
      <c r="I53" s="165" t="s">
        <v>20</v>
      </c>
      <c r="J53" s="166" t="s">
        <v>20</v>
      </c>
      <c r="K53" s="150" t="s">
        <v>20</v>
      </c>
      <c r="L53" s="199" t="s">
        <v>20</v>
      </c>
      <c r="M53" s="267" t="s">
        <v>20</v>
      </c>
    </row>
    <row r="54" spans="1:13" ht="12.75" x14ac:dyDescent="0.2">
      <c r="A54" s="25" t="s">
        <v>80</v>
      </c>
      <c r="B54" s="26" t="s">
        <v>81</v>
      </c>
      <c r="C54" s="164" t="s">
        <v>20</v>
      </c>
      <c r="D54" s="165" t="s">
        <v>20</v>
      </c>
      <c r="E54" s="165" t="s">
        <v>20</v>
      </c>
      <c r="F54" s="165" t="s">
        <v>20</v>
      </c>
      <c r="G54" s="165" t="s">
        <v>20</v>
      </c>
      <c r="H54" s="165" t="s">
        <v>20</v>
      </c>
      <c r="I54" s="165" t="s">
        <v>20</v>
      </c>
      <c r="J54" s="166" t="s">
        <v>20</v>
      </c>
      <c r="K54" s="150" t="s">
        <v>20</v>
      </c>
      <c r="L54" s="199" t="s">
        <v>20</v>
      </c>
      <c r="M54" s="267" t="s">
        <v>20</v>
      </c>
    </row>
    <row r="55" spans="1:13" ht="12.75" x14ac:dyDescent="0.2">
      <c r="A55" s="36"/>
      <c r="B55" s="35"/>
      <c r="C55" s="209"/>
      <c r="D55" s="210"/>
      <c r="E55" s="210"/>
      <c r="F55" s="210"/>
      <c r="G55" s="210"/>
      <c r="H55" s="210"/>
      <c r="I55" s="210"/>
      <c r="J55" s="211"/>
      <c r="K55" s="194"/>
      <c r="L55" s="212"/>
      <c r="M55" s="271"/>
    </row>
    <row r="56" spans="1:13" ht="12.75" x14ac:dyDescent="0.2">
      <c r="A56" s="59">
        <v>6</v>
      </c>
      <c r="B56" s="60" t="s">
        <v>82</v>
      </c>
      <c r="C56" s="156"/>
      <c r="D56" s="157"/>
      <c r="E56" s="157"/>
      <c r="F56" s="157"/>
      <c r="G56" s="157"/>
      <c r="H56" s="157"/>
      <c r="I56" s="157"/>
      <c r="J56" s="158"/>
      <c r="K56" s="159">
        <f>SUM(K57:K70)</f>
        <v>0</v>
      </c>
      <c r="L56" s="207">
        <v>0</v>
      </c>
      <c r="M56" s="269" t="s">
        <v>18</v>
      </c>
    </row>
    <row r="57" spans="1:13" ht="12.75" x14ac:dyDescent="0.2">
      <c r="A57" s="44">
        <v>6.1</v>
      </c>
      <c r="B57" s="45" t="s">
        <v>83</v>
      </c>
      <c r="C57" s="164" t="s">
        <v>20</v>
      </c>
      <c r="D57" s="165" t="s">
        <v>20</v>
      </c>
      <c r="E57" s="165" t="s">
        <v>20</v>
      </c>
      <c r="F57" s="165" t="s">
        <v>20</v>
      </c>
      <c r="G57" s="165" t="s">
        <v>20</v>
      </c>
      <c r="H57" s="165" t="s">
        <v>20</v>
      </c>
      <c r="I57" s="165" t="s">
        <v>20</v>
      </c>
      <c r="J57" s="166" t="s">
        <v>20</v>
      </c>
      <c r="K57" s="145" t="s">
        <v>20</v>
      </c>
      <c r="L57" s="199" t="s">
        <v>20</v>
      </c>
      <c r="M57" s="272" t="s">
        <v>20</v>
      </c>
    </row>
    <row r="58" spans="1:13" ht="12.75" x14ac:dyDescent="0.2">
      <c r="A58" s="25">
        <v>6.2</v>
      </c>
      <c r="B58" s="26" t="s">
        <v>84</v>
      </c>
      <c r="C58" s="164" t="s">
        <v>20</v>
      </c>
      <c r="D58" s="165" t="s">
        <v>20</v>
      </c>
      <c r="E58" s="165" t="s">
        <v>20</v>
      </c>
      <c r="F58" s="165" t="s">
        <v>20</v>
      </c>
      <c r="G58" s="165" t="s">
        <v>20</v>
      </c>
      <c r="H58" s="165" t="s">
        <v>20</v>
      </c>
      <c r="I58" s="165" t="s">
        <v>20</v>
      </c>
      <c r="J58" s="166" t="s">
        <v>20</v>
      </c>
      <c r="K58" s="150" t="s">
        <v>20</v>
      </c>
      <c r="L58" s="199" t="s">
        <v>20</v>
      </c>
      <c r="M58" s="272" t="s">
        <v>20</v>
      </c>
    </row>
    <row r="59" spans="1:13" ht="12.75" x14ac:dyDescent="0.2">
      <c r="A59" s="25">
        <v>6.3</v>
      </c>
      <c r="B59" s="26" t="s">
        <v>85</v>
      </c>
      <c r="C59" s="164" t="s">
        <v>20</v>
      </c>
      <c r="D59" s="165" t="s">
        <v>20</v>
      </c>
      <c r="E59" s="165" t="s">
        <v>20</v>
      </c>
      <c r="F59" s="165" t="s">
        <v>20</v>
      </c>
      <c r="G59" s="165" t="s">
        <v>20</v>
      </c>
      <c r="H59" s="165" t="s">
        <v>20</v>
      </c>
      <c r="I59" s="165" t="s">
        <v>20</v>
      </c>
      <c r="J59" s="166" t="s">
        <v>20</v>
      </c>
      <c r="K59" s="150" t="s">
        <v>20</v>
      </c>
      <c r="L59" s="199" t="s">
        <v>20</v>
      </c>
      <c r="M59" s="272" t="s">
        <v>20</v>
      </c>
    </row>
    <row r="60" spans="1:13" ht="12.75" x14ac:dyDescent="0.2">
      <c r="A60" s="25">
        <v>6.4</v>
      </c>
      <c r="B60" s="26" t="s">
        <v>86</v>
      </c>
      <c r="C60" s="164" t="s">
        <v>20</v>
      </c>
      <c r="D60" s="165" t="s">
        <v>20</v>
      </c>
      <c r="E60" s="165" t="s">
        <v>20</v>
      </c>
      <c r="F60" s="165" t="s">
        <v>20</v>
      </c>
      <c r="G60" s="165" t="s">
        <v>20</v>
      </c>
      <c r="H60" s="165" t="s">
        <v>20</v>
      </c>
      <c r="I60" s="165" t="s">
        <v>20</v>
      </c>
      <c r="J60" s="166" t="s">
        <v>20</v>
      </c>
      <c r="K60" s="150" t="s">
        <v>20</v>
      </c>
      <c r="L60" s="199" t="s">
        <v>20</v>
      </c>
      <c r="M60" s="272" t="s">
        <v>20</v>
      </c>
    </row>
    <row r="61" spans="1:13" ht="12.75" x14ac:dyDescent="0.2">
      <c r="A61" s="25">
        <v>6.5</v>
      </c>
      <c r="B61" s="26" t="s">
        <v>87</v>
      </c>
      <c r="C61" s="164"/>
      <c r="D61" s="165" t="s">
        <v>20</v>
      </c>
      <c r="E61" s="165" t="s">
        <v>20</v>
      </c>
      <c r="F61" s="165" t="s">
        <v>20</v>
      </c>
      <c r="G61" s="165" t="s">
        <v>20</v>
      </c>
      <c r="H61" s="165" t="s">
        <v>20</v>
      </c>
      <c r="I61" s="165" t="s">
        <v>20</v>
      </c>
      <c r="J61" s="166" t="s">
        <v>20</v>
      </c>
      <c r="K61" s="150">
        <f>SUM(C61:J61)</f>
        <v>0</v>
      </c>
      <c r="L61" s="199" t="s">
        <v>20</v>
      </c>
      <c r="M61" s="272" t="s">
        <v>20</v>
      </c>
    </row>
    <row r="62" spans="1:13" ht="12.75" x14ac:dyDescent="0.2">
      <c r="A62" s="25">
        <v>6.6</v>
      </c>
      <c r="B62" s="26" t="s">
        <v>88</v>
      </c>
      <c r="C62" s="164" t="s">
        <v>20</v>
      </c>
      <c r="D62" s="165" t="s">
        <v>20</v>
      </c>
      <c r="E62" s="165" t="s">
        <v>20</v>
      </c>
      <c r="F62" s="165" t="s">
        <v>20</v>
      </c>
      <c r="G62" s="165" t="s">
        <v>20</v>
      </c>
      <c r="H62" s="165" t="s">
        <v>20</v>
      </c>
      <c r="I62" s="165" t="s">
        <v>20</v>
      </c>
      <c r="J62" s="166" t="s">
        <v>20</v>
      </c>
      <c r="K62" s="150" t="s">
        <v>20</v>
      </c>
      <c r="L62" s="199" t="s">
        <v>20</v>
      </c>
      <c r="M62" s="272" t="s">
        <v>20</v>
      </c>
    </row>
    <row r="63" spans="1:13" ht="12.75" x14ac:dyDescent="0.2">
      <c r="A63" s="25">
        <v>6.7</v>
      </c>
      <c r="B63" s="26" t="s">
        <v>89</v>
      </c>
      <c r="C63" s="164" t="s">
        <v>20</v>
      </c>
      <c r="D63" s="165" t="s">
        <v>20</v>
      </c>
      <c r="E63" s="165" t="s">
        <v>20</v>
      </c>
      <c r="F63" s="165" t="s">
        <v>20</v>
      </c>
      <c r="G63" s="165" t="s">
        <v>20</v>
      </c>
      <c r="H63" s="165" t="s">
        <v>20</v>
      </c>
      <c r="I63" s="165" t="s">
        <v>20</v>
      </c>
      <c r="J63" s="166" t="s">
        <v>20</v>
      </c>
      <c r="K63" s="150" t="s">
        <v>20</v>
      </c>
      <c r="L63" s="199" t="s">
        <v>20</v>
      </c>
      <c r="M63" s="272" t="s">
        <v>20</v>
      </c>
    </row>
    <row r="64" spans="1:13" ht="12.75" x14ac:dyDescent="0.2">
      <c r="A64" s="25">
        <v>6.8</v>
      </c>
      <c r="B64" s="26" t="s">
        <v>90</v>
      </c>
      <c r="C64" s="164" t="s">
        <v>20</v>
      </c>
      <c r="D64" s="165" t="s">
        <v>20</v>
      </c>
      <c r="E64" s="165" t="s">
        <v>20</v>
      </c>
      <c r="F64" s="165" t="s">
        <v>20</v>
      </c>
      <c r="G64" s="165" t="s">
        <v>20</v>
      </c>
      <c r="H64" s="165" t="s">
        <v>20</v>
      </c>
      <c r="I64" s="165" t="s">
        <v>20</v>
      </c>
      <c r="J64" s="166" t="s">
        <v>20</v>
      </c>
      <c r="K64" s="150" t="s">
        <v>20</v>
      </c>
      <c r="L64" s="199" t="s">
        <v>20</v>
      </c>
      <c r="M64" s="272" t="s">
        <v>20</v>
      </c>
    </row>
    <row r="65" spans="1:13" ht="12.75" x14ac:dyDescent="0.2">
      <c r="A65" s="25">
        <v>6.9</v>
      </c>
      <c r="B65" s="26" t="s">
        <v>91</v>
      </c>
      <c r="C65" s="164" t="s">
        <v>20</v>
      </c>
      <c r="D65" s="165" t="s">
        <v>20</v>
      </c>
      <c r="E65" s="165" t="s">
        <v>20</v>
      </c>
      <c r="F65" s="165" t="s">
        <v>20</v>
      </c>
      <c r="G65" s="165" t="s">
        <v>20</v>
      </c>
      <c r="H65" s="165" t="s">
        <v>20</v>
      </c>
      <c r="I65" s="165"/>
      <c r="J65" s="166" t="s">
        <v>20</v>
      </c>
      <c r="K65" s="150" t="s">
        <v>20</v>
      </c>
      <c r="L65" s="199" t="s">
        <v>20</v>
      </c>
      <c r="M65" s="272" t="s">
        <v>20</v>
      </c>
    </row>
    <row r="66" spans="1:13" ht="12.75" x14ac:dyDescent="0.2">
      <c r="A66" s="25">
        <v>6.1</v>
      </c>
      <c r="B66" s="26" t="s">
        <v>92</v>
      </c>
      <c r="C66" s="164" t="s">
        <v>20</v>
      </c>
      <c r="D66" s="165" t="s">
        <v>20</v>
      </c>
      <c r="E66" s="165" t="s">
        <v>20</v>
      </c>
      <c r="F66" s="165" t="s">
        <v>20</v>
      </c>
      <c r="G66" s="165" t="s">
        <v>20</v>
      </c>
      <c r="H66" s="165" t="s">
        <v>20</v>
      </c>
      <c r="I66" s="165" t="s">
        <v>20</v>
      </c>
      <c r="J66" s="166" t="s">
        <v>20</v>
      </c>
      <c r="K66" s="150" t="s">
        <v>20</v>
      </c>
      <c r="L66" s="199" t="s">
        <v>20</v>
      </c>
      <c r="M66" s="272" t="s">
        <v>20</v>
      </c>
    </row>
    <row r="67" spans="1:13" ht="12.75" x14ac:dyDescent="0.2">
      <c r="A67" s="25">
        <v>6.11</v>
      </c>
      <c r="B67" s="26" t="s">
        <v>93</v>
      </c>
      <c r="C67" s="164" t="s">
        <v>20</v>
      </c>
      <c r="D67" s="165" t="s">
        <v>20</v>
      </c>
      <c r="E67" s="165" t="s">
        <v>20</v>
      </c>
      <c r="F67" s="165" t="s">
        <v>20</v>
      </c>
      <c r="G67" s="165" t="s">
        <v>20</v>
      </c>
      <c r="H67" s="165" t="s">
        <v>20</v>
      </c>
      <c r="I67" s="165" t="s">
        <v>20</v>
      </c>
      <c r="J67" s="166" t="s">
        <v>20</v>
      </c>
      <c r="K67" s="150" t="s">
        <v>20</v>
      </c>
      <c r="L67" s="199" t="s">
        <v>20</v>
      </c>
      <c r="M67" s="272" t="s">
        <v>20</v>
      </c>
    </row>
    <row r="68" spans="1:13" ht="12.75" x14ac:dyDescent="0.2">
      <c r="A68" s="25">
        <v>6.12</v>
      </c>
      <c r="B68" s="26" t="s">
        <v>94</v>
      </c>
      <c r="C68" s="164" t="s">
        <v>20</v>
      </c>
      <c r="D68" s="165" t="s">
        <v>20</v>
      </c>
      <c r="E68" s="165" t="s">
        <v>20</v>
      </c>
      <c r="F68" s="165" t="s">
        <v>20</v>
      </c>
      <c r="G68" s="165" t="s">
        <v>20</v>
      </c>
      <c r="H68" s="165" t="s">
        <v>20</v>
      </c>
      <c r="I68" s="165" t="s">
        <v>20</v>
      </c>
      <c r="J68" s="166" t="s">
        <v>20</v>
      </c>
      <c r="K68" s="150" t="s">
        <v>20</v>
      </c>
      <c r="L68" s="199" t="s">
        <v>20</v>
      </c>
      <c r="M68" s="272" t="s">
        <v>20</v>
      </c>
    </row>
    <row r="69" spans="1:13" ht="12.75" x14ac:dyDescent="0.2">
      <c r="A69" s="25">
        <v>6.13</v>
      </c>
      <c r="B69" s="26" t="s">
        <v>95</v>
      </c>
      <c r="C69" s="164" t="s">
        <v>20</v>
      </c>
      <c r="D69" s="165" t="s">
        <v>20</v>
      </c>
      <c r="E69" s="165" t="s">
        <v>20</v>
      </c>
      <c r="F69" s="165" t="s">
        <v>20</v>
      </c>
      <c r="G69" s="165" t="s">
        <v>20</v>
      </c>
      <c r="H69" s="165" t="s">
        <v>20</v>
      </c>
      <c r="I69" s="165" t="s">
        <v>20</v>
      </c>
      <c r="J69" s="166" t="s">
        <v>20</v>
      </c>
      <c r="K69" s="150" t="s">
        <v>20</v>
      </c>
      <c r="L69" s="199" t="s">
        <v>20</v>
      </c>
      <c r="M69" s="272" t="s">
        <v>20</v>
      </c>
    </row>
    <row r="70" spans="1:13" ht="13.5" thickBot="1" x14ac:dyDescent="0.25">
      <c r="A70" s="53">
        <v>6.14</v>
      </c>
      <c r="B70" s="54" t="s">
        <v>96</v>
      </c>
      <c r="C70" s="217" t="s">
        <v>20</v>
      </c>
      <c r="D70" s="218" t="s">
        <v>20</v>
      </c>
      <c r="E70" s="218" t="s">
        <v>20</v>
      </c>
      <c r="F70" s="218" t="s">
        <v>20</v>
      </c>
      <c r="G70" s="218" t="s">
        <v>20</v>
      </c>
      <c r="H70" s="218" t="s">
        <v>20</v>
      </c>
      <c r="I70" s="218" t="s">
        <v>20</v>
      </c>
      <c r="J70" s="219" t="s">
        <v>20</v>
      </c>
      <c r="K70" s="220" t="s">
        <v>20</v>
      </c>
      <c r="L70" s="221" t="s">
        <v>20</v>
      </c>
      <c r="M70" s="273" t="s">
        <v>20</v>
      </c>
    </row>
    <row r="71" spans="1:13" ht="12.75" x14ac:dyDescent="0.2">
      <c r="A71" s="325" t="s">
        <v>97</v>
      </c>
      <c r="B71" s="326"/>
      <c r="C71" s="222"/>
      <c r="D71" s="223"/>
      <c r="E71" s="223"/>
      <c r="F71" s="223"/>
      <c r="G71" s="223"/>
      <c r="H71" s="223"/>
      <c r="I71" s="223"/>
      <c r="J71" s="224"/>
      <c r="K71" s="225">
        <f>SUM(K3,K7,K25,K32,K41)</f>
        <v>87.5</v>
      </c>
      <c r="L71" s="226">
        <f>SUM(L3,L7,L25,L32,L41,L56)</f>
        <v>135.34</v>
      </c>
      <c r="M71" s="274">
        <f>ROUND((K71-L71)/L71, 4)</f>
        <v>-0.35349999999999998</v>
      </c>
    </row>
    <row r="72" spans="1:13" ht="14.25" x14ac:dyDescent="0.2">
      <c r="A72" s="327" t="s">
        <v>98</v>
      </c>
      <c r="B72" s="315"/>
      <c r="C72" s="227">
        <f t="shared" ref="C72:J72" si="7">SUM(C4:C55)</f>
        <v>4.25</v>
      </c>
      <c r="D72" s="228">
        <f t="shared" si="7"/>
        <v>6.5</v>
      </c>
      <c r="E72" s="228">
        <f t="shared" si="7"/>
        <v>26.75</v>
      </c>
      <c r="F72" s="228">
        <f t="shared" si="7"/>
        <v>9</v>
      </c>
      <c r="G72" s="228">
        <f t="shared" si="7"/>
        <v>3</v>
      </c>
      <c r="H72" s="228">
        <f t="shared" si="7"/>
        <v>2.5</v>
      </c>
      <c r="I72" s="228">
        <f t="shared" si="7"/>
        <v>23</v>
      </c>
      <c r="J72" s="229">
        <f t="shared" si="7"/>
        <v>12.5</v>
      </c>
      <c r="K72" s="181">
        <f t="shared" ref="K72:K73" si="8">SUM(C72:J72)</f>
        <v>87.5</v>
      </c>
      <c r="L72" s="208"/>
      <c r="M72" s="275"/>
    </row>
    <row r="73" spans="1:13" ht="12.75" x14ac:dyDescent="0.2">
      <c r="A73" s="314" t="s">
        <v>99</v>
      </c>
      <c r="B73" s="315"/>
      <c r="C73" s="178">
        <v>18.2</v>
      </c>
      <c r="D73" s="179">
        <v>7.1</v>
      </c>
      <c r="E73" s="179">
        <v>27.2</v>
      </c>
      <c r="F73" s="179">
        <v>8.48</v>
      </c>
      <c r="G73" s="179">
        <v>18</v>
      </c>
      <c r="H73" s="179">
        <v>20.3</v>
      </c>
      <c r="I73" s="179">
        <v>27.3</v>
      </c>
      <c r="J73" s="180">
        <v>8.6</v>
      </c>
      <c r="K73" s="181">
        <f t="shared" si="8"/>
        <v>135.18</v>
      </c>
      <c r="L73" s="208"/>
      <c r="M73" s="275"/>
    </row>
    <row r="74" spans="1:13" ht="13.5" thickBot="1" x14ac:dyDescent="0.25">
      <c r="A74" s="316" t="s">
        <v>100</v>
      </c>
      <c r="B74" s="317"/>
      <c r="C74" s="276">
        <f>((C72-C73)/C73)</f>
        <v>-0.76648351648351642</v>
      </c>
      <c r="D74" s="277">
        <f>((D72-D73)/D73)</f>
        <v>-8.4507042253521084E-2</v>
      </c>
      <c r="E74" s="277">
        <f t="shared" ref="E74:I74" si="9">((E72-E73)/E73)</f>
        <v>-1.6544117647058799E-2</v>
      </c>
      <c r="F74" s="277">
        <f t="shared" si="9"/>
        <v>6.1320754716981077E-2</v>
      </c>
      <c r="G74" s="277">
        <f t="shared" si="9"/>
        <v>-0.83333333333333337</v>
      </c>
      <c r="H74" s="277">
        <f t="shared" si="9"/>
        <v>-0.87684729064039413</v>
      </c>
      <c r="I74" s="277">
        <f t="shared" si="9"/>
        <v>-0.15750915750915753</v>
      </c>
      <c r="J74" s="278">
        <f>((J72-J73)/J73)</f>
        <v>0.45348837209302334</v>
      </c>
      <c r="K74" s="279">
        <f>((K72-K73)/K73)</f>
        <v>-0.35271489865364702</v>
      </c>
      <c r="L74" s="280"/>
      <c r="M74" s="281"/>
    </row>
  </sheetData>
  <mergeCells count="17">
    <mergeCell ref="I1:I2"/>
    <mergeCell ref="J1:J2"/>
    <mergeCell ref="M1:M2"/>
    <mergeCell ref="A73:B73"/>
    <mergeCell ref="A74:B74"/>
    <mergeCell ref="C1:C2"/>
    <mergeCell ref="D1:D2"/>
    <mergeCell ref="E1:E2"/>
    <mergeCell ref="A1:A2"/>
    <mergeCell ref="B1:B2"/>
    <mergeCell ref="K1:K2"/>
    <mergeCell ref="L1:L2"/>
    <mergeCell ref="A71:B71"/>
    <mergeCell ref="A72:B72"/>
    <mergeCell ref="F1:F2"/>
    <mergeCell ref="G1:G2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1"/>
  <sheetViews>
    <sheetView topLeftCell="G1" workbookViewId="0">
      <selection activeCell="R16" sqref="R16"/>
    </sheetView>
  </sheetViews>
  <sheetFormatPr defaultColWidth="14.42578125" defaultRowHeight="15.75" customHeight="1" x14ac:dyDescent="0.2"/>
  <cols>
    <col min="2" max="2" width="38.5703125" bestFit="1" customWidth="1"/>
    <col min="5" max="5" width="5.140625" customWidth="1"/>
    <col min="6" max="6" width="38.5703125" bestFit="1" customWidth="1"/>
  </cols>
  <sheetData>
    <row r="1" spans="1:10" ht="15.75" customHeight="1" x14ac:dyDescent="0.2">
      <c r="A1" s="1"/>
      <c r="B1" s="2"/>
      <c r="C1" s="328" t="s">
        <v>0</v>
      </c>
      <c r="D1" s="329"/>
      <c r="E1" s="97"/>
      <c r="F1" s="13"/>
      <c r="G1" s="300" t="s">
        <v>1</v>
      </c>
      <c r="H1" s="330"/>
      <c r="I1" s="3"/>
      <c r="J1" s="3"/>
    </row>
    <row r="2" spans="1:10" ht="15.75" customHeight="1" thickBot="1" x14ac:dyDescent="0.25">
      <c r="A2" s="4" t="s">
        <v>2</v>
      </c>
      <c r="B2" s="5" t="s">
        <v>3</v>
      </c>
      <c r="C2" s="99">
        <v>43150</v>
      </c>
      <c r="D2" s="6">
        <v>43157</v>
      </c>
      <c r="E2" s="98"/>
      <c r="F2" s="14" t="s">
        <v>4</v>
      </c>
      <c r="G2" s="7" t="s">
        <v>5</v>
      </c>
      <c r="H2" s="8" t="s">
        <v>6</v>
      </c>
    </row>
    <row r="3" spans="1:10" ht="15.75" customHeight="1" x14ac:dyDescent="0.2">
      <c r="A3" s="61">
        <v>1</v>
      </c>
      <c r="B3" s="62" t="s">
        <v>7</v>
      </c>
      <c r="C3" s="79">
        <f>'Week 7 19-02'!K3</f>
        <v>11</v>
      </c>
      <c r="D3" s="80">
        <f>'Week 8 26-02'!K3</f>
        <v>7.75</v>
      </c>
      <c r="E3" s="125"/>
      <c r="F3" s="113" t="s">
        <v>7</v>
      </c>
      <c r="G3" s="100">
        <f>'Week 7 19-02'!L3</f>
        <v>16</v>
      </c>
      <c r="H3" s="101">
        <f>'Week 8 26-02'!L3</f>
        <v>16</v>
      </c>
    </row>
    <row r="4" spans="1:10" ht="15.75" customHeight="1" x14ac:dyDescent="0.2">
      <c r="A4" s="63">
        <v>1.1000000000000001</v>
      </c>
      <c r="B4" s="26" t="s">
        <v>7</v>
      </c>
      <c r="C4" s="81">
        <f>'Week 7 19-02'!K4</f>
        <v>7.25</v>
      </c>
      <c r="D4" s="82">
        <f>'Week 8 26-02'!K4</f>
        <v>6.75</v>
      </c>
      <c r="E4" s="98"/>
      <c r="F4" s="43" t="s">
        <v>7</v>
      </c>
      <c r="G4" s="127">
        <f>'Week 7 19-02'!L4</f>
        <v>8</v>
      </c>
      <c r="H4" s="102">
        <f>'Week 8 26-02'!L4</f>
        <v>8</v>
      </c>
    </row>
    <row r="5" spans="1:10" ht="15.75" customHeight="1" x14ac:dyDescent="0.2">
      <c r="A5" s="64" t="s">
        <v>18</v>
      </c>
      <c r="B5" s="47" t="s">
        <v>19</v>
      </c>
      <c r="C5" s="81">
        <f>'Week 7 19-02'!K5</f>
        <v>1</v>
      </c>
      <c r="D5" s="82" t="str">
        <f>'Week 8 26-02'!K5</f>
        <v>-</v>
      </c>
      <c r="E5" s="98"/>
      <c r="F5" s="114" t="s">
        <v>19</v>
      </c>
      <c r="G5" s="127" t="str">
        <f>'Week 7 19-02'!L5</f>
        <v>-</v>
      </c>
      <c r="H5" s="102" t="str">
        <f>'Week 8 26-02'!L5</f>
        <v>-</v>
      </c>
    </row>
    <row r="6" spans="1:10" ht="15.75" customHeight="1" x14ac:dyDescent="0.2">
      <c r="A6" s="64">
        <v>1.2</v>
      </c>
      <c r="B6" s="47" t="s">
        <v>21</v>
      </c>
      <c r="C6" s="81">
        <f>'Week 7 19-02'!K6</f>
        <v>2.75</v>
      </c>
      <c r="D6" s="82">
        <f>'Week 8 26-02'!K6</f>
        <v>1</v>
      </c>
      <c r="E6" s="98"/>
      <c r="F6" s="114" t="s">
        <v>21</v>
      </c>
      <c r="G6" s="127">
        <f>'Week 7 19-02'!L6</f>
        <v>8</v>
      </c>
      <c r="H6" s="102">
        <f>'Week 8 26-02'!L6</f>
        <v>8</v>
      </c>
    </row>
    <row r="7" spans="1:10" ht="15.75" customHeight="1" x14ac:dyDescent="0.2">
      <c r="A7" s="65">
        <v>2</v>
      </c>
      <c r="B7" s="66" t="s">
        <v>22</v>
      </c>
      <c r="C7" s="83">
        <f>'Week 7 19-02'!K7</f>
        <v>1.25</v>
      </c>
      <c r="D7" s="84">
        <f>'Week 8 26-02'!K7</f>
        <v>5.5</v>
      </c>
      <c r="E7" s="125"/>
      <c r="F7" s="115" t="s">
        <v>22</v>
      </c>
      <c r="G7" s="129">
        <f>'Week 7 19-02'!L7</f>
        <v>0</v>
      </c>
      <c r="H7" s="103">
        <f>'Week 8 26-02'!L7</f>
        <v>0</v>
      </c>
    </row>
    <row r="8" spans="1:10" ht="15.75" customHeight="1" x14ac:dyDescent="0.2">
      <c r="A8" s="67">
        <v>2.1</v>
      </c>
      <c r="B8" s="33" t="s">
        <v>23</v>
      </c>
      <c r="C8" s="132">
        <f>'Week 7 19-02'!K8</f>
        <v>0</v>
      </c>
      <c r="D8" s="133">
        <f>'Week 8 26-02'!K8</f>
        <v>0</v>
      </c>
      <c r="E8" s="125"/>
      <c r="F8" s="116" t="s">
        <v>23</v>
      </c>
      <c r="G8" s="131">
        <f>'Week 7 19-02'!L8</f>
        <v>0</v>
      </c>
      <c r="H8" s="134">
        <f>'Week 8 26-02'!L8</f>
        <v>0</v>
      </c>
    </row>
    <row r="9" spans="1:10" ht="15.75" customHeight="1" x14ac:dyDescent="0.2">
      <c r="A9" s="63" t="s">
        <v>24</v>
      </c>
      <c r="B9" s="26" t="s">
        <v>25</v>
      </c>
      <c r="C9" s="81" t="str">
        <f>'Week 7 19-02'!K9</f>
        <v>-</v>
      </c>
      <c r="D9" s="82" t="str">
        <f>'Week 8 26-02'!K9</f>
        <v>-</v>
      </c>
      <c r="E9" s="98"/>
      <c r="F9" s="43" t="s">
        <v>25</v>
      </c>
      <c r="G9" s="127" t="str">
        <f>'Week 7 19-02'!L9</f>
        <v>-</v>
      </c>
      <c r="H9" s="102" t="str">
        <f>'Week 8 26-02'!L9</f>
        <v>-</v>
      </c>
    </row>
    <row r="10" spans="1:10" ht="15.75" customHeight="1" x14ac:dyDescent="0.2">
      <c r="A10" s="63" t="s">
        <v>26</v>
      </c>
      <c r="B10" s="26" t="s">
        <v>27</v>
      </c>
      <c r="C10" s="81" t="str">
        <f>'Week 7 19-02'!K10</f>
        <v>-</v>
      </c>
      <c r="D10" s="82" t="str">
        <f>'Week 8 26-02'!K10</f>
        <v>-</v>
      </c>
      <c r="E10" s="98"/>
      <c r="F10" s="43" t="s">
        <v>27</v>
      </c>
      <c r="G10" s="127" t="str">
        <f>'Week 7 19-02'!L10</f>
        <v>-</v>
      </c>
      <c r="H10" s="102" t="str">
        <f>'Week 8 26-02'!L10</f>
        <v>-</v>
      </c>
    </row>
    <row r="11" spans="1:10" ht="15.75" customHeight="1" x14ac:dyDescent="0.2">
      <c r="A11" s="63" t="s">
        <v>28</v>
      </c>
      <c r="B11" s="26" t="s">
        <v>29</v>
      </c>
      <c r="C11" s="81" t="str">
        <f>'Week 7 19-02'!K11</f>
        <v>-</v>
      </c>
      <c r="D11" s="82" t="str">
        <f>'Week 8 26-02'!K11</f>
        <v>-</v>
      </c>
      <c r="E11" s="98"/>
      <c r="F11" s="43" t="s">
        <v>29</v>
      </c>
      <c r="G11" s="127" t="str">
        <f>'Week 7 19-02'!L11</f>
        <v>-</v>
      </c>
      <c r="H11" s="102" t="str">
        <f>'Week 8 26-02'!L11</f>
        <v>-</v>
      </c>
    </row>
    <row r="12" spans="1:10" ht="15.75" customHeight="1" x14ac:dyDescent="0.2">
      <c r="A12" s="63"/>
      <c r="B12" s="26"/>
      <c r="C12" s="81">
        <f>'Week 7 19-02'!K12</f>
        <v>0</v>
      </c>
      <c r="D12" s="82">
        <f>'Week 8 26-02'!K12</f>
        <v>0</v>
      </c>
      <c r="E12" s="98"/>
      <c r="F12" s="43"/>
      <c r="G12" s="127">
        <f>'Week 7 19-02'!L12</f>
        <v>0</v>
      </c>
      <c r="H12" s="102">
        <f>'Week 8 26-02'!L12</f>
        <v>0</v>
      </c>
    </row>
    <row r="13" spans="1:10" ht="15.75" customHeight="1" x14ac:dyDescent="0.2">
      <c r="A13" s="67">
        <v>2.2000000000000002</v>
      </c>
      <c r="B13" s="33" t="s">
        <v>30</v>
      </c>
      <c r="C13" s="85">
        <f>'Week 7 19-02'!K13</f>
        <v>0</v>
      </c>
      <c r="D13" s="86">
        <f>'Week 8 26-02'!K13</f>
        <v>5.5</v>
      </c>
      <c r="E13" s="125"/>
      <c r="F13" s="116" t="s">
        <v>30</v>
      </c>
      <c r="G13" s="131">
        <f>'Week 7 19-02'!L13</f>
        <v>0</v>
      </c>
      <c r="H13" s="104">
        <f>'Week 8 26-02'!L13</f>
        <v>0</v>
      </c>
    </row>
    <row r="14" spans="1:10" ht="15.75" customHeight="1" x14ac:dyDescent="0.2">
      <c r="A14" s="63" t="s">
        <v>31</v>
      </c>
      <c r="B14" s="26" t="s">
        <v>32</v>
      </c>
      <c r="C14" s="81" t="str">
        <f>'Week 7 19-02'!K14</f>
        <v>-</v>
      </c>
      <c r="D14" s="82">
        <f>'Week 8 26-02'!K14</f>
        <v>0.25</v>
      </c>
      <c r="E14" s="98"/>
      <c r="F14" s="43" t="s">
        <v>32</v>
      </c>
      <c r="G14" s="127" t="str">
        <f>'Week 7 19-02'!L14</f>
        <v>-</v>
      </c>
      <c r="H14" s="102" t="str">
        <f>'Week 8 26-02'!L14</f>
        <v>-</v>
      </c>
    </row>
    <row r="15" spans="1:10" ht="15.75" customHeight="1" x14ac:dyDescent="0.2">
      <c r="A15" s="63" t="s">
        <v>33</v>
      </c>
      <c r="B15" s="26" t="s">
        <v>34</v>
      </c>
      <c r="C15" s="81" t="str">
        <f>'Week 7 19-02'!K15</f>
        <v>-</v>
      </c>
      <c r="D15" s="82">
        <f>'Week 8 26-02'!K15</f>
        <v>0</v>
      </c>
      <c r="E15" s="98"/>
      <c r="F15" s="43" t="s">
        <v>34</v>
      </c>
      <c r="G15" s="127" t="str">
        <f>'Week 7 19-02'!L15</f>
        <v>-</v>
      </c>
      <c r="H15" s="102" t="str">
        <f>'Week 8 26-02'!L15</f>
        <v>-</v>
      </c>
    </row>
    <row r="16" spans="1:10" ht="15.75" customHeight="1" x14ac:dyDescent="0.2">
      <c r="A16" s="63"/>
      <c r="B16" s="26"/>
      <c r="C16" s="81">
        <f>'Week 7 19-02'!K16</f>
        <v>0</v>
      </c>
      <c r="D16" s="82">
        <f>'Week 8 26-02'!K16</f>
        <v>0</v>
      </c>
      <c r="E16" s="98"/>
      <c r="F16" s="43"/>
      <c r="G16" s="127">
        <f>'Week 7 19-02'!L16</f>
        <v>0</v>
      </c>
      <c r="H16" s="102" t="str">
        <f>'Week 8 26-02'!L16</f>
        <v>-</v>
      </c>
    </row>
    <row r="17" spans="1:8" ht="15.75" customHeight="1" x14ac:dyDescent="0.2">
      <c r="A17" s="63">
        <v>2.2999999999999998</v>
      </c>
      <c r="B17" s="26" t="s">
        <v>35</v>
      </c>
      <c r="C17" s="81" t="str">
        <f>'Week 7 19-02'!K17</f>
        <v>-</v>
      </c>
      <c r="D17" s="82">
        <f>'Week 8 26-02'!K17</f>
        <v>0</v>
      </c>
      <c r="E17" s="98"/>
      <c r="F17" s="43" t="s">
        <v>35</v>
      </c>
      <c r="G17" s="127" t="str">
        <f>'Week 7 19-02'!L17</f>
        <v>-</v>
      </c>
      <c r="H17" s="102" t="str">
        <f>'Week 8 26-02'!L17</f>
        <v>-</v>
      </c>
    </row>
    <row r="18" spans="1:8" ht="15.75" customHeight="1" x14ac:dyDescent="0.2">
      <c r="A18" s="63">
        <v>2.4</v>
      </c>
      <c r="B18" s="26" t="s">
        <v>36</v>
      </c>
      <c r="C18" s="81" t="str">
        <f>'Week 7 19-02'!K18</f>
        <v>-</v>
      </c>
      <c r="D18" s="82">
        <f>'Week 8 26-02'!K18</f>
        <v>0</v>
      </c>
      <c r="E18" s="98"/>
      <c r="F18" s="43" t="s">
        <v>36</v>
      </c>
      <c r="G18" s="127" t="str">
        <f>'Week 7 19-02'!L18</f>
        <v>-</v>
      </c>
      <c r="H18" s="102" t="str">
        <f>'Week 8 26-02'!L18</f>
        <v>-</v>
      </c>
    </row>
    <row r="19" spans="1:8" ht="15.75" customHeight="1" x14ac:dyDescent="0.2">
      <c r="A19" s="63">
        <v>2.5</v>
      </c>
      <c r="B19" s="26" t="s">
        <v>37</v>
      </c>
      <c r="C19" s="81">
        <f>'Week 7 19-02'!K19</f>
        <v>1.25</v>
      </c>
      <c r="D19" s="82">
        <f>'Week 8 26-02'!K19</f>
        <v>5.25</v>
      </c>
      <c r="E19" s="98"/>
      <c r="F19" s="43" t="s">
        <v>37</v>
      </c>
      <c r="G19" s="127" t="str">
        <f>'Week 7 19-02'!L19</f>
        <v>-</v>
      </c>
      <c r="H19" s="102" t="str">
        <f>'Week 8 26-02'!L19</f>
        <v>-</v>
      </c>
    </row>
    <row r="20" spans="1:8" ht="15.75" customHeight="1" x14ac:dyDescent="0.2">
      <c r="A20" s="63">
        <v>2.6</v>
      </c>
      <c r="B20" s="26" t="s">
        <v>38</v>
      </c>
      <c r="C20" s="81" t="str">
        <f>'Week 7 19-02'!K20</f>
        <v>-</v>
      </c>
      <c r="D20" s="82">
        <f>'Week 8 26-02'!K20</f>
        <v>0</v>
      </c>
      <c r="E20" s="98"/>
      <c r="F20" s="43" t="s">
        <v>38</v>
      </c>
      <c r="G20" s="127" t="str">
        <f>'Week 7 19-02'!L20</f>
        <v>-</v>
      </c>
      <c r="H20" s="102" t="str">
        <f>'Week 8 26-02'!L20</f>
        <v>-</v>
      </c>
    </row>
    <row r="21" spans="1:8" ht="15.75" customHeight="1" x14ac:dyDescent="0.2">
      <c r="A21" s="63">
        <v>2.7</v>
      </c>
      <c r="B21" s="26" t="s">
        <v>39</v>
      </c>
      <c r="C21" s="81" t="str">
        <f>'Week 7 19-02'!K21</f>
        <v>-</v>
      </c>
      <c r="D21" s="82">
        <f>'Week 8 26-02'!K21</f>
        <v>0</v>
      </c>
      <c r="E21" s="98"/>
      <c r="F21" s="43" t="s">
        <v>39</v>
      </c>
      <c r="G21" s="127" t="str">
        <f>'Week 7 19-02'!L21</f>
        <v>-</v>
      </c>
      <c r="H21" s="102" t="str">
        <f>'Week 8 26-02'!L21</f>
        <v>-</v>
      </c>
    </row>
    <row r="22" spans="1:8" ht="15.75" customHeight="1" x14ac:dyDescent="0.2">
      <c r="A22" s="63">
        <v>2.8</v>
      </c>
      <c r="B22" s="26" t="s">
        <v>40</v>
      </c>
      <c r="C22" s="81" t="str">
        <f>'Week 7 19-02'!K22</f>
        <v>-</v>
      </c>
      <c r="D22" s="82">
        <f>'Week 8 26-02'!K22</f>
        <v>0</v>
      </c>
      <c r="E22" s="98"/>
      <c r="F22" s="43" t="s">
        <v>40</v>
      </c>
      <c r="G22" s="127" t="str">
        <f>'Week 7 19-02'!L22</f>
        <v>-</v>
      </c>
      <c r="H22" s="102" t="str">
        <f>'Week 8 26-02'!L22</f>
        <v>-</v>
      </c>
    </row>
    <row r="23" spans="1:8" ht="15.75" customHeight="1" x14ac:dyDescent="0.2">
      <c r="A23" s="63">
        <v>2.9</v>
      </c>
      <c r="B23" s="26" t="s">
        <v>41</v>
      </c>
      <c r="C23" s="81" t="str">
        <f>'Week 7 19-02'!K23</f>
        <v>-</v>
      </c>
      <c r="D23" s="82">
        <f>'Week 8 26-02'!K23</f>
        <v>0</v>
      </c>
      <c r="E23" s="98"/>
      <c r="F23" s="43" t="s">
        <v>41</v>
      </c>
      <c r="G23" s="127" t="str">
        <f>'Week 7 19-02'!L23</f>
        <v>-</v>
      </c>
      <c r="H23" s="102" t="str">
        <f>'Week 8 26-02'!L23</f>
        <v>-</v>
      </c>
    </row>
    <row r="24" spans="1:8" ht="15.75" customHeight="1" x14ac:dyDescent="0.2">
      <c r="A24" s="63"/>
      <c r="B24" s="26"/>
      <c r="C24" s="81">
        <f>'Week 7 19-02'!K24</f>
        <v>0</v>
      </c>
      <c r="D24" s="82">
        <f>'Week 8 26-02'!K24</f>
        <v>0</v>
      </c>
      <c r="E24" s="98"/>
      <c r="F24" s="43"/>
      <c r="G24" s="127">
        <f>'Week 7 19-02'!L24</f>
        <v>0</v>
      </c>
      <c r="H24" s="102">
        <f>'Week 8 26-02'!L24</f>
        <v>0</v>
      </c>
    </row>
    <row r="25" spans="1:8" ht="15.75" customHeight="1" x14ac:dyDescent="0.2">
      <c r="A25" s="68">
        <v>3</v>
      </c>
      <c r="B25" s="69" t="s">
        <v>42</v>
      </c>
      <c r="C25" s="87">
        <f>'Week 7 19-02'!K25</f>
        <v>43.75</v>
      </c>
      <c r="D25" s="88">
        <f>'Week 8 26-02'!K25</f>
        <v>0.5</v>
      </c>
      <c r="E25" s="125"/>
      <c r="F25" s="117" t="s">
        <v>42</v>
      </c>
      <c r="G25" s="135">
        <f>'Week 7 19-02'!L25</f>
        <v>13.75</v>
      </c>
      <c r="H25" s="105">
        <f>'Week 8 26-02'!L25</f>
        <v>18.75</v>
      </c>
    </row>
    <row r="26" spans="1:8" ht="15.75" customHeight="1" x14ac:dyDescent="0.2">
      <c r="A26" s="63">
        <v>3.1</v>
      </c>
      <c r="B26" s="26" t="s">
        <v>43</v>
      </c>
      <c r="C26" s="81">
        <f>'Week 7 19-02'!K26</f>
        <v>15.5</v>
      </c>
      <c r="D26" s="82" t="str">
        <f>'Week 8 26-02'!K26</f>
        <v>-</v>
      </c>
      <c r="E26" s="98"/>
      <c r="F26" s="43" t="s">
        <v>43</v>
      </c>
      <c r="G26" s="127" t="str">
        <f>'Week 7 19-02'!L26</f>
        <v>-</v>
      </c>
      <c r="H26" s="102" t="str">
        <f>'Week 8 26-02'!L26</f>
        <v>-</v>
      </c>
    </row>
    <row r="27" spans="1:8" ht="15.75" customHeight="1" x14ac:dyDescent="0.2">
      <c r="A27" s="63">
        <v>3.2</v>
      </c>
      <c r="B27" s="26" t="s">
        <v>44</v>
      </c>
      <c r="C27" s="81">
        <f>'Week 7 19-02'!K27</f>
        <v>27.25</v>
      </c>
      <c r="D27" s="82" t="str">
        <f>'Week 8 26-02'!K27</f>
        <v>-</v>
      </c>
      <c r="E27" s="98"/>
      <c r="F27" s="43" t="s">
        <v>44</v>
      </c>
      <c r="G27" s="127">
        <f>'Week 7 19-02'!L27</f>
        <v>12.5</v>
      </c>
      <c r="H27" s="102" t="str">
        <f>'Week 8 26-02'!L27</f>
        <v>-</v>
      </c>
    </row>
    <row r="28" spans="1:8" ht="15.75" customHeight="1" x14ac:dyDescent="0.2">
      <c r="A28" s="63">
        <v>3.3</v>
      </c>
      <c r="B28" s="26" t="s">
        <v>45</v>
      </c>
      <c r="C28" s="81">
        <f>'Week 7 19-02'!K28</f>
        <v>1</v>
      </c>
      <c r="D28" s="82">
        <f>'Week 8 26-02'!K28</f>
        <v>0.5</v>
      </c>
      <c r="E28" s="98"/>
      <c r="F28" s="43" t="s">
        <v>45</v>
      </c>
      <c r="G28" s="127">
        <f>'Week 7 19-02'!L28</f>
        <v>1.25</v>
      </c>
      <c r="H28" s="102">
        <f>'Week 8 26-02'!L28</f>
        <v>18.75</v>
      </c>
    </row>
    <row r="29" spans="1:8" ht="15.75" customHeight="1" x14ac:dyDescent="0.2">
      <c r="A29" s="63">
        <v>3.4</v>
      </c>
      <c r="B29" s="26" t="s">
        <v>46</v>
      </c>
      <c r="C29" s="81" t="str">
        <f>'Week 7 19-02'!K29</f>
        <v>-</v>
      </c>
      <c r="D29" s="82" t="str">
        <f>'Week 8 26-02'!K29</f>
        <v>-</v>
      </c>
      <c r="E29" s="98"/>
      <c r="F29" s="43" t="s">
        <v>46</v>
      </c>
      <c r="G29" s="127" t="str">
        <f>'Week 7 19-02'!L29</f>
        <v>-</v>
      </c>
      <c r="H29" s="102" t="str">
        <f>'Week 8 26-02'!L29</f>
        <v>-</v>
      </c>
    </row>
    <row r="30" spans="1:8" ht="12.75" x14ac:dyDescent="0.2">
      <c r="A30" s="63">
        <v>3.5</v>
      </c>
      <c r="B30" s="26" t="s">
        <v>47</v>
      </c>
      <c r="C30" s="81" t="str">
        <f>'Week 7 19-02'!K30</f>
        <v>-</v>
      </c>
      <c r="D30" s="82" t="str">
        <f>'Week 8 26-02'!K30</f>
        <v>-</v>
      </c>
      <c r="E30" s="98"/>
      <c r="F30" s="43" t="s">
        <v>47</v>
      </c>
      <c r="G30" s="127" t="str">
        <f>'Week 7 19-02'!L30</f>
        <v>-</v>
      </c>
      <c r="H30" s="102" t="str">
        <f>'Week 8 26-02'!L30</f>
        <v>-</v>
      </c>
    </row>
    <row r="31" spans="1:8" ht="12.75" x14ac:dyDescent="0.2">
      <c r="A31" s="63"/>
      <c r="B31" s="26"/>
      <c r="C31" s="81">
        <f>'Week 7 19-02'!K31</f>
        <v>0</v>
      </c>
      <c r="D31" s="82">
        <f>'Week 8 26-02'!K31</f>
        <v>0</v>
      </c>
      <c r="E31" s="98"/>
      <c r="F31" s="43"/>
      <c r="G31" s="127">
        <f>'Week 7 19-02'!L31</f>
        <v>0</v>
      </c>
      <c r="H31" s="102">
        <f>'Week 8 26-02'!L31</f>
        <v>0</v>
      </c>
    </row>
    <row r="32" spans="1:8" ht="12.75" x14ac:dyDescent="0.2">
      <c r="A32" s="70">
        <v>4</v>
      </c>
      <c r="B32" s="71" t="s">
        <v>48</v>
      </c>
      <c r="C32" s="89">
        <f>'Week 7 19-02'!K32</f>
        <v>0.75</v>
      </c>
      <c r="D32" s="90">
        <f>'Week 8 26-02'!K32</f>
        <v>3</v>
      </c>
      <c r="E32" s="125"/>
      <c r="F32" s="118" t="s">
        <v>48</v>
      </c>
      <c r="G32" s="136">
        <f>'Week 7 19-02'!L32</f>
        <v>0</v>
      </c>
      <c r="H32" s="106">
        <f>'Week 8 26-02'!L32</f>
        <v>0</v>
      </c>
    </row>
    <row r="33" spans="1:8" ht="12.75" x14ac:dyDescent="0.2">
      <c r="A33" s="63">
        <v>4.0999999999999996</v>
      </c>
      <c r="B33" s="26" t="s">
        <v>49</v>
      </c>
      <c r="C33" s="81" t="str">
        <f>'Week 7 19-02'!K33</f>
        <v>-</v>
      </c>
      <c r="D33" s="82" t="str">
        <f>'Week 8 26-02'!K33</f>
        <v>-</v>
      </c>
      <c r="E33" s="98"/>
      <c r="F33" s="43" t="s">
        <v>49</v>
      </c>
      <c r="G33" s="127" t="str">
        <f>'Week 7 19-02'!L33</f>
        <v>-</v>
      </c>
      <c r="H33" s="102" t="str">
        <f>'Week 8 26-02'!L33</f>
        <v>-</v>
      </c>
    </row>
    <row r="34" spans="1:8" ht="12.75" x14ac:dyDescent="0.2">
      <c r="A34" s="63">
        <v>4.2</v>
      </c>
      <c r="B34" s="26" t="s">
        <v>50</v>
      </c>
      <c r="C34" s="81" t="str">
        <f>'Week 7 19-02'!K34</f>
        <v>-</v>
      </c>
      <c r="D34" s="82" t="str">
        <f>'Week 8 26-02'!K34</f>
        <v>-</v>
      </c>
      <c r="E34" s="98"/>
      <c r="F34" s="43" t="s">
        <v>50</v>
      </c>
      <c r="G34" s="127" t="str">
        <f>'Week 7 19-02'!L34</f>
        <v>-</v>
      </c>
      <c r="H34" s="102" t="str">
        <f>'Week 8 26-02'!L34</f>
        <v>-</v>
      </c>
    </row>
    <row r="35" spans="1:8" ht="12.75" x14ac:dyDescent="0.2">
      <c r="A35" s="63">
        <v>4.3</v>
      </c>
      <c r="B35" s="26" t="s">
        <v>51</v>
      </c>
      <c r="C35" s="81">
        <f>'Week 7 19-02'!K35</f>
        <v>0.75</v>
      </c>
      <c r="D35" s="82">
        <f>'Week 8 26-02'!K35</f>
        <v>3</v>
      </c>
      <c r="E35" s="98"/>
      <c r="F35" s="43" t="s">
        <v>51</v>
      </c>
      <c r="G35" s="127" t="str">
        <f>'Week 7 19-02'!L35</f>
        <v>-</v>
      </c>
      <c r="H35" s="102" t="str">
        <f>'Week 8 26-02'!L35</f>
        <v>-</v>
      </c>
    </row>
    <row r="36" spans="1:8" ht="12.75" x14ac:dyDescent="0.2">
      <c r="A36" s="72">
        <v>4.4000000000000004</v>
      </c>
      <c r="B36" s="28" t="s">
        <v>52</v>
      </c>
      <c r="C36" s="85">
        <f>'Week 7 19-02'!K36</f>
        <v>0</v>
      </c>
      <c r="D36" s="86">
        <f>'Week 8 26-02'!K36</f>
        <v>0</v>
      </c>
      <c r="E36" s="98"/>
      <c r="F36" s="119" t="s">
        <v>52</v>
      </c>
      <c r="G36" s="127">
        <f>'Week 7 19-02'!L36</f>
        <v>0</v>
      </c>
      <c r="H36" s="104">
        <f>'Week 8 26-02'!L36</f>
        <v>0</v>
      </c>
    </row>
    <row r="37" spans="1:8" ht="12.75" x14ac:dyDescent="0.2">
      <c r="A37" s="63" t="s">
        <v>53</v>
      </c>
      <c r="B37" s="26" t="s">
        <v>54</v>
      </c>
      <c r="C37" s="81" t="str">
        <f>'Week 7 19-02'!K37</f>
        <v>-</v>
      </c>
      <c r="D37" s="82" t="str">
        <f>'Week 8 26-02'!K37</f>
        <v>-</v>
      </c>
      <c r="E37" s="98"/>
      <c r="F37" s="43" t="s">
        <v>54</v>
      </c>
      <c r="G37" s="127" t="str">
        <f>'Week 7 19-02'!L37</f>
        <v>-</v>
      </c>
      <c r="H37" s="102" t="str">
        <f>'Week 8 26-02'!L37</f>
        <v>-</v>
      </c>
    </row>
    <row r="38" spans="1:8" ht="12.75" x14ac:dyDescent="0.2">
      <c r="A38" s="63" t="s">
        <v>55</v>
      </c>
      <c r="B38" s="26" t="s">
        <v>56</v>
      </c>
      <c r="C38" s="81" t="str">
        <f>'Week 7 19-02'!K38</f>
        <v>-</v>
      </c>
      <c r="D38" s="82" t="str">
        <f>'Week 8 26-02'!K38</f>
        <v>-</v>
      </c>
      <c r="E38" s="98"/>
      <c r="F38" s="43" t="s">
        <v>56</v>
      </c>
      <c r="G38" s="127" t="str">
        <f>'Week 7 19-02'!L38</f>
        <v>-</v>
      </c>
      <c r="H38" s="102" t="str">
        <f>'Week 8 26-02'!L38</f>
        <v>-</v>
      </c>
    </row>
    <row r="39" spans="1:8" ht="12.75" x14ac:dyDescent="0.2">
      <c r="A39" s="63" t="s">
        <v>57</v>
      </c>
      <c r="B39" s="26" t="s">
        <v>58</v>
      </c>
      <c r="C39" s="81" t="str">
        <f>'Week 7 19-02'!K39</f>
        <v>-</v>
      </c>
      <c r="D39" s="82" t="str">
        <f>'Week 8 26-02'!K39</f>
        <v>-</v>
      </c>
      <c r="E39" s="98"/>
      <c r="F39" s="43" t="s">
        <v>58</v>
      </c>
      <c r="G39" s="127" t="str">
        <f>'Week 7 19-02'!L39</f>
        <v>-</v>
      </c>
      <c r="H39" s="102" t="str">
        <f>'Week 8 26-02'!L39</f>
        <v>-</v>
      </c>
    </row>
    <row r="40" spans="1:8" ht="12.75" x14ac:dyDescent="0.2">
      <c r="A40" s="63"/>
      <c r="B40" s="26"/>
      <c r="C40" s="81">
        <f>'Week 7 19-02'!K40</f>
        <v>0</v>
      </c>
      <c r="D40" s="82">
        <f>'Week 8 26-02'!K40</f>
        <v>0</v>
      </c>
      <c r="E40" s="98"/>
      <c r="F40" s="43"/>
      <c r="G40" s="127">
        <f>'Week 7 19-02'!L40</f>
        <v>0</v>
      </c>
      <c r="H40" s="102">
        <f>'Week 8 26-02'!L40</f>
        <v>0</v>
      </c>
    </row>
    <row r="41" spans="1:8" ht="12.75" x14ac:dyDescent="0.2">
      <c r="A41" s="73">
        <v>5</v>
      </c>
      <c r="B41" s="74" t="s">
        <v>59</v>
      </c>
      <c r="C41" s="91">
        <f>'Week 7 19-02'!K41</f>
        <v>54</v>
      </c>
      <c r="D41" s="92">
        <f>'Week 8 26-02'!K41</f>
        <v>70.75</v>
      </c>
      <c r="E41" s="125"/>
      <c r="F41" s="120" t="s">
        <v>59</v>
      </c>
      <c r="G41" s="137">
        <f>'Week 7 19-02'!L41</f>
        <v>100.59</v>
      </c>
      <c r="H41" s="107">
        <f>'Week 8 26-02'!L41</f>
        <v>100.59</v>
      </c>
    </row>
    <row r="42" spans="1:8" ht="12.75" x14ac:dyDescent="0.2">
      <c r="A42" s="63">
        <v>5.0999999999999996</v>
      </c>
      <c r="B42" s="26" t="s">
        <v>60</v>
      </c>
      <c r="C42" s="81" t="str">
        <f>'Week 7 19-02'!K42</f>
        <v>-</v>
      </c>
      <c r="D42" s="82" t="str">
        <f>'Week 8 26-02'!K42</f>
        <v>-</v>
      </c>
      <c r="E42" s="98"/>
      <c r="F42" s="43" t="s">
        <v>60</v>
      </c>
      <c r="G42" s="127">
        <f>'Week 7 19-02'!L42</f>
        <v>4.37</v>
      </c>
      <c r="H42" s="102">
        <f>'Week 8 26-02'!L42</f>
        <v>4.37</v>
      </c>
    </row>
    <row r="43" spans="1:8" ht="12.75" x14ac:dyDescent="0.2">
      <c r="A43" s="63">
        <v>5.2</v>
      </c>
      <c r="B43" s="26" t="s">
        <v>61</v>
      </c>
      <c r="C43" s="81" t="str">
        <f>'Week 7 19-02'!K43</f>
        <v>-</v>
      </c>
      <c r="D43" s="82" t="str">
        <f>'Week 8 26-02'!K43</f>
        <v>-</v>
      </c>
      <c r="E43" s="98"/>
      <c r="F43" s="43" t="s">
        <v>61</v>
      </c>
      <c r="G43" s="127">
        <f>'Week 7 19-02'!L43</f>
        <v>3.75</v>
      </c>
      <c r="H43" s="102">
        <f>'Week 8 26-02'!L43</f>
        <v>3.75</v>
      </c>
    </row>
    <row r="44" spans="1:8" ht="12.75" x14ac:dyDescent="0.2">
      <c r="A44" s="75">
        <v>5.3</v>
      </c>
      <c r="B44" s="31" t="s">
        <v>62</v>
      </c>
      <c r="C44" s="93">
        <f>'Week 7 19-02'!K44</f>
        <v>54</v>
      </c>
      <c r="D44" s="94">
        <f>'Week 8 26-02'!K44</f>
        <v>70.75</v>
      </c>
      <c r="E44" s="125"/>
      <c r="F44" s="121" t="s">
        <v>62</v>
      </c>
      <c r="G44" s="131">
        <f>'Week 7 19-02'!L44</f>
        <v>92.47</v>
      </c>
      <c r="H44" s="108">
        <f>'Week 8 26-02'!L44</f>
        <v>92.47</v>
      </c>
    </row>
    <row r="45" spans="1:8" ht="12.75" x14ac:dyDescent="0.2">
      <c r="A45" s="67" t="s">
        <v>63</v>
      </c>
      <c r="B45" s="31" t="s">
        <v>64</v>
      </c>
      <c r="C45" s="93">
        <f>'Week 7 19-02'!K45</f>
        <v>4</v>
      </c>
      <c r="D45" s="94">
        <f>'Week 8 26-02'!K45</f>
        <v>2</v>
      </c>
      <c r="E45" s="125"/>
      <c r="F45" s="121" t="s">
        <v>64</v>
      </c>
      <c r="G45" s="131">
        <f>'Week 7 19-02'!L45</f>
        <v>38.770000000000003</v>
      </c>
      <c r="H45" s="108">
        <f>'Week 8 26-02'!L45</f>
        <v>38.770000000000003</v>
      </c>
    </row>
    <row r="46" spans="1:8" ht="12.75" x14ac:dyDescent="0.2">
      <c r="A46" s="63" t="s">
        <v>65</v>
      </c>
      <c r="B46" s="26" t="s">
        <v>66</v>
      </c>
      <c r="C46" s="81">
        <f>'Week 7 19-02'!K46</f>
        <v>4</v>
      </c>
      <c r="D46" s="82">
        <f>'Week 8 26-02'!K46</f>
        <v>2</v>
      </c>
      <c r="E46" s="98"/>
      <c r="F46" s="43" t="s">
        <v>66</v>
      </c>
      <c r="G46" s="127">
        <f>'Week 7 19-02'!L46</f>
        <v>38.770000000000003</v>
      </c>
      <c r="H46" s="102">
        <f>'Week 8 26-02'!L46</f>
        <v>38.770000000000003</v>
      </c>
    </row>
    <row r="47" spans="1:8" ht="12.75" x14ac:dyDescent="0.2">
      <c r="A47" s="63" t="s">
        <v>67</v>
      </c>
      <c r="B47" s="26" t="s">
        <v>68</v>
      </c>
      <c r="C47" s="81" t="str">
        <f>'Week 7 19-02'!K47</f>
        <v>-</v>
      </c>
      <c r="D47" s="82" t="str">
        <f>'Week 8 26-02'!K47</f>
        <v>-</v>
      </c>
      <c r="E47" s="98"/>
      <c r="F47" s="43" t="s">
        <v>68</v>
      </c>
      <c r="G47" s="127" t="str">
        <f>'Week 7 19-02'!L47</f>
        <v>-</v>
      </c>
      <c r="H47" s="102" t="str">
        <f>'Week 8 26-02'!L47</f>
        <v>-</v>
      </c>
    </row>
    <row r="48" spans="1:8" ht="12.75" x14ac:dyDescent="0.2">
      <c r="A48" s="67" t="s">
        <v>69</v>
      </c>
      <c r="B48" s="33" t="s">
        <v>70</v>
      </c>
      <c r="C48" s="85">
        <f>'Week 7 19-02'!K48</f>
        <v>50</v>
      </c>
      <c r="D48" s="86">
        <f>'Week 8 26-02'!K48</f>
        <v>68.75</v>
      </c>
      <c r="E48" s="125"/>
      <c r="F48" s="116" t="s">
        <v>70</v>
      </c>
      <c r="G48" s="131">
        <f>'Week 7 19-02'!L48</f>
        <v>53.7</v>
      </c>
      <c r="H48" s="104">
        <f>'Week 8 26-02'!L48</f>
        <v>53.7</v>
      </c>
    </row>
    <row r="49" spans="1:8" ht="12.75" x14ac:dyDescent="0.2">
      <c r="A49" s="63" t="s">
        <v>71</v>
      </c>
      <c r="B49" s="26" t="s">
        <v>72</v>
      </c>
      <c r="C49" s="81">
        <f>'Week 7 19-02'!K49</f>
        <v>50</v>
      </c>
      <c r="D49" s="82">
        <f>'Week 8 26-02'!K49</f>
        <v>68.75</v>
      </c>
      <c r="E49" s="98"/>
      <c r="F49" s="43" t="s">
        <v>72</v>
      </c>
      <c r="G49" s="127">
        <f>'Week 7 19-02'!L49</f>
        <v>53.7</v>
      </c>
      <c r="H49" s="102">
        <f>'Week 8 26-02'!L49</f>
        <v>53.7</v>
      </c>
    </row>
    <row r="50" spans="1:8" ht="12.75" x14ac:dyDescent="0.2">
      <c r="A50" s="63" t="s">
        <v>73</v>
      </c>
      <c r="B50" s="26" t="s">
        <v>74</v>
      </c>
      <c r="C50" s="81" t="str">
        <f>'Week 7 19-02'!K50</f>
        <v>-</v>
      </c>
      <c r="D50" s="82" t="str">
        <f>'Week 8 26-02'!K50</f>
        <v>-</v>
      </c>
      <c r="E50" s="98"/>
      <c r="F50" s="43" t="s">
        <v>74</v>
      </c>
      <c r="G50" s="127" t="str">
        <f>'Week 7 19-02'!L50</f>
        <v>-</v>
      </c>
      <c r="H50" s="102" t="str">
        <f>'Week 8 26-02'!L50</f>
        <v>-</v>
      </c>
    </row>
    <row r="51" spans="1:8" ht="12.75" x14ac:dyDescent="0.2">
      <c r="A51" s="75">
        <v>5.4</v>
      </c>
      <c r="B51" s="31" t="s">
        <v>75</v>
      </c>
      <c r="C51" s="93">
        <f>'Week 7 19-02'!K51</f>
        <v>0</v>
      </c>
      <c r="D51" s="94">
        <f>'Week 8 26-02'!K51</f>
        <v>0</v>
      </c>
      <c r="E51" s="125"/>
      <c r="F51" s="121" t="s">
        <v>75</v>
      </c>
      <c r="G51" s="131">
        <f>'Week 7 19-02'!L51</f>
        <v>0</v>
      </c>
      <c r="H51" s="108">
        <f>'Week 8 26-02'!L51</f>
        <v>0</v>
      </c>
    </row>
    <row r="52" spans="1:8" ht="12.75" x14ac:dyDescent="0.2">
      <c r="A52" s="63" t="s">
        <v>76</v>
      </c>
      <c r="B52" s="26" t="s">
        <v>77</v>
      </c>
      <c r="C52" s="81" t="str">
        <f>'Week 7 19-02'!K52</f>
        <v>-</v>
      </c>
      <c r="D52" s="82" t="str">
        <f>'Week 8 26-02'!K52</f>
        <v>-</v>
      </c>
      <c r="E52" s="98"/>
      <c r="F52" s="43" t="s">
        <v>77</v>
      </c>
      <c r="G52" s="127" t="str">
        <f>'Week 7 19-02'!L52</f>
        <v>-</v>
      </c>
      <c r="H52" s="102" t="str">
        <f>'Week 8 26-02'!L52</f>
        <v>-</v>
      </c>
    </row>
    <row r="53" spans="1:8" ht="12.75" x14ac:dyDescent="0.2">
      <c r="A53" s="63" t="s">
        <v>78</v>
      </c>
      <c r="B53" s="34" t="s">
        <v>79</v>
      </c>
      <c r="C53" s="81" t="str">
        <f>'Week 7 19-02'!K53</f>
        <v>-</v>
      </c>
      <c r="D53" s="82" t="str">
        <f>'Week 8 26-02'!K53</f>
        <v>-</v>
      </c>
      <c r="E53" s="126"/>
      <c r="F53" s="122" t="s">
        <v>79</v>
      </c>
      <c r="G53" s="127" t="str">
        <f>'Week 7 19-02'!L53</f>
        <v>-</v>
      </c>
      <c r="H53" s="102" t="str">
        <f>'Week 8 26-02'!L53</f>
        <v>-</v>
      </c>
    </row>
    <row r="54" spans="1:8" ht="12.75" x14ac:dyDescent="0.2">
      <c r="A54" s="63" t="s">
        <v>80</v>
      </c>
      <c r="B54" s="26" t="s">
        <v>81</v>
      </c>
      <c r="C54" s="81" t="str">
        <f>'Week 7 19-02'!K54</f>
        <v>-</v>
      </c>
      <c r="D54" s="82" t="str">
        <f>'Week 8 26-02'!K54</f>
        <v>-</v>
      </c>
      <c r="E54" s="98"/>
      <c r="F54" s="43" t="s">
        <v>81</v>
      </c>
      <c r="G54" s="127" t="str">
        <f>'Week 7 19-02'!L54</f>
        <v>-</v>
      </c>
      <c r="H54" s="102" t="str">
        <f>'Week 8 26-02'!L54</f>
        <v>-</v>
      </c>
    </row>
    <row r="55" spans="1:8" ht="12.75" x14ac:dyDescent="0.2">
      <c r="A55" s="63"/>
      <c r="B55" s="26"/>
      <c r="C55" s="81">
        <f>'Week 7 19-02'!K55</f>
        <v>0</v>
      </c>
      <c r="D55" s="82">
        <f>'Week 8 26-02'!K55</f>
        <v>0</v>
      </c>
      <c r="E55" s="98"/>
      <c r="F55" s="43"/>
      <c r="G55" s="127">
        <f>'Week 7 19-02'!L55</f>
        <v>0</v>
      </c>
      <c r="H55" s="102">
        <f>'Week 8 26-02'!L55</f>
        <v>0</v>
      </c>
    </row>
    <row r="56" spans="1:8" ht="12.75" x14ac:dyDescent="0.2">
      <c r="A56" s="76">
        <v>6</v>
      </c>
      <c r="B56" s="29" t="s">
        <v>82</v>
      </c>
      <c r="C56" s="95">
        <f>'Week 7 19-02'!K56</f>
        <v>11</v>
      </c>
      <c r="D56" s="96">
        <f>'Week 8 26-02'!K56</f>
        <v>0</v>
      </c>
      <c r="E56" s="125"/>
      <c r="F56" s="123" t="s">
        <v>82</v>
      </c>
      <c r="G56" s="130">
        <f>'Week 7 19-02'!L56</f>
        <v>0</v>
      </c>
      <c r="H56" s="109">
        <f>'Week 8 26-02'!L56</f>
        <v>0</v>
      </c>
    </row>
    <row r="57" spans="1:8" ht="12.75" x14ac:dyDescent="0.2">
      <c r="A57" s="63">
        <v>6.1</v>
      </c>
      <c r="B57" s="26" t="s">
        <v>83</v>
      </c>
      <c r="C57" s="81" t="str">
        <f>'Week 7 19-02'!K57</f>
        <v>-</v>
      </c>
      <c r="D57" s="82" t="str">
        <f>'Week 8 26-02'!K57</f>
        <v>-</v>
      </c>
      <c r="E57" s="98"/>
      <c r="F57" s="43" t="s">
        <v>83</v>
      </c>
      <c r="G57" s="127" t="str">
        <f>'Week 7 19-02'!L57</f>
        <v>-</v>
      </c>
      <c r="H57" s="102" t="str">
        <f>'Week 8 26-02'!L57</f>
        <v>-</v>
      </c>
    </row>
    <row r="58" spans="1:8" ht="12.75" x14ac:dyDescent="0.2">
      <c r="A58" s="63">
        <v>6.2</v>
      </c>
      <c r="B58" s="26" t="s">
        <v>84</v>
      </c>
      <c r="C58" s="81" t="str">
        <f>'Week 7 19-02'!K58</f>
        <v>-</v>
      </c>
      <c r="D58" s="82" t="str">
        <f>'Week 8 26-02'!K58</f>
        <v>-</v>
      </c>
      <c r="E58" s="98"/>
      <c r="F58" s="43" t="s">
        <v>84</v>
      </c>
      <c r="G58" s="127" t="str">
        <f>'Week 7 19-02'!L58</f>
        <v>-</v>
      </c>
      <c r="H58" s="102" t="str">
        <f>'Week 8 26-02'!L58</f>
        <v>-</v>
      </c>
    </row>
    <row r="59" spans="1:8" ht="12.75" x14ac:dyDescent="0.2">
      <c r="A59" s="63">
        <v>6.3</v>
      </c>
      <c r="B59" s="26" t="s">
        <v>85</v>
      </c>
      <c r="C59" s="81" t="str">
        <f>'Week 7 19-02'!K59</f>
        <v>-</v>
      </c>
      <c r="D59" s="82" t="str">
        <f>'Week 8 26-02'!K59</f>
        <v>-</v>
      </c>
      <c r="E59" s="98"/>
      <c r="F59" s="43" t="s">
        <v>85</v>
      </c>
      <c r="G59" s="127" t="str">
        <f>'Week 7 19-02'!L59</f>
        <v>-</v>
      </c>
      <c r="H59" s="102" t="str">
        <f>'Week 8 26-02'!L59</f>
        <v>-</v>
      </c>
    </row>
    <row r="60" spans="1:8" ht="12.75" x14ac:dyDescent="0.2">
      <c r="A60" s="63">
        <v>6.4</v>
      </c>
      <c r="B60" s="26" t="s">
        <v>86</v>
      </c>
      <c r="C60" s="81" t="str">
        <f>'Week 7 19-02'!K60</f>
        <v>-</v>
      </c>
      <c r="D60" s="82" t="str">
        <f>'Week 8 26-02'!K60</f>
        <v>-</v>
      </c>
      <c r="E60" s="98"/>
      <c r="F60" s="43" t="s">
        <v>86</v>
      </c>
      <c r="G60" s="127" t="str">
        <f>'Week 7 19-02'!L60</f>
        <v>-</v>
      </c>
      <c r="H60" s="102" t="str">
        <f>'Week 8 26-02'!L60</f>
        <v>-</v>
      </c>
    </row>
    <row r="61" spans="1:8" ht="12.75" x14ac:dyDescent="0.2">
      <c r="A61" s="63">
        <v>6.5</v>
      </c>
      <c r="B61" s="26" t="s">
        <v>87</v>
      </c>
      <c r="C61" s="81">
        <f>'Week 7 19-02'!K61</f>
        <v>11</v>
      </c>
      <c r="D61" s="82">
        <f>'Week 8 26-02'!K61</f>
        <v>0</v>
      </c>
      <c r="E61" s="98"/>
      <c r="F61" s="43" t="s">
        <v>87</v>
      </c>
      <c r="G61" s="127" t="str">
        <f>'Week 7 19-02'!L61</f>
        <v>-</v>
      </c>
      <c r="H61" s="102" t="str">
        <f>'Week 8 26-02'!L61</f>
        <v>-</v>
      </c>
    </row>
    <row r="62" spans="1:8" ht="12.75" x14ac:dyDescent="0.2">
      <c r="A62" s="63">
        <v>6.6</v>
      </c>
      <c r="B62" s="26" t="s">
        <v>88</v>
      </c>
      <c r="C62" s="81" t="str">
        <f>'Week 7 19-02'!K62</f>
        <v>-</v>
      </c>
      <c r="D62" s="82" t="str">
        <f>'Week 8 26-02'!K62</f>
        <v>-</v>
      </c>
      <c r="E62" s="98"/>
      <c r="F62" s="43" t="s">
        <v>88</v>
      </c>
      <c r="G62" s="127" t="str">
        <f>'Week 7 19-02'!L62</f>
        <v>-</v>
      </c>
      <c r="H62" s="102" t="str">
        <f>'Week 8 26-02'!L62</f>
        <v>-</v>
      </c>
    </row>
    <row r="63" spans="1:8" ht="12.75" x14ac:dyDescent="0.2">
      <c r="A63" s="63">
        <v>6.7</v>
      </c>
      <c r="B63" s="26" t="s">
        <v>89</v>
      </c>
      <c r="C63" s="81" t="str">
        <f>'Week 7 19-02'!K63</f>
        <v>-</v>
      </c>
      <c r="D63" s="82" t="str">
        <f>'Week 8 26-02'!K63</f>
        <v>-</v>
      </c>
      <c r="E63" s="98"/>
      <c r="F63" s="43" t="s">
        <v>89</v>
      </c>
      <c r="G63" s="127" t="str">
        <f>'Week 7 19-02'!L63</f>
        <v>-</v>
      </c>
      <c r="H63" s="102" t="str">
        <f>'Week 8 26-02'!L63</f>
        <v>-</v>
      </c>
    </row>
    <row r="64" spans="1:8" ht="12.75" x14ac:dyDescent="0.2">
      <c r="A64" s="63">
        <v>6.8</v>
      </c>
      <c r="B64" s="26" t="s">
        <v>90</v>
      </c>
      <c r="C64" s="81" t="str">
        <f>'Week 7 19-02'!K64</f>
        <v>-</v>
      </c>
      <c r="D64" s="82" t="str">
        <f>'Week 8 26-02'!K64</f>
        <v>-</v>
      </c>
      <c r="E64" s="98"/>
      <c r="F64" s="43" t="s">
        <v>90</v>
      </c>
      <c r="G64" s="127" t="str">
        <f>'Week 7 19-02'!L64</f>
        <v>-</v>
      </c>
      <c r="H64" s="102" t="str">
        <f>'Week 8 26-02'!L64</f>
        <v>-</v>
      </c>
    </row>
    <row r="65" spans="1:8" ht="12.75" x14ac:dyDescent="0.2">
      <c r="A65" s="63">
        <v>6.9</v>
      </c>
      <c r="B65" s="26" t="s">
        <v>91</v>
      </c>
      <c r="C65" s="81" t="str">
        <f>'Week 7 19-02'!K65</f>
        <v>-</v>
      </c>
      <c r="D65" s="82" t="str">
        <f>'Week 8 26-02'!K65</f>
        <v>-</v>
      </c>
      <c r="E65" s="98"/>
      <c r="F65" s="43" t="s">
        <v>91</v>
      </c>
      <c r="G65" s="127" t="str">
        <f>'Week 7 19-02'!L65</f>
        <v>-</v>
      </c>
      <c r="H65" s="102" t="str">
        <f>'Week 8 26-02'!L65</f>
        <v>-</v>
      </c>
    </row>
    <row r="66" spans="1:8" ht="12.75" x14ac:dyDescent="0.2">
      <c r="A66" s="63">
        <v>6.1</v>
      </c>
      <c r="B66" s="26" t="s">
        <v>92</v>
      </c>
      <c r="C66" s="81" t="str">
        <f>'Week 7 19-02'!K66</f>
        <v>-</v>
      </c>
      <c r="D66" s="82" t="str">
        <f>'Week 8 26-02'!K66</f>
        <v>-</v>
      </c>
      <c r="E66" s="98"/>
      <c r="F66" s="43" t="s">
        <v>92</v>
      </c>
      <c r="G66" s="127" t="str">
        <f>'Week 7 19-02'!L66</f>
        <v>-</v>
      </c>
      <c r="H66" s="102" t="str">
        <f>'Week 8 26-02'!L66</f>
        <v>-</v>
      </c>
    </row>
    <row r="67" spans="1:8" ht="12.75" x14ac:dyDescent="0.2">
      <c r="A67" s="63">
        <v>6.11</v>
      </c>
      <c r="B67" s="26" t="s">
        <v>93</v>
      </c>
      <c r="C67" s="81" t="str">
        <f>'Week 7 19-02'!K67</f>
        <v>-</v>
      </c>
      <c r="D67" s="82" t="str">
        <f>'Week 8 26-02'!K67</f>
        <v>-</v>
      </c>
      <c r="E67" s="98"/>
      <c r="F67" s="43" t="s">
        <v>93</v>
      </c>
      <c r="G67" s="127" t="str">
        <f>'Week 7 19-02'!L67</f>
        <v>-</v>
      </c>
      <c r="H67" s="102" t="str">
        <f>'Week 8 26-02'!L67</f>
        <v>-</v>
      </c>
    </row>
    <row r="68" spans="1:8" ht="12.75" x14ac:dyDescent="0.2">
      <c r="A68" s="63">
        <v>6.12</v>
      </c>
      <c r="B68" s="26" t="s">
        <v>94</v>
      </c>
      <c r="C68" s="81" t="str">
        <f>'Week 7 19-02'!K68</f>
        <v>-</v>
      </c>
      <c r="D68" s="82" t="str">
        <f>'Week 8 26-02'!K68</f>
        <v>-</v>
      </c>
      <c r="E68" s="98"/>
      <c r="F68" s="43" t="s">
        <v>94</v>
      </c>
      <c r="G68" s="127" t="str">
        <f>'Week 7 19-02'!L68</f>
        <v>-</v>
      </c>
      <c r="H68" s="102" t="str">
        <f>'Week 8 26-02'!L68</f>
        <v>-</v>
      </c>
    </row>
    <row r="69" spans="1:8" ht="12.75" x14ac:dyDescent="0.2">
      <c r="A69" s="63">
        <v>6.13</v>
      </c>
      <c r="B69" s="26" t="s">
        <v>95</v>
      </c>
      <c r="C69" s="81" t="str">
        <f>'Week 7 19-02'!K69</f>
        <v>-</v>
      </c>
      <c r="D69" s="82" t="str">
        <f>'Week 8 26-02'!K69</f>
        <v>-</v>
      </c>
      <c r="E69" s="98"/>
      <c r="F69" s="43" t="s">
        <v>95</v>
      </c>
      <c r="G69" s="127" t="str">
        <f>'Week 7 19-02'!L69</f>
        <v>-</v>
      </c>
      <c r="H69" s="102" t="str">
        <f>'Week 8 26-02'!L69</f>
        <v>-</v>
      </c>
    </row>
    <row r="70" spans="1:8" ht="13.5" thickBot="1" x14ac:dyDescent="0.25">
      <c r="A70" s="77">
        <v>6.14</v>
      </c>
      <c r="B70" s="78" t="s">
        <v>96</v>
      </c>
      <c r="C70" s="111" t="str">
        <f>'Week 7 19-02'!K70</f>
        <v>-</v>
      </c>
      <c r="D70" s="112" t="str">
        <f>'Week 8 26-02'!K70</f>
        <v>-</v>
      </c>
      <c r="E70" s="98"/>
      <c r="F70" s="124" t="s">
        <v>96</v>
      </c>
      <c r="G70" s="128" t="str">
        <f>'Week 7 19-02'!L70</f>
        <v>-</v>
      </c>
      <c r="H70" s="110" t="str">
        <f>'Week 8 26-02'!L70</f>
        <v>-</v>
      </c>
    </row>
    <row r="71" spans="1:8" ht="15.75" customHeight="1" thickTop="1" x14ac:dyDescent="0.2"/>
  </sheetData>
  <mergeCells count="2">
    <mergeCell ref="C1:D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D8"/>
  <sheetViews>
    <sheetView tabSelected="1" workbookViewId="0">
      <selection activeCell="F27" sqref="F27"/>
    </sheetView>
  </sheetViews>
  <sheetFormatPr defaultColWidth="14.42578125" defaultRowHeight="15.75" customHeight="1" x14ac:dyDescent="0.2"/>
  <cols>
    <col min="2" max="2" width="24.85546875" customWidth="1"/>
  </cols>
  <sheetData>
    <row r="3" spans="2:4" ht="15.75" customHeight="1" thickBot="1" x14ac:dyDescent="0.25"/>
    <row r="4" spans="2:4" ht="15.75" customHeight="1" thickBot="1" x14ac:dyDescent="0.25">
      <c r="B4" s="235" t="s">
        <v>101</v>
      </c>
      <c r="C4" s="236">
        <v>2</v>
      </c>
      <c r="D4" s="240">
        <v>3</v>
      </c>
    </row>
    <row r="5" spans="2:4" ht="15.75" customHeight="1" x14ac:dyDescent="0.2">
      <c r="B5" s="233" t="s">
        <v>104</v>
      </c>
      <c r="C5" s="237">
        <v>43150</v>
      </c>
      <c r="D5" s="241">
        <v>43157</v>
      </c>
    </row>
    <row r="6" spans="2:4" ht="15.75" customHeight="1" x14ac:dyDescent="0.2">
      <c r="B6" s="233" t="s">
        <v>102</v>
      </c>
      <c r="C6" s="230">
        <v>111.75</v>
      </c>
      <c r="D6" s="238">
        <v>85.5</v>
      </c>
    </row>
    <row r="7" spans="2:4" ht="15.75" customHeight="1" x14ac:dyDescent="0.2">
      <c r="B7" s="233" t="s">
        <v>9</v>
      </c>
      <c r="C7" s="231">
        <v>130.18</v>
      </c>
      <c r="D7" s="238">
        <v>135.18</v>
      </c>
    </row>
    <row r="8" spans="2:4" ht="15.75" customHeight="1" thickBot="1" x14ac:dyDescent="0.25">
      <c r="B8" s="234" t="s">
        <v>103</v>
      </c>
      <c r="C8" s="232">
        <f>'Week 7 19-02'!K74</f>
        <v>-6.475649101244435E-2</v>
      </c>
      <c r="D8" s="239">
        <f>'Week 8 26-02'!K74</f>
        <v>-0.35271489865364702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7 19-02</vt:lpstr>
      <vt:lpstr>Week 8 26-02</vt:lpstr>
      <vt:lpstr>WBS F Vs A Stacked Column Chart</vt:lpstr>
      <vt:lpstr>WBS F Vs A Cluster Column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dcterms:created xsi:type="dcterms:W3CDTF">2018-03-09T13:11:44Z</dcterms:created>
  <dcterms:modified xsi:type="dcterms:W3CDTF">2018-06-07T10:19:26Z</dcterms:modified>
</cp:coreProperties>
</file>