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ownloads\"/>
    </mc:Choice>
  </mc:AlternateContent>
  <xr:revisionPtr revIDLastSave="0" documentId="13_ncr:1_{4CA752FA-A3AC-4A5B-B9E4-F9435727143F}" xr6:coauthVersionLast="28" xr6:coauthVersionMax="28" xr10:uidLastSave="{00000000-0000-0000-0000-000000000000}"/>
  <bookViews>
    <workbookView xWindow="0" yWindow="0" windowWidth="24000" windowHeight="9510" activeTab="1" xr2:uid="{00000000-000D-0000-FFFF-FFFF00000000}"/>
  </bookViews>
  <sheets>
    <sheet name="WK7 1902" sheetId="1" r:id="rId1"/>
    <sheet name="WK8 2602" sheetId="2" r:id="rId2"/>
    <sheet name="WBS F Vs A Stacked Column Chart" sheetId="3" r:id="rId3"/>
    <sheet name="WBS F Vs A Cluster Column Chart" sheetId="4" r:id="rId4"/>
  </sheets>
  <calcPr calcId="171027"/>
</workbook>
</file>

<file path=xl/calcChain.xml><?xml version="1.0" encoding="utf-8"?>
<calcChain xmlns="http://schemas.openxmlformats.org/spreadsheetml/2006/main">
  <c r="M48" i="2" l="1"/>
  <c r="M45" i="2"/>
  <c r="M41" i="1"/>
  <c r="M44" i="2" l="1"/>
  <c r="H70" i="3" l="1"/>
  <c r="G70" i="3"/>
  <c r="D70" i="3"/>
  <c r="C70" i="3"/>
  <c r="H69" i="3"/>
  <c r="G69" i="3"/>
  <c r="D69" i="3"/>
  <c r="C69" i="3"/>
  <c r="H68" i="3"/>
  <c r="G68" i="3"/>
  <c r="D68" i="3"/>
  <c r="C68" i="3"/>
  <c r="H67" i="3"/>
  <c r="G67" i="3"/>
  <c r="D67" i="3"/>
  <c r="C67" i="3"/>
  <c r="H66" i="3"/>
  <c r="G66" i="3"/>
  <c r="D66" i="3"/>
  <c r="C66" i="3"/>
  <c r="H65" i="3"/>
  <c r="G65" i="3"/>
  <c r="D65" i="3"/>
  <c r="C65" i="3"/>
  <c r="H64" i="3"/>
  <c r="G64" i="3"/>
  <c r="D64" i="3"/>
  <c r="C64" i="3"/>
  <c r="H63" i="3"/>
  <c r="G63" i="3"/>
  <c r="D63" i="3"/>
  <c r="C63" i="3"/>
  <c r="H62" i="3"/>
  <c r="G62" i="3"/>
  <c r="D62" i="3"/>
  <c r="C62" i="3"/>
  <c r="H61" i="3"/>
  <c r="G61" i="3"/>
  <c r="D61" i="3"/>
  <c r="H60" i="3"/>
  <c r="G60" i="3"/>
  <c r="D60" i="3"/>
  <c r="C60" i="3"/>
  <c r="H59" i="3"/>
  <c r="G59" i="3"/>
  <c r="D59" i="3"/>
  <c r="C59" i="3"/>
  <c r="H58" i="3"/>
  <c r="G58" i="3"/>
  <c r="D58" i="3"/>
  <c r="C58" i="3"/>
  <c r="H57" i="3"/>
  <c r="G57" i="3"/>
  <c r="D57" i="3"/>
  <c r="C57" i="3"/>
  <c r="H56" i="3"/>
  <c r="G56" i="3"/>
  <c r="D56" i="3"/>
  <c r="H55" i="3"/>
  <c r="G55" i="3"/>
  <c r="D55" i="3"/>
  <c r="C55" i="3"/>
  <c r="H54" i="3"/>
  <c r="G54" i="3"/>
  <c r="D54" i="3"/>
  <c r="C54" i="3"/>
  <c r="H53" i="3"/>
  <c r="G53" i="3"/>
  <c r="D53" i="3"/>
  <c r="C53" i="3"/>
  <c r="H52" i="3"/>
  <c r="G52" i="3"/>
  <c r="D52" i="3"/>
  <c r="C52" i="3"/>
  <c r="H51" i="3"/>
  <c r="G51" i="3"/>
  <c r="H50" i="3"/>
  <c r="G50" i="3"/>
  <c r="D50" i="3"/>
  <c r="C50" i="3"/>
  <c r="H49" i="3"/>
  <c r="G49" i="3"/>
  <c r="G48" i="3"/>
  <c r="H47" i="3"/>
  <c r="G47" i="3"/>
  <c r="D47" i="3"/>
  <c r="C47" i="3"/>
  <c r="H46" i="3"/>
  <c r="G46" i="3"/>
  <c r="D46" i="3"/>
  <c r="H43" i="3"/>
  <c r="G43" i="3"/>
  <c r="H42" i="3"/>
  <c r="G42" i="3"/>
  <c r="D42" i="3"/>
  <c r="C42" i="3"/>
  <c r="H40" i="3"/>
  <c r="G40" i="3"/>
  <c r="D40" i="3"/>
  <c r="C40" i="3"/>
  <c r="H39" i="3"/>
  <c r="G39" i="3"/>
  <c r="D39" i="3"/>
  <c r="C39" i="3"/>
  <c r="H38" i="3"/>
  <c r="G38" i="3"/>
  <c r="D38" i="3"/>
  <c r="C38" i="3"/>
  <c r="H37" i="3"/>
  <c r="G37" i="3"/>
  <c r="D37" i="3"/>
  <c r="H36" i="3"/>
  <c r="G36" i="3"/>
  <c r="H35" i="3"/>
  <c r="G35" i="3"/>
  <c r="D35" i="3"/>
  <c r="H34" i="3"/>
  <c r="G34" i="3"/>
  <c r="D34" i="3"/>
  <c r="H33" i="3"/>
  <c r="G33" i="3"/>
  <c r="D33" i="3"/>
  <c r="G32" i="3"/>
  <c r="H31" i="3"/>
  <c r="G31" i="3"/>
  <c r="D31" i="3"/>
  <c r="C31" i="3"/>
  <c r="H30" i="3"/>
  <c r="G30" i="3"/>
  <c r="D30" i="3"/>
  <c r="C30" i="3"/>
  <c r="H29" i="3"/>
  <c r="G29" i="3"/>
  <c r="D29" i="3"/>
  <c r="H28" i="3"/>
  <c r="G28" i="3"/>
  <c r="H27" i="3"/>
  <c r="G27" i="3"/>
  <c r="D27" i="3"/>
  <c r="H26" i="3"/>
  <c r="G26" i="3"/>
  <c r="D26" i="3"/>
  <c r="G25" i="3"/>
  <c r="H24" i="3"/>
  <c r="G24" i="3"/>
  <c r="D24" i="3"/>
  <c r="C24" i="3"/>
  <c r="H23" i="3"/>
  <c r="G23" i="3"/>
  <c r="D23" i="3"/>
  <c r="C23" i="3"/>
  <c r="H22" i="3"/>
  <c r="G22" i="3"/>
  <c r="D22" i="3"/>
  <c r="C22" i="3"/>
  <c r="H21" i="3"/>
  <c r="G21" i="3"/>
  <c r="C21" i="3"/>
  <c r="H20" i="3"/>
  <c r="G20" i="3"/>
  <c r="D20" i="3"/>
  <c r="H19" i="3"/>
  <c r="G19" i="3"/>
  <c r="D19" i="3"/>
  <c r="H18" i="3"/>
  <c r="G18" i="3"/>
  <c r="D18" i="3"/>
  <c r="C18" i="3"/>
  <c r="H17" i="3"/>
  <c r="G17" i="3"/>
  <c r="H16" i="3"/>
  <c r="G16" i="3"/>
  <c r="D16" i="3"/>
  <c r="C16" i="3"/>
  <c r="H15" i="3"/>
  <c r="G15" i="3"/>
  <c r="D15" i="3"/>
  <c r="C15" i="3"/>
  <c r="H14" i="3"/>
  <c r="G14" i="3"/>
  <c r="D14" i="3"/>
  <c r="C14" i="3"/>
  <c r="H13" i="3"/>
  <c r="G13" i="3"/>
  <c r="H12" i="3"/>
  <c r="G12" i="3"/>
  <c r="D12" i="3"/>
  <c r="C12" i="3"/>
  <c r="H11" i="3"/>
  <c r="G11" i="3"/>
  <c r="D11" i="3"/>
  <c r="C11" i="3"/>
  <c r="H10" i="3"/>
  <c r="G10" i="3"/>
  <c r="D10" i="3"/>
  <c r="C10" i="3"/>
  <c r="H9" i="3"/>
  <c r="G9" i="3"/>
  <c r="D9" i="3"/>
  <c r="C9" i="3"/>
  <c r="H8" i="3"/>
  <c r="G8" i="3"/>
  <c r="D8" i="3"/>
  <c r="G7" i="3"/>
  <c r="H6" i="3"/>
  <c r="G6" i="3"/>
  <c r="H5" i="3"/>
  <c r="G5" i="3"/>
  <c r="D5" i="3"/>
  <c r="H4" i="3"/>
  <c r="G4" i="3"/>
  <c r="D4" i="3"/>
  <c r="G3" i="3"/>
  <c r="J74" i="2"/>
  <c r="K73" i="2"/>
  <c r="J72" i="2"/>
  <c r="I72" i="2"/>
  <c r="I74" i="2" s="1"/>
  <c r="H72" i="2"/>
  <c r="H74" i="2" s="1"/>
  <c r="G72" i="2"/>
  <c r="G74" i="2" s="1"/>
  <c r="F72" i="2"/>
  <c r="F74" i="2" s="1"/>
  <c r="D72" i="2"/>
  <c r="D74" i="2" s="1"/>
  <c r="C72" i="2"/>
  <c r="C74" i="2" s="1"/>
  <c r="K61" i="2"/>
  <c r="K56" i="2"/>
  <c r="D51" i="3"/>
  <c r="E49" i="2"/>
  <c r="E72" i="2" s="1"/>
  <c r="E74" i="2" s="1"/>
  <c r="C49" i="2"/>
  <c r="K49" i="2" s="1"/>
  <c r="L48" i="2"/>
  <c r="H48" i="3" s="1"/>
  <c r="K46" i="2"/>
  <c r="K45" i="2" s="1"/>
  <c r="L45" i="2"/>
  <c r="H45" i="3" s="1"/>
  <c r="D36" i="3"/>
  <c r="K35" i="2"/>
  <c r="L32" i="2"/>
  <c r="H32" i="3" s="1"/>
  <c r="K32" i="2"/>
  <c r="D32" i="3" s="1"/>
  <c r="K28" i="2"/>
  <c r="D28" i="3" s="1"/>
  <c r="L25" i="2"/>
  <c r="K23" i="2"/>
  <c r="K22" i="2"/>
  <c r="K21" i="2"/>
  <c r="D21" i="3" s="1"/>
  <c r="K20" i="2"/>
  <c r="K19" i="2"/>
  <c r="K18" i="2"/>
  <c r="K17" i="2"/>
  <c r="D17" i="3" s="1"/>
  <c r="K16" i="2"/>
  <c r="K15" i="2"/>
  <c r="K14" i="2"/>
  <c r="K13" i="2"/>
  <c r="K7" i="2" s="1"/>
  <c r="D7" i="3" s="1"/>
  <c r="K8" i="2"/>
  <c r="L7" i="2"/>
  <c r="K6" i="2"/>
  <c r="D6" i="3" s="1"/>
  <c r="K4" i="2"/>
  <c r="K3" i="2" s="1"/>
  <c r="M3" i="2" s="1"/>
  <c r="D4" i="2"/>
  <c r="L3" i="2"/>
  <c r="H3" i="3" s="1"/>
  <c r="E74" i="1"/>
  <c r="K73" i="1"/>
  <c r="J72" i="1"/>
  <c r="J74" i="1" s="1"/>
  <c r="I72" i="1"/>
  <c r="I74" i="1" s="1"/>
  <c r="G72" i="1"/>
  <c r="G74" i="1" s="1"/>
  <c r="F72" i="1"/>
  <c r="F74" i="1" s="1"/>
  <c r="E72" i="1"/>
  <c r="F61" i="1"/>
  <c r="E61" i="1"/>
  <c r="D61" i="1"/>
  <c r="K61" i="1" s="1"/>
  <c r="L51" i="1"/>
  <c r="K51" i="1"/>
  <c r="C51" i="3" s="1"/>
  <c r="H49" i="1"/>
  <c r="H72" i="1" s="1"/>
  <c r="H74" i="1" s="1"/>
  <c r="E49" i="1"/>
  <c r="D49" i="1"/>
  <c r="C49" i="1"/>
  <c r="C72" i="1" s="1"/>
  <c r="L48" i="1"/>
  <c r="K46" i="1"/>
  <c r="C46" i="3" s="1"/>
  <c r="L45" i="1"/>
  <c r="L44" i="1" s="1"/>
  <c r="C43" i="3"/>
  <c r="C37" i="3"/>
  <c r="K36" i="1"/>
  <c r="C36" i="3" s="1"/>
  <c r="K35" i="1"/>
  <c r="C35" i="3" s="1"/>
  <c r="C34" i="3"/>
  <c r="C33" i="3"/>
  <c r="K32" i="1"/>
  <c r="C32" i="3" s="1"/>
  <c r="C29" i="3"/>
  <c r="K28" i="1"/>
  <c r="C28" i="3" s="1"/>
  <c r="D27" i="1"/>
  <c r="K27" i="1" s="1"/>
  <c r="C27" i="3" s="1"/>
  <c r="K26" i="1"/>
  <c r="C26" i="3" s="1"/>
  <c r="C20" i="3"/>
  <c r="K19" i="1"/>
  <c r="C19" i="3" s="1"/>
  <c r="C17" i="3"/>
  <c r="K13" i="1"/>
  <c r="C13" i="3" s="1"/>
  <c r="K8" i="1"/>
  <c r="C8" i="3" s="1"/>
  <c r="K7" i="1"/>
  <c r="C7" i="3" s="1"/>
  <c r="K6" i="1"/>
  <c r="C6" i="3" s="1"/>
  <c r="D6" i="1"/>
  <c r="D72" i="1" s="1"/>
  <c r="D74" i="1" s="1"/>
  <c r="K5" i="1"/>
  <c r="C5" i="3" s="1"/>
  <c r="K4" i="1"/>
  <c r="C4" i="3" s="1"/>
  <c r="L3" i="1"/>
  <c r="K25" i="2" l="1"/>
  <c r="D25" i="3" s="1"/>
  <c r="H25" i="3"/>
  <c r="M25" i="2"/>
  <c r="H7" i="3"/>
  <c r="C74" i="1"/>
  <c r="K72" i="1"/>
  <c r="K74" i="1" s="1"/>
  <c r="C8" i="4" s="1"/>
  <c r="L41" i="1"/>
  <c r="G41" i="3" s="1"/>
  <c r="G44" i="3"/>
  <c r="D49" i="3"/>
  <c r="K48" i="2"/>
  <c r="D48" i="3" s="1"/>
  <c r="C61" i="3"/>
  <c r="K56" i="1"/>
  <c r="C56" i="3" s="1"/>
  <c r="D45" i="3"/>
  <c r="K49" i="1"/>
  <c r="K72" i="2"/>
  <c r="D3" i="3"/>
  <c r="D13" i="3"/>
  <c r="D43" i="3"/>
  <c r="G45" i="3"/>
  <c r="K3" i="1"/>
  <c r="M3" i="1" s="1"/>
  <c r="K25" i="1"/>
  <c r="L44" i="2"/>
  <c r="K45" i="1"/>
  <c r="C25" i="3" l="1"/>
  <c r="M25" i="1"/>
  <c r="C49" i="3"/>
  <c r="K48" i="1"/>
  <c r="C48" i="3" s="1"/>
  <c r="C45" i="3"/>
  <c r="K44" i="1"/>
  <c r="C3" i="3"/>
  <c r="K44" i="2"/>
  <c r="L41" i="2"/>
  <c r="H41" i="3" s="1"/>
  <c r="H44" i="3"/>
  <c r="K74" i="2"/>
  <c r="D8" i="4" s="1"/>
  <c r="C44" i="3" l="1"/>
  <c r="K41" i="1"/>
  <c r="D44" i="3"/>
  <c r="K41" i="2"/>
  <c r="M41" i="2" s="1"/>
  <c r="D41" i="3" l="1"/>
  <c r="K71" i="2"/>
  <c r="C41" i="3"/>
  <c r="K71" i="1"/>
</calcChain>
</file>

<file path=xl/sharedStrings.xml><?xml version="1.0" encoding="utf-8"?>
<sst xmlns="http://schemas.openxmlformats.org/spreadsheetml/2006/main" count="1285" uniqueCount="105">
  <si>
    <t>ACTUAL (hrs)</t>
  </si>
  <si>
    <t>FORECAST (hrs)</t>
  </si>
  <si>
    <t>WBS</t>
  </si>
  <si>
    <t>Date</t>
  </si>
  <si>
    <t>Task Name</t>
  </si>
  <si>
    <t>19/02/2018</t>
  </si>
  <si>
    <t>26/02/2018</t>
  </si>
  <si>
    <t>Meetings</t>
  </si>
  <si>
    <t>Total Hours Per Task For Entire Group</t>
  </si>
  <si>
    <t>Forecast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</si>
  <si>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</si>
  <si>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</si>
  <si>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</si>
  <si>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</si>
  <si>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</si>
  <si>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</si>
  <si>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</si>
  <si>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</si>
  <si>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N/A</t>
  </si>
  <si>
    <t>Minutes</t>
  </si>
  <si>
    <t>-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</si>
  <si>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</si>
  <si>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</si>
  <si>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</si>
  <si>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</si>
  <si>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</si>
  <si>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</si>
  <si>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</si>
  <si>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</si>
  <si>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</si>
  <si>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</si>
  <si>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</si>
  <si>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</si>
  <si>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</si>
  <si>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</si>
  <si>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</si>
  <si>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</si>
  <si>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</si>
  <si>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</si>
  <si>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</si>
  <si>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</si>
  <si>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</si>
  <si>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</si>
  <si>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</si>
  <si>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</si>
  <si>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</si>
  <si>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</si>
  <si>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</si>
  <si>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</si>
  <si>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</si>
  <si>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</si>
  <si>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</si>
  <si>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</si>
  <si>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</si>
  <si>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</si>
  <si>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</si>
  <si>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</si>
  <si>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</si>
  <si>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</si>
  <si>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</si>
  <si>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</si>
  <si>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</si>
  <si>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</si>
  <si>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</si>
  <si>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</si>
  <si>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</si>
  <si>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</si>
  <si>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</si>
  <si>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</si>
  <si>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</si>
  <si>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</si>
  <si>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</si>
  <si>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</si>
  <si>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</si>
  <si>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</si>
  <si>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</si>
  <si>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</si>
  <si>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</si>
  <si>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</si>
  <si>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</si>
  <si>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</si>
  <si>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</si>
  <si>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</si>
  <si>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</si>
  <si>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</si>
  <si>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</si>
  <si>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</si>
  <si>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</si>
  <si>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</si>
  <si>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</si>
  <si>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</si>
  <si>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</si>
  <si>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</si>
  <si>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</si>
  <si>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</si>
  <si>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</si>
  <si>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</si>
  <si>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</si>
  <si>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</si>
  <si>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</si>
  <si>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Percentage Difference</t>
  </si>
  <si>
    <t>Week No.</t>
  </si>
  <si>
    <t>Actual</t>
  </si>
  <si>
    <t>Difference (%)</t>
  </si>
  <si>
    <t>Commencing Date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</si>
</sst>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B91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28BFF"/>
        <bgColor indexed="64"/>
      </patternFill>
    </fill>
    <fill>
      <patternFill patternType="solid">
        <fgColor theme="2" tint="-9.9978637043366805E-2"/>
        <bgColor indexed="64"/>
      </patternFill>
    </fill>
  </fills>
  <borders count="13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rgb="FF000000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/>
      <right/>
      <top style="thin">
        <color theme="0" tint="-0.499984740745262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/>
      <right style="medium">
        <color auto="1"/>
      </right>
      <top style="thin">
        <color auto="1"/>
      </top>
      <bottom style="thin">
        <color theme="0" tint="-0.499984740745262"/>
      </bottom>
      <diagonal/>
    </border>
    <border diagonalUp="1"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 style="thin">
        <color theme="0" tint="-0.499984740745262"/>
      </diagonal>
    </border>
    <border diagonalUp="1"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 style="thin">
        <color theme="0" tint="-0.499984740745262"/>
      </diagonal>
    </border>
    <border diagonalUp="1"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 style="thin">
        <color theme="0" tint="-0.499984740745262"/>
      </diagonal>
    </border>
    <border>
      <left/>
      <right style="thin">
        <color theme="0" tint="-0.499984740745262"/>
      </right>
      <top/>
      <bottom style="medium">
        <color theme="1"/>
      </bottom>
      <diagonal/>
    </border>
    <border>
      <left/>
      <right/>
      <top style="thin">
        <color theme="0" tint="-0.499984740745262"/>
      </top>
      <bottom style="medium">
        <color theme="1"/>
      </bottom>
      <diagonal/>
    </border>
    <border>
      <left/>
      <right style="medium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/>
      </bottom>
      <diagonal/>
    </border>
    <border>
      <left style="thin">
        <color theme="0" tint="-0.499984740745262"/>
      </left>
      <right/>
      <top/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theme="1"/>
      </right>
      <top style="thin">
        <color theme="0" tint="-0.499984740745262"/>
      </top>
      <bottom style="thin">
        <color auto="1"/>
      </bottom>
      <diagonal/>
    </border>
    <border>
      <left style="thin">
        <color rgb="FF000000"/>
      </left>
      <right style="medium">
        <color theme="1"/>
      </right>
      <top style="thin">
        <color theme="0" tint="-0.499984740745262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/>
      <right style="thin">
        <color rgb="FF000000"/>
      </right>
      <top style="thin">
        <color theme="0" tint="-0.499984740745262"/>
      </top>
      <bottom/>
      <diagonal/>
    </border>
    <border>
      <left style="thick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thick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000000"/>
      </bottom>
      <diagonal/>
    </border>
    <border>
      <left/>
      <right style="medium">
        <color rgb="FF000000"/>
      </right>
      <top style="thin">
        <color theme="0" tint="-0.499984740745262"/>
      </top>
      <bottom style="thick">
        <color rgb="FF000000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auto="1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medium">
        <color theme="1"/>
      </right>
      <top style="medium">
        <color auto="1"/>
      </top>
      <bottom style="thin">
        <color theme="0" tint="-0.499984740745262"/>
      </bottom>
      <diagonal/>
    </border>
    <border>
      <left style="thin">
        <color auto="1"/>
      </left>
      <right style="medium">
        <color theme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3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14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3" fillId="4" borderId="0" xfId="0" applyFont="1" applyFill="1" applyAlignment="1"/>
    <xf numFmtId="0" fontId="3" fillId="4" borderId="1" xfId="0" applyFont="1" applyFill="1" applyBorder="1" applyAlignment="1"/>
    <xf numFmtId="0" fontId="3" fillId="7" borderId="0" xfId="0" applyFont="1" applyFill="1" applyAlignment="1"/>
    <xf numFmtId="0" fontId="3" fillId="7" borderId="1" xfId="0" applyFont="1" applyFill="1" applyBorder="1" applyAlignment="1"/>
    <xf numFmtId="0" fontId="1" fillId="7" borderId="0" xfId="0" applyFont="1" applyFill="1" applyAlignment="1"/>
    <xf numFmtId="0" fontId="1" fillId="7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3" fillId="8" borderId="0" xfId="0" applyFont="1" applyFill="1" applyAlignment="1"/>
    <xf numFmtId="0" fontId="3" fillId="8" borderId="1" xfId="0" applyFont="1" applyFill="1" applyBorder="1" applyAlignment="1"/>
    <xf numFmtId="0" fontId="1" fillId="0" borderId="4" xfId="0" applyFont="1" applyBorder="1" applyAlignment="1"/>
    <xf numFmtId="0" fontId="1" fillId="3" borderId="6" xfId="0" applyFont="1" applyFill="1" applyBorder="1" applyAlignment="1">
      <alignment horizontal="center" wrapText="1"/>
    </xf>
    <xf numFmtId="0" fontId="2" fillId="0" borderId="9" xfId="0" applyFont="1" applyBorder="1"/>
    <xf numFmtId="0" fontId="2" fillId="0" borderId="2" xfId="0" applyFont="1" applyBorder="1"/>
    <xf numFmtId="0" fontId="0" fillId="0" borderId="15" xfId="0" applyFont="1" applyBorder="1" applyAlignment="1"/>
    <xf numFmtId="0" fontId="1" fillId="7" borderId="20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7" borderId="20" xfId="0" applyFont="1" applyFill="1" applyBorder="1"/>
    <xf numFmtId="0" fontId="1" fillId="7" borderId="0" xfId="0" applyFont="1" applyFill="1" applyBorder="1" applyAlignment="1"/>
    <xf numFmtId="0" fontId="2" fillId="0" borderId="0" xfId="0" applyFont="1" applyBorder="1"/>
    <xf numFmtId="0" fontId="1" fillId="7" borderId="24" xfId="0" applyFont="1" applyFill="1" applyBorder="1" applyAlignment="1"/>
    <xf numFmtId="0" fontId="1" fillId="7" borderId="21" xfId="0" applyFont="1" applyFill="1" applyBorder="1" applyAlignment="1"/>
    <xf numFmtId="0" fontId="5" fillId="7" borderId="1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5" fillId="7" borderId="14" xfId="0" applyFont="1" applyFill="1" applyBorder="1" applyAlignment="1">
      <alignment horizontal="center"/>
    </xf>
    <xf numFmtId="0" fontId="3" fillId="6" borderId="28" xfId="0" applyFont="1" applyFill="1" applyBorder="1" applyAlignment="1"/>
    <xf numFmtId="0" fontId="3" fillId="6" borderId="29" xfId="0" applyFont="1" applyFill="1" applyBorder="1" applyAlignment="1"/>
    <xf numFmtId="0" fontId="1" fillId="0" borderId="22" xfId="0" applyFont="1" applyBorder="1" applyAlignment="1"/>
    <xf numFmtId="0" fontId="1" fillId="0" borderId="30" xfId="0" applyFont="1" applyBorder="1" applyAlignment="1"/>
    <xf numFmtId="0" fontId="1" fillId="7" borderId="22" xfId="0" applyFont="1" applyFill="1" applyBorder="1" applyAlignment="1"/>
    <xf numFmtId="0" fontId="1" fillId="7" borderId="30" xfId="0" applyFont="1" applyFill="1" applyBorder="1" applyAlignment="1"/>
    <xf numFmtId="0" fontId="3" fillId="6" borderId="30" xfId="0" applyFont="1" applyFill="1" applyBorder="1" applyAlignment="1"/>
    <xf numFmtId="0" fontId="3" fillId="8" borderId="22" xfId="0" applyFont="1" applyFill="1" applyBorder="1" applyAlignment="1"/>
    <xf numFmtId="0" fontId="3" fillId="8" borderId="30" xfId="0" applyFont="1" applyFill="1" applyBorder="1" applyAlignment="1"/>
    <xf numFmtId="0" fontId="3" fillId="7" borderId="22" xfId="0" applyFont="1" applyFill="1" applyBorder="1" applyAlignment="1"/>
    <xf numFmtId="0" fontId="3" fillId="7" borderId="30" xfId="0" applyFont="1" applyFill="1" applyBorder="1" applyAlignment="1"/>
    <xf numFmtId="0" fontId="4" fillId="3" borderId="30" xfId="0" applyFont="1" applyFill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3" fillId="6" borderId="33" xfId="0" applyFont="1" applyFill="1" applyBorder="1" applyAlignment="1"/>
    <xf numFmtId="0" fontId="3" fillId="6" borderId="34" xfId="0" applyFont="1" applyFill="1" applyBorder="1" applyAlignment="1"/>
    <xf numFmtId="0" fontId="3" fillId="4" borderId="28" xfId="0" applyFont="1" applyFill="1" applyBorder="1" applyAlignment="1"/>
    <xf numFmtId="0" fontId="3" fillId="4" borderId="29" xfId="0" applyFont="1" applyFill="1" applyBorder="1" applyAlignment="1"/>
    <xf numFmtId="0" fontId="1" fillId="0" borderId="23" xfId="0" applyFont="1" applyBorder="1" applyAlignment="1"/>
    <xf numFmtId="0" fontId="1" fillId="0" borderId="36" xfId="0" applyFont="1" applyBorder="1" applyAlignment="1"/>
    <xf numFmtId="0" fontId="1" fillId="0" borderId="44" xfId="0" applyFont="1" applyBorder="1" applyAlignment="1"/>
    <xf numFmtId="0" fontId="1" fillId="0" borderId="16" xfId="0" applyFont="1" applyBorder="1" applyAlignment="1"/>
    <xf numFmtId="0" fontId="1" fillId="0" borderId="38" xfId="0" applyFont="1" applyBorder="1" applyAlignment="1"/>
    <xf numFmtId="0" fontId="1" fillId="3" borderId="22" xfId="0" applyFont="1" applyFill="1" applyBorder="1" applyAlignment="1"/>
    <xf numFmtId="0" fontId="1" fillId="3" borderId="30" xfId="0" applyFont="1" applyFill="1" applyBorder="1" applyAlignment="1"/>
    <xf numFmtId="0" fontId="1" fillId="3" borderId="23" xfId="0" applyFont="1" applyFill="1" applyBorder="1" applyAlignment="1"/>
    <xf numFmtId="0" fontId="1" fillId="3" borderId="36" xfId="0" applyFont="1" applyFill="1" applyBorder="1" applyAlignment="1"/>
    <xf numFmtId="0" fontId="1" fillId="7" borderId="60" xfId="0" applyFont="1" applyFill="1" applyBorder="1" applyAlignment="1"/>
    <xf numFmtId="0" fontId="2" fillId="0" borderId="61" xfId="0" applyFont="1" applyBorder="1"/>
    <xf numFmtId="0" fontId="1" fillId="7" borderId="62" xfId="0" applyFont="1" applyFill="1" applyBorder="1" applyAlignment="1"/>
    <xf numFmtId="0" fontId="1" fillId="7" borderId="63" xfId="0" applyFont="1" applyFill="1" applyBorder="1" applyAlignment="1"/>
    <xf numFmtId="0" fontId="1" fillId="7" borderId="64" xfId="0" applyFont="1" applyFill="1" applyBorder="1" applyAlignment="1"/>
    <xf numFmtId="0" fontId="1" fillId="7" borderId="66" xfId="0" applyFont="1" applyFill="1" applyBorder="1" applyAlignment="1"/>
    <xf numFmtId="0" fontId="2" fillId="0" borderId="67" xfId="0" applyFont="1" applyBorder="1"/>
    <xf numFmtId="10" fontId="1" fillId="7" borderId="65" xfId="0" applyNumberFormat="1" applyFont="1" applyFill="1" applyBorder="1" applyAlignment="1">
      <alignment horizontal="center"/>
    </xf>
    <xf numFmtId="10" fontId="1" fillId="7" borderId="68" xfId="0" applyNumberFormat="1" applyFont="1" applyFill="1" applyBorder="1" applyAlignment="1">
      <alignment horizontal="center"/>
    </xf>
    <xf numFmtId="10" fontId="1" fillId="7" borderId="69" xfId="0" applyNumberFormat="1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6" xfId="0" applyFont="1" applyBorder="1"/>
    <xf numFmtId="0" fontId="1" fillId="7" borderId="88" xfId="0" applyFont="1" applyFill="1" applyBorder="1" applyAlignment="1"/>
    <xf numFmtId="0" fontId="2" fillId="0" borderId="89" xfId="0" applyFont="1" applyBorder="1"/>
    <xf numFmtId="0" fontId="1" fillId="7" borderId="21" xfId="0" applyFont="1" applyFill="1" applyBorder="1"/>
    <xf numFmtId="0" fontId="2" fillId="0" borderId="44" xfId="0" applyFont="1" applyBorder="1"/>
    <xf numFmtId="0" fontId="2" fillId="0" borderId="45" xfId="0" applyFont="1" applyBorder="1"/>
    <xf numFmtId="0" fontId="1" fillId="0" borderId="100" xfId="0" applyFont="1" applyBorder="1" applyAlignment="1"/>
    <xf numFmtId="0" fontId="1" fillId="0" borderId="99" xfId="0" applyFont="1" applyBorder="1" applyAlignment="1"/>
    <xf numFmtId="0" fontId="1" fillId="3" borderId="32" xfId="0" applyFont="1" applyFill="1" applyBorder="1" applyAlignment="1"/>
    <xf numFmtId="0" fontId="1" fillId="3" borderId="31" xfId="0" applyFont="1" applyFill="1" applyBorder="1" applyAlignment="1"/>
    <xf numFmtId="0" fontId="3" fillId="4" borderId="10" xfId="0" applyFont="1" applyFill="1" applyBorder="1" applyAlignment="1"/>
    <xf numFmtId="0" fontId="3" fillId="4" borderId="11" xfId="0" applyFont="1" applyFill="1" applyBorder="1" applyAlignment="1"/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2" borderId="102" xfId="0" applyFont="1" applyFill="1" applyBorder="1" applyAlignment="1"/>
    <xf numFmtId="0" fontId="3" fillId="2" borderId="92" xfId="0" applyFont="1" applyFill="1" applyBorder="1" applyAlignment="1"/>
    <xf numFmtId="0" fontId="1" fillId="0" borderId="103" xfId="0" applyFont="1" applyBorder="1" applyAlignment="1"/>
    <xf numFmtId="0" fontId="1" fillId="3" borderId="103" xfId="0" applyFont="1" applyFill="1" applyBorder="1" applyAlignment="1"/>
    <xf numFmtId="0" fontId="3" fillId="5" borderId="103" xfId="0" applyFont="1" applyFill="1" applyBorder="1" applyAlignment="1"/>
    <xf numFmtId="0" fontId="3" fillId="5" borderId="30" xfId="0" applyFont="1" applyFill="1" applyBorder="1" applyAlignment="1"/>
    <xf numFmtId="0" fontId="3" fillId="7" borderId="103" xfId="0" applyFont="1" applyFill="1" applyBorder="1" applyAlignment="1"/>
    <xf numFmtId="0" fontId="3" fillId="9" borderId="103" xfId="0" applyFont="1" applyFill="1" applyBorder="1" applyAlignment="1"/>
    <xf numFmtId="0" fontId="3" fillId="9" borderId="30" xfId="0" applyFont="1" applyFill="1" applyBorder="1" applyAlignment="1"/>
    <xf numFmtId="0" fontId="3" fillId="10" borderId="103" xfId="0" applyFont="1" applyFill="1" applyBorder="1" applyAlignment="1"/>
    <xf numFmtId="0" fontId="3" fillId="10" borderId="30" xfId="0" applyFont="1" applyFill="1" applyBorder="1" applyAlignment="1"/>
    <xf numFmtId="0" fontId="1" fillId="7" borderId="103" xfId="0" applyFont="1" applyFill="1" applyBorder="1" applyAlignment="1"/>
    <xf numFmtId="0" fontId="3" fillId="11" borderId="103" xfId="0" applyFont="1" applyFill="1" applyBorder="1" applyAlignment="1"/>
    <xf numFmtId="0" fontId="3" fillId="11" borderId="30" xfId="0" applyFont="1" applyFill="1" applyBorder="1" applyAlignment="1"/>
    <xf numFmtId="0" fontId="3" fillId="8" borderId="103" xfId="0" applyFont="1" applyFill="1" applyBorder="1" applyAlignment="1"/>
    <xf numFmtId="0" fontId="3" fillId="6" borderId="103" xfId="0" applyFont="1" applyFill="1" applyBorder="1" applyAlignment="1"/>
    <xf numFmtId="0" fontId="1" fillId="0" borderId="104" xfId="0" applyFont="1" applyBorder="1" applyAlignment="1"/>
    <xf numFmtId="0" fontId="1" fillId="0" borderId="105" xfId="0" applyFont="1" applyBorder="1" applyAlignment="1"/>
    <xf numFmtId="0" fontId="1" fillId="2" borderId="90" xfId="0" applyFont="1" applyFill="1" applyBorder="1" applyAlignment="1">
      <alignment horizontal="right"/>
    </xf>
    <xf numFmtId="0" fontId="1" fillId="2" borderId="106" xfId="0" applyFont="1" applyFill="1" applyBorder="1" applyAlignment="1">
      <alignment horizontal="right"/>
    </xf>
    <xf numFmtId="0" fontId="1" fillId="3" borderId="39" xfId="0" applyFont="1" applyFill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5" borderId="39" xfId="0" applyFont="1" applyFill="1" applyBorder="1" applyAlignment="1">
      <alignment horizontal="right"/>
    </xf>
    <xf numFmtId="0" fontId="1" fillId="5" borderId="20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20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right"/>
    </xf>
    <xf numFmtId="0" fontId="1" fillId="10" borderId="39" xfId="0" applyFont="1" applyFill="1" applyBorder="1" applyAlignment="1">
      <alignment horizontal="right"/>
    </xf>
    <xf numFmtId="0" fontId="1" fillId="10" borderId="20" xfId="0" applyFont="1" applyFill="1" applyBorder="1" applyAlignment="1">
      <alignment horizontal="right"/>
    </xf>
    <xf numFmtId="0" fontId="1" fillId="11" borderId="39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right"/>
    </xf>
    <xf numFmtId="0" fontId="1" fillId="8" borderId="39" xfId="0" applyFont="1" applyFill="1" applyBorder="1" applyAlignment="1">
      <alignment horizontal="right"/>
    </xf>
    <xf numFmtId="0" fontId="1" fillId="8" borderId="20" xfId="0" applyFont="1" applyFill="1" applyBorder="1" applyAlignment="1">
      <alignment horizontal="right"/>
    </xf>
    <xf numFmtId="0" fontId="1" fillId="6" borderId="39" xfId="0" applyFont="1" applyFill="1" applyBorder="1" applyAlignment="1">
      <alignment horizontal="right"/>
    </xf>
    <xf numFmtId="0" fontId="1" fillId="6" borderId="2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4" fontId="1" fillId="0" borderId="107" xfId="0" applyNumberFormat="1" applyFont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108" xfId="0" applyFont="1" applyFill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" fillId="5" borderId="109" xfId="0" applyFont="1" applyFill="1" applyBorder="1" applyAlignment="1">
      <alignment horizontal="center"/>
    </xf>
    <xf numFmtId="0" fontId="1" fillId="7" borderId="109" xfId="0" applyFont="1" applyFill="1" applyBorder="1" applyAlignment="1">
      <alignment horizontal="center"/>
    </xf>
    <xf numFmtId="0" fontId="1" fillId="9" borderId="109" xfId="0" applyFont="1" applyFill="1" applyBorder="1" applyAlignment="1">
      <alignment horizontal="center"/>
    </xf>
    <xf numFmtId="0" fontId="1" fillId="10" borderId="109" xfId="0" applyFont="1" applyFill="1" applyBorder="1" applyAlignment="1">
      <alignment horizontal="center"/>
    </xf>
    <xf numFmtId="0" fontId="1" fillId="11" borderId="109" xfId="0" applyFont="1" applyFill="1" applyBorder="1" applyAlignment="1">
      <alignment horizontal="center"/>
    </xf>
    <xf numFmtId="0" fontId="1" fillId="8" borderId="109" xfId="0" applyFont="1" applyFill="1" applyBorder="1" applyAlignment="1">
      <alignment horizontal="center"/>
    </xf>
    <xf numFmtId="0" fontId="1" fillId="6" borderId="109" xfId="0" applyFont="1" applyFill="1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3" borderId="110" xfId="0" applyFont="1" applyFill="1" applyBorder="1" applyAlignment="1">
      <alignment horizontal="right"/>
    </xf>
    <xf numFmtId="0" fontId="1" fillId="0" borderId="112" xfId="0" applyFont="1" applyBorder="1" applyAlignment="1">
      <alignment horizontal="right"/>
    </xf>
    <xf numFmtId="0" fontId="3" fillId="2" borderId="89" xfId="0" applyFont="1" applyFill="1" applyBorder="1" applyAlignment="1"/>
    <xf numFmtId="0" fontId="1" fillId="3" borderId="44" xfId="0" applyFont="1" applyFill="1" applyBorder="1" applyAlignment="1"/>
    <xf numFmtId="0" fontId="3" fillId="5" borderId="44" xfId="0" applyFont="1" applyFill="1" applyBorder="1" applyAlignment="1"/>
    <xf numFmtId="0" fontId="3" fillId="7" borderId="44" xfId="0" applyFont="1" applyFill="1" applyBorder="1" applyAlignment="1"/>
    <xf numFmtId="0" fontId="3" fillId="9" borderId="44" xfId="0" applyFont="1" applyFill="1" applyBorder="1" applyAlignment="1"/>
    <xf numFmtId="0" fontId="3" fillId="10" borderId="44" xfId="0" applyFont="1" applyFill="1" applyBorder="1" applyAlignment="1"/>
    <xf numFmtId="0" fontId="1" fillId="7" borderId="44" xfId="0" applyFont="1" applyFill="1" applyBorder="1" applyAlignment="1"/>
    <xf numFmtId="0" fontId="3" fillId="11" borderId="44" xfId="0" applyFont="1" applyFill="1" applyBorder="1" applyAlignment="1"/>
    <xf numFmtId="0" fontId="3" fillId="8" borderId="44" xfId="0" applyFont="1" applyFill="1" applyBorder="1" applyAlignment="1"/>
    <xf numFmtId="0" fontId="4" fillId="3" borderId="44" xfId="0" applyFont="1" applyFill="1" applyBorder="1" applyAlignment="1"/>
    <xf numFmtId="0" fontId="3" fillId="6" borderId="44" xfId="0" applyFont="1" applyFill="1" applyBorder="1" applyAlignment="1"/>
    <xf numFmtId="0" fontId="1" fillId="0" borderId="113" xfId="0" applyFont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39" xfId="0" applyFont="1" applyFill="1" applyBorder="1" applyAlignment="1">
      <alignment horizontal="center"/>
    </xf>
    <xf numFmtId="0" fontId="1" fillId="0" borderId="110" xfId="0" applyFont="1" applyFill="1" applyBorder="1" applyAlignment="1">
      <alignment horizontal="center"/>
    </xf>
    <xf numFmtId="0" fontId="1" fillId="12" borderId="39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5" borderId="39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109" xfId="0" applyFont="1" applyFill="1" applyBorder="1" applyAlignment="1">
      <alignment horizontal="center"/>
    </xf>
    <xf numFmtId="0" fontId="1" fillId="16" borderId="39" xfId="0" applyFont="1" applyFill="1" applyBorder="1" applyAlignment="1">
      <alignment horizontal="center"/>
    </xf>
    <xf numFmtId="0" fontId="1" fillId="17" borderId="39" xfId="0" applyFont="1" applyFill="1" applyBorder="1" applyAlignment="1">
      <alignment horizontal="center"/>
    </xf>
    <xf numFmtId="0" fontId="1" fillId="18" borderId="39" xfId="0" applyFont="1" applyFill="1" applyBorder="1" applyAlignment="1">
      <alignment horizontal="center"/>
    </xf>
    <xf numFmtId="0" fontId="1" fillId="4" borderId="78" xfId="0" applyFont="1" applyFill="1" applyBorder="1" applyAlignment="1">
      <alignment horizontal="center" vertical="center"/>
    </xf>
    <xf numFmtId="0" fontId="1" fillId="4" borderId="79" xfId="0" applyFont="1" applyFill="1" applyBorder="1" applyAlignment="1">
      <alignment horizontal="center" vertical="center"/>
    </xf>
    <xf numFmtId="0" fontId="1" fillId="4" borderId="8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77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82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75" xfId="0" applyFont="1" applyFill="1" applyBorder="1" applyAlignment="1">
      <alignment horizontal="center" vertical="center"/>
    </xf>
    <xf numFmtId="0" fontId="1" fillId="7" borderId="83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1" fillId="4" borderId="83" xfId="0" applyFont="1" applyFill="1" applyBorder="1" applyAlignment="1">
      <alignment horizontal="center" vertical="center"/>
    </xf>
    <xf numFmtId="0" fontId="1" fillId="6" borderId="74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/>
    </xf>
    <xf numFmtId="0" fontId="1" fillId="6" borderId="8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6" borderId="84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4" borderId="81" xfId="0" applyFont="1" applyFill="1" applyBorder="1" applyAlignment="1">
      <alignment horizontal="center" vertical="center"/>
    </xf>
    <xf numFmtId="0" fontId="1" fillId="4" borderId="82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87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6" borderId="87" xfId="0" applyFont="1" applyFill="1" applyBorder="1" applyAlignment="1">
      <alignment horizontal="center" vertical="center"/>
    </xf>
    <xf numFmtId="0" fontId="1" fillId="7" borderId="4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3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7" borderId="90" xfId="0" applyFont="1" applyFill="1" applyBorder="1" applyAlignment="1">
      <alignment horizontal="center" vertical="center"/>
    </xf>
    <xf numFmtId="0" fontId="1" fillId="7" borderId="91" xfId="0" applyFont="1" applyFill="1" applyBorder="1" applyAlignment="1">
      <alignment horizontal="center" vertical="center"/>
    </xf>
    <xf numFmtId="0" fontId="1" fillId="7" borderId="92" xfId="0" applyFont="1" applyFill="1" applyBorder="1" applyAlignment="1">
      <alignment horizontal="center" vertical="center"/>
    </xf>
    <xf numFmtId="0" fontId="1" fillId="7" borderId="93" xfId="0" applyFont="1" applyFill="1" applyBorder="1" applyAlignment="1">
      <alignment horizontal="center" vertical="center"/>
    </xf>
    <xf numFmtId="0" fontId="1" fillId="7" borderId="9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10" fontId="1" fillId="7" borderId="40" xfId="0" applyNumberFormat="1" applyFont="1" applyFill="1" applyBorder="1" applyAlignment="1">
      <alignment horizontal="center" vertical="center"/>
    </xf>
    <xf numFmtId="10" fontId="1" fillId="7" borderId="17" xfId="0" applyNumberFormat="1" applyFont="1" applyFill="1" applyBorder="1" applyAlignment="1">
      <alignment horizontal="center" vertical="center"/>
    </xf>
    <xf numFmtId="10" fontId="1" fillId="7" borderId="36" xfId="0" applyNumberFormat="1" applyFont="1" applyFill="1" applyBorder="1" applyAlignment="1">
      <alignment horizontal="center" vertical="center"/>
    </xf>
    <xf numFmtId="10" fontId="1" fillId="7" borderId="41" xfId="0" applyNumberFormat="1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114" xfId="0" applyFont="1" applyBorder="1" applyAlignment="1">
      <alignment horizontal="center"/>
    </xf>
    <xf numFmtId="0" fontId="4" fillId="0" borderId="0" xfId="1" applyFont="1" applyBorder="1" applyAlignment="1"/>
    <xf numFmtId="2" fontId="1" fillId="0" borderId="0" xfId="1" applyNumberFormat="1" applyFont="1" applyBorder="1"/>
    <xf numFmtId="10" fontId="1" fillId="0" borderId="119" xfId="1" applyNumberFormat="1" applyFont="1" applyBorder="1"/>
    <xf numFmtId="0" fontId="1" fillId="0" borderId="121" xfId="1" applyFont="1" applyBorder="1" applyAlignment="1"/>
    <xf numFmtId="0" fontId="1" fillId="0" borderId="122" xfId="1" applyFont="1" applyBorder="1" applyAlignment="1"/>
    <xf numFmtId="0" fontId="1" fillId="0" borderId="118" xfId="1" applyFont="1" applyBorder="1" applyAlignment="1"/>
    <xf numFmtId="0" fontId="1" fillId="0" borderId="123" xfId="1" applyFont="1" applyBorder="1" applyAlignment="1"/>
    <xf numFmtId="14" fontId="1" fillId="0" borderId="0" xfId="1" applyNumberFormat="1" applyFont="1" applyBorder="1" applyAlignment="1"/>
    <xf numFmtId="0" fontId="4" fillId="0" borderId="27" xfId="1" applyFont="1" applyBorder="1" applyAlignment="1"/>
    <xf numFmtId="10" fontId="1" fillId="0" borderId="120" xfId="1" applyNumberFormat="1" applyFont="1" applyBorder="1"/>
    <xf numFmtId="0" fontId="1" fillId="0" borderId="124" xfId="1" applyFont="1" applyBorder="1" applyAlignment="1"/>
    <xf numFmtId="14" fontId="1" fillId="0" borderId="27" xfId="1" applyNumberFormat="1" applyFont="1" applyBorder="1" applyAlignment="1"/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3" borderId="46" xfId="0" applyFont="1" applyFill="1" applyBorder="1" applyAlignment="1">
      <alignment horizontal="center" vertical="center"/>
    </xf>
    <xf numFmtId="0" fontId="1" fillId="6" borderId="125" xfId="0" applyFont="1" applyFill="1" applyBorder="1" applyAlignment="1">
      <alignment horizontal="center" vertical="center"/>
    </xf>
    <xf numFmtId="0" fontId="1" fillId="4" borderId="126" xfId="0" applyFont="1" applyFill="1" applyBorder="1" applyAlignment="1">
      <alignment horizontal="center" vertical="center"/>
    </xf>
    <xf numFmtId="0" fontId="1" fillId="7" borderId="127" xfId="0" applyFont="1" applyFill="1" applyBorder="1" applyAlignment="1">
      <alignment horizontal="center"/>
    </xf>
    <xf numFmtId="0" fontId="1" fillId="7" borderId="128" xfId="0" applyFont="1" applyFill="1" applyBorder="1" applyAlignment="1">
      <alignment horizontal="center"/>
    </xf>
    <xf numFmtId="10" fontId="1" fillId="7" borderId="130" xfId="0" applyNumberFormat="1" applyFont="1" applyFill="1" applyBorder="1" applyAlignment="1">
      <alignment horizontal="center"/>
    </xf>
    <xf numFmtId="0" fontId="1" fillId="6" borderId="133" xfId="0" applyFont="1" applyFill="1" applyBorder="1" applyAlignment="1">
      <alignment horizontal="center" vertical="center"/>
    </xf>
    <xf numFmtId="0" fontId="1" fillId="4" borderId="133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7" borderId="134" xfId="0" applyFont="1" applyFill="1" applyBorder="1" applyAlignment="1"/>
    <xf numFmtId="10" fontId="0" fillId="19" borderId="132" xfId="0" applyNumberFormat="1" applyFont="1" applyFill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4" fillId="19" borderId="132" xfId="0" applyFont="1" applyFill="1" applyBorder="1" applyAlignment="1">
      <alignment horizontal="center" vertical="center"/>
    </xf>
    <xf numFmtId="0" fontId="0" fillId="14" borderId="7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35" xfId="0" applyFont="1" applyBorder="1" applyAlignment="1">
      <alignment horizontal="center" vertical="center" wrapText="1"/>
    </xf>
    <xf numFmtId="0" fontId="0" fillId="0" borderId="136" xfId="0" applyFont="1" applyBorder="1" applyAlignment="1">
      <alignment horizontal="center" vertical="center" wrapText="1"/>
    </xf>
    <xf numFmtId="10" fontId="4" fillId="0" borderId="86" xfId="0" applyNumberFormat="1" applyFont="1" applyBorder="1" applyAlignment="1">
      <alignment horizontal="center" vertical="center" wrapText="1"/>
    </xf>
    <xf numFmtId="10" fontId="0" fillId="0" borderId="86" xfId="0" applyNumberFormat="1" applyFont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/>
    </xf>
    <xf numFmtId="10" fontId="0" fillId="13" borderId="116" xfId="0" applyNumberFormat="1" applyFont="1" applyFill="1" applyBorder="1" applyAlignment="1">
      <alignment horizontal="center" vertical="center"/>
    </xf>
    <xf numFmtId="10" fontId="4" fillId="13" borderId="116" xfId="0" applyNumberFormat="1" applyFont="1" applyFill="1" applyBorder="1" applyAlignment="1">
      <alignment horizontal="center" vertical="center"/>
    </xf>
    <xf numFmtId="10" fontId="0" fillId="0" borderId="117" xfId="0" applyNumberFormat="1" applyFont="1" applyBorder="1" applyAlignment="1">
      <alignment horizontal="center" vertical="center"/>
    </xf>
    <xf numFmtId="10" fontId="0" fillId="0" borderId="115" xfId="0" applyNumberFormat="1" applyFont="1" applyBorder="1" applyAlignment="1">
      <alignment horizontal="center" vertical="center"/>
    </xf>
    <xf numFmtId="10" fontId="0" fillId="0" borderId="47" xfId="0" applyNumberFormat="1" applyFont="1" applyBorder="1" applyAlignment="1">
      <alignment horizontal="center" vertical="center"/>
    </xf>
    <xf numFmtId="10" fontId="4" fillId="0" borderId="115" xfId="0" applyNumberFormat="1" applyFont="1" applyBorder="1" applyAlignment="1">
      <alignment horizontal="center" vertical="center"/>
    </xf>
    <xf numFmtId="10" fontId="4" fillId="0" borderId="47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14" borderId="70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1" fillId="7" borderId="137" xfId="0" applyFont="1" applyFill="1" applyBorder="1" applyAlignment="1"/>
    <xf numFmtId="0" fontId="0" fillId="14" borderId="129" xfId="0" applyFont="1" applyFill="1" applyBorder="1" applyAlignment="1">
      <alignment horizontal="center" vertical="center"/>
    </xf>
    <xf numFmtId="0" fontId="1" fillId="7" borderId="138" xfId="0" applyFont="1" applyFill="1" applyBorder="1" applyAlignment="1"/>
    <xf numFmtId="0" fontId="0" fillId="14" borderId="1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B28BFF"/>
      <color rgb="FF9966FF"/>
      <color rgb="FFEB9191"/>
      <color rgb="FFFF5D5D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Actual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2405293631100082"/>
          <c:y val="2.8368794326241134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Chart'!$B$3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Chart'!$C$3:$D$3</c:f>
              <c:numCache>
                <c:formatCode>General</c:formatCode>
                <c:ptCount val="2"/>
                <c:pt idx="0">
                  <c:v>10.5</c:v>
                </c:pt>
                <c:pt idx="1">
                  <c:v>7.75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C58-4A81-B4FF-B880C9842F3A}"/>
            </c:ext>
          </c:extLst>
        </c:ser>
        <c:ser>
          <c:idx val="1"/>
          <c:order val="1"/>
          <c:tx>
            <c:strRef>
              <c:f>'WBS F Vs A Stacked Column Chart'!$B$7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Chart'!$C$7:$D$7</c:f>
              <c:numCache>
                <c:formatCode>General</c:formatCode>
                <c:ptCount val="2"/>
                <c:pt idx="0">
                  <c:v>1.25</c:v>
                </c:pt>
                <c:pt idx="1">
                  <c:v>10.75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C58-4A81-B4FF-B880C9842F3A}"/>
            </c:ext>
          </c:extLst>
        </c:ser>
        <c:ser>
          <c:idx val="2"/>
          <c:order val="2"/>
          <c:tx>
            <c:strRef>
              <c:f>'WBS F Vs A Stacked Column Chart'!$B$25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Chart'!$C$25:$D$25</c:f>
              <c:numCache>
                <c:formatCode>General</c:formatCode>
                <c:ptCount val="2"/>
                <c:pt idx="0">
                  <c:v>44.25</c:v>
                </c:pt>
                <c:pt idx="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C58-4A81-B4FF-B880C9842F3A}"/>
            </c:ext>
          </c:extLst>
        </c:ser>
        <c:ser>
          <c:idx val="3"/>
          <c:order val="3"/>
          <c:tx>
            <c:strRef>
              <c:f>'WBS F Vs A Stacked Column Chart'!$B$32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Chart'!$C$32:$D$32</c:f>
              <c:numCache>
                <c:formatCode>General</c:formatCode>
                <c:ptCount val="2"/>
                <c:pt idx="0">
                  <c:v>0.75</c:v>
                </c:pt>
                <c:pt idx="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C58-4A81-B4FF-B880C9842F3A}"/>
            </c:ext>
          </c:extLst>
        </c:ser>
        <c:ser>
          <c:idx val="4"/>
          <c:order val="4"/>
          <c:tx>
            <c:strRef>
              <c:f>'WBS F Vs A Stacked Column Chart'!$B$41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Chart'!$C$41:$D$41</c:f>
              <c:numCache>
                <c:formatCode>General</c:formatCode>
                <c:ptCount val="2"/>
                <c:pt idx="0">
                  <c:v>55</c:v>
                </c:pt>
                <c:pt idx="1">
                  <c:v>71.75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C58-4A81-B4FF-B880C9842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767443"/>
        <c:axId val="1167296599"/>
      </c:barChart>
      <c:dateAx>
        <c:axId val="1262767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67296599"/>
        <c:crosses val="autoZero"/>
        <c:auto val="1"/>
        <c:lblOffset val="100"/>
        <c:baseTimeUnit val="days"/>
        <c:majorUnit val="7"/>
        <c:majorTimeUnit val="days"/>
      </c:dateAx>
      <c:valAx>
        <c:axId val="1167296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Total Hours Worked</a:t>
                </a:r>
                <a:r>
                  <a:rPr lang="en-GB" baseline="0"/>
                  <a:t> per Week by the Team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6276744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/>
            </a:pPr>
            <a:r>
              <a:rPr lang="en-GB" sz="1400" b="0" i="0" baseline="0">
                <a:effectLst/>
              </a:rPr>
              <a:t>Forecast Team Hours Per Week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0715473841204093"/>
          <c:y val="3.8495188101487311E-2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'WBS F Vs A Stacked Column Chart'!$F$3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Chart'!$G$3:$H$3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00F-41B1-86AF-36AB69059D94}"/>
            </c:ext>
          </c:extLst>
        </c:ser>
        <c:ser>
          <c:idx val="1"/>
          <c:order val="1"/>
          <c:tx>
            <c:strRef>
              <c:f>'WBS F Vs A Stacked Column Chart'!$F$7</c:f>
              <c:strCache>
                <c:ptCount val="1"/>
                <c:pt idx="0">
                  <c:v>Documentation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Chart'!$G$7:$H$7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00F-41B1-86AF-36AB69059D94}"/>
            </c:ext>
          </c:extLst>
        </c:ser>
        <c:ser>
          <c:idx val="2"/>
          <c:order val="2"/>
          <c:tx>
            <c:strRef>
              <c:f>'WBS F Vs A Stacked Column Chart'!$F$25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Chart'!$G$25:$H$25</c:f>
              <c:numCache>
                <c:formatCode>General</c:formatCode>
                <c:ptCount val="2"/>
                <c:pt idx="0">
                  <c:v>13.75</c:v>
                </c:pt>
                <c:pt idx="1">
                  <c:v>18.75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00F-41B1-86AF-36AB69059D94}"/>
            </c:ext>
          </c:extLst>
        </c:ser>
        <c:ser>
          <c:idx val="3"/>
          <c:order val="3"/>
          <c:tx>
            <c:strRef>
              <c:f>'WBS F Vs A Stacked Column Chart'!$F$32</c:f>
              <c:strCache>
                <c:ptCount val="1"/>
                <c:pt idx="0">
                  <c:v>Research &amp; Design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Chart'!$G$32:$H$32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00F-41B1-86AF-36AB69059D94}"/>
            </c:ext>
          </c:extLst>
        </c:ser>
        <c:ser>
          <c:idx val="4"/>
          <c:order val="4"/>
          <c:tx>
            <c:strRef>
              <c:f>'WBS F Vs A Stacked Column Chart'!$F$41</c:f>
              <c:strCache>
                <c:ptCount val="1"/>
                <c:pt idx="0">
                  <c:v>Development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'WBS F Vs A Stacked Column Chart'!$C$2:$D$2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Stacked Column Chart'!$G$41:$H$41</c:f>
              <c:numCache>
                <c:formatCode>General</c:formatCode>
                <c:ptCount val="2"/>
                <c:pt idx="0">
                  <c:v>100.59</c:v>
                </c:pt>
                <c:pt idx="1">
                  <c:v>100.59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00F-41B1-86AF-36AB6905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812675"/>
        <c:axId val="1732381385"/>
      </c:barChart>
      <c:dateAx>
        <c:axId val="1046812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Commencing Date of Week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32381385"/>
        <c:crosses val="autoZero"/>
        <c:auto val="1"/>
        <c:lblOffset val="100"/>
        <c:baseTimeUnit val="days"/>
        <c:majorUnit val="7"/>
        <c:majorTimeUnit val="days"/>
      </c:dateAx>
      <c:valAx>
        <c:axId val="173238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/>
                </a:pPr>
                <a:r>
                  <a:rPr lang="en-GB" sz="1000" b="0" i="0" baseline="0">
                    <a:effectLst/>
                  </a:rPr>
                  <a:t>Total Hours Worked per Week by the Team</a:t>
                </a:r>
                <a:endParaRPr lang="en-GB" sz="1000">
                  <a:effectLst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81267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'WBS F Vs A Cluster 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'WBS F Vs A Cluster Column Chart'!#REF!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056-4E6B-AEB9-3F5280A0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129903"/>
        <c:axId val="373966289"/>
      </c:barChart>
      <c:catAx>
        <c:axId val="1221129903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73966289"/>
        <c:crosses val="autoZero"/>
        <c:auto val="1"/>
        <c:lblAlgn val="ctr"/>
        <c:lblOffset val="100"/>
        <c:noMultiLvlLbl val="1"/>
      </c:catAx>
      <c:valAx>
        <c:axId val="37396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21129903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Graph Indicating Adherence of The Team to Forecast Labour Hours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507156332020996"/>
          <c:y val="2.2068968713037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Chart'!$C$6:$D$6</c:f>
              <c:numCache>
                <c:formatCode>General</c:formatCode>
                <c:ptCount val="2"/>
                <c:pt idx="0">
                  <c:v>111.75</c:v>
                </c:pt>
                <c:pt idx="1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EC2-9DF2-A604876A4D7C}"/>
            </c:ext>
          </c:extLst>
        </c:ser>
        <c:ser>
          <c:idx val="1"/>
          <c:order val="1"/>
          <c:tx>
            <c:v>Forecast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'WBS F Vs A Cluster Column Chart'!$C$5:$D$5</c:f>
              <c:numCache>
                <c:formatCode>m/d/yyyy</c:formatCode>
                <c:ptCount val="2"/>
                <c:pt idx="0">
                  <c:v>43150</c:v>
                </c:pt>
                <c:pt idx="1">
                  <c:v>43157</c:v>
                </c:pt>
              </c:numCache>
            </c:numRef>
          </c:cat>
          <c:val>
            <c:numRef>
              <c:f>'WBS F Vs A Cluster Column Chart'!$C$7:$D$7</c:f>
              <c:numCache>
                <c:formatCode>General</c:formatCode>
                <c:ptCount val="2"/>
                <c:pt idx="0" formatCode="0.00">
                  <c:v>130.18</c:v>
                </c:pt>
                <c:pt idx="1">
                  <c:v>135.18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EC2-9DF2-A604876A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713920"/>
        <c:axId val="396714248"/>
      </c:barChart>
      <c:dateAx>
        <c:axId val="39671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Commencing</a:t>
                </a:r>
                <a:r>
                  <a:rPr lang="en-GB" baseline="0"/>
                  <a:t> Date of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4248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3967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962024</xdr:colOff>
      <xdr:row>6</xdr:row>
      <xdr:rowOff>9525</xdr:rowOff>
    </xdr:from>
    <xdr:to>
      <xdr:col>15</xdr:col>
      <xdr:colOff>0</xdr:colOff>
      <xdr:row>23</xdr:row>
      <xdr:rowOff>190500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9525</xdr:colOff>
      <xdr:row>25</xdr:row>
      <xdr:rowOff>9526</xdr:rowOff>
    </xdr:from>
    <xdr:to>
      <xdr:col>14</xdr:col>
      <xdr:colOff>952500</xdr:colOff>
      <xdr:row>45</xdr:row>
      <xdr:rowOff>123826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638175</xdr:colOff>
      <xdr:row>1</xdr:row>
      <xdr:rowOff>0</xdr:rowOff>
    </xdr:from>
    <xdr:to>
      <xdr:col>18</xdr:col>
      <xdr:colOff>581025</xdr:colOff>
      <xdr:row>20</xdr:row>
      <xdr:rowOff>57150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19049</xdr:colOff>
      <xdr:row>3</xdr:row>
      <xdr:rowOff>0</xdr:rowOff>
    </xdr:from>
    <xdr:to>
      <xdr:col>10</xdr:col>
      <xdr:colOff>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ADFC6-B934-4045-8594-229F11751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workbookViewId="0">
      <selection activeCell="I4" sqref="I4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306"/>
  </cols>
  <sheetData>
    <row r="1" spans="1:13" ht="15.75" customHeight="1" x14ac:dyDescent="0.2">
      <c r="A1" s="76" t="s">
        <v>2</v>
      </c>
      <c r="B1" s="75" t="s">
        <v>4</v>
      </c>
      <c r="C1" s="225" t="s">
        <v>10</v>
      </c>
      <c r="D1" s="226" t="s">
        <v>11</v>
      </c>
      <c r="E1" s="226" t="s">
        <v>12</v>
      </c>
      <c r="F1" s="226" t="s">
        <v>13</v>
      </c>
      <c r="G1" s="226" t="s">
        <v>14</v>
      </c>
      <c r="H1" s="226" t="s">
        <v>15</v>
      </c>
      <c r="I1" s="226" t="s">
        <v>16</v>
      </c>
      <c r="J1" s="227" t="s">
        <v>17</v>
      </c>
      <c r="K1" s="19" t="s">
        <v>8</v>
      </c>
      <c r="L1" s="288" t="s">
        <v>9</v>
      </c>
      <c r="M1" s="307" t="s">
        <v>100</v>
      </c>
    </row>
    <row r="2" spans="1:13" ht="30.75" customHeight="1" x14ac:dyDescent="0.2">
      <c r="A2" s="270"/>
      <c r="B2" s="271"/>
      <c r="C2" s="225"/>
      <c r="D2" s="226"/>
      <c r="E2" s="226"/>
      <c r="F2" s="226"/>
      <c r="G2" s="226"/>
      <c r="H2" s="226"/>
      <c r="I2" s="226"/>
      <c r="J2" s="227"/>
      <c r="K2" s="20"/>
      <c r="L2" s="289"/>
      <c r="M2" s="308"/>
    </row>
    <row r="3" spans="1:13" ht="15.75" customHeight="1" x14ac:dyDescent="0.2">
      <c r="A3" s="9">
        <v>1</v>
      </c>
      <c r="B3" s="10" t="s">
        <v>7</v>
      </c>
      <c r="C3" s="168"/>
      <c r="D3" s="169"/>
      <c r="E3" s="169"/>
      <c r="F3" s="169"/>
      <c r="G3" s="169"/>
      <c r="H3" s="169"/>
      <c r="I3" s="169"/>
      <c r="J3" s="170"/>
      <c r="K3" s="171">
        <f t="shared" ref="K3:L3" si="0">SUM(K4:K6)</f>
        <v>10.5</v>
      </c>
      <c r="L3" s="231">
        <f t="shared" si="0"/>
        <v>16</v>
      </c>
      <c r="M3" s="301">
        <f>ROUND((L3-K3)/L3, 4)</f>
        <v>0.34379999999999999</v>
      </c>
    </row>
    <row r="4" spans="1:13" ht="15.75" customHeight="1" x14ac:dyDescent="0.2">
      <c r="A4" s="58">
        <v>1.1000000000000001</v>
      </c>
      <c r="B4" s="59" t="s">
        <v>7</v>
      </c>
      <c r="C4" s="172">
        <v>1</v>
      </c>
      <c r="D4" s="173">
        <v>1.5</v>
      </c>
      <c r="E4" s="173"/>
      <c r="F4" s="173"/>
      <c r="G4" s="173">
        <v>1</v>
      </c>
      <c r="H4" s="173">
        <v>0.75</v>
      </c>
      <c r="I4" s="173">
        <v>0.75</v>
      </c>
      <c r="J4" s="174">
        <v>2.25</v>
      </c>
      <c r="K4" s="175">
        <f t="shared" ref="K4:K6" si="1">SUM(C4:J4)</f>
        <v>7.25</v>
      </c>
      <c r="L4" s="232">
        <v>8</v>
      </c>
      <c r="M4" s="319" t="s">
        <v>20</v>
      </c>
    </row>
    <row r="5" spans="1:13" ht="15.75" customHeight="1" x14ac:dyDescent="0.2">
      <c r="A5" s="60" t="s">
        <v>18</v>
      </c>
      <c r="B5" s="61" t="s">
        <v>19</v>
      </c>
      <c r="C5" s="176"/>
      <c r="D5" s="177">
        <v>0.5</v>
      </c>
      <c r="E5" s="178" t="s">
        <v>20</v>
      </c>
      <c r="F5" s="178" t="s">
        <v>20</v>
      </c>
      <c r="G5" s="178" t="s">
        <v>20</v>
      </c>
      <c r="H5" s="178" t="s">
        <v>20</v>
      </c>
      <c r="I5" s="178" t="s">
        <v>20</v>
      </c>
      <c r="J5" s="179" t="s">
        <v>20</v>
      </c>
      <c r="K5" s="180">
        <f t="shared" si="1"/>
        <v>0.5</v>
      </c>
      <c r="L5" s="234" t="s">
        <v>20</v>
      </c>
      <c r="M5" s="319" t="s">
        <v>20</v>
      </c>
    </row>
    <row r="6" spans="1:13" ht="15.75" customHeight="1" x14ac:dyDescent="0.2">
      <c r="A6" s="62">
        <v>1.2</v>
      </c>
      <c r="B6" s="63" t="s">
        <v>21</v>
      </c>
      <c r="C6" s="181">
        <v>0.5</v>
      </c>
      <c r="D6" s="182">
        <f>1+0.5</f>
        <v>1.5</v>
      </c>
      <c r="E6" s="183" t="s">
        <v>20</v>
      </c>
      <c r="F6" s="183" t="s">
        <v>20</v>
      </c>
      <c r="G6" s="183" t="s">
        <v>20</v>
      </c>
      <c r="H6" s="182">
        <v>0.75</v>
      </c>
      <c r="I6" s="183" t="s">
        <v>20</v>
      </c>
      <c r="J6" s="184" t="s">
        <v>20</v>
      </c>
      <c r="K6" s="224">
        <f t="shared" si="1"/>
        <v>2.75</v>
      </c>
      <c r="L6" s="239">
        <v>8</v>
      </c>
      <c r="M6" s="320" t="s">
        <v>20</v>
      </c>
    </row>
    <row r="7" spans="1:13" ht="15.75" customHeight="1" x14ac:dyDescent="0.2">
      <c r="A7" s="37">
        <v>2</v>
      </c>
      <c r="B7" s="38" t="s">
        <v>22</v>
      </c>
      <c r="C7" s="186"/>
      <c r="D7" s="187"/>
      <c r="E7" s="187"/>
      <c r="F7" s="187"/>
      <c r="G7" s="187"/>
      <c r="H7" s="187"/>
      <c r="I7" s="187"/>
      <c r="J7" s="188"/>
      <c r="K7" s="291">
        <f>SUM(K8,K13,K17:K23)</f>
        <v>1.25</v>
      </c>
      <c r="L7" s="296">
        <v>0</v>
      </c>
      <c r="M7" s="304" t="s">
        <v>18</v>
      </c>
    </row>
    <row r="8" spans="1:13" ht="15.75" customHeight="1" x14ac:dyDescent="0.2">
      <c r="A8" s="46">
        <v>2.1</v>
      </c>
      <c r="B8" s="47" t="s">
        <v>23</v>
      </c>
      <c r="C8" s="190"/>
      <c r="D8" s="191"/>
      <c r="E8" s="191"/>
      <c r="F8" s="191"/>
      <c r="G8" s="191"/>
      <c r="H8" s="191"/>
      <c r="I8" s="191"/>
      <c r="J8" s="192"/>
      <c r="K8" s="193">
        <f>SUM(K9:K12)</f>
        <v>0</v>
      </c>
      <c r="L8" s="241">
        <v>0</v>
      </c>
      <c r="M8" s="305">
        <v>0</v>
      </c>
    </row>
    <row r="9" spans="1:13" ht="15.75" customHeight="1" x14ac:dyDescent="0.2">
      <c r="A9" s="39" t="s">
        <v>24</v>
      </c>
      <c r="B9" s="40" t="s">
        <v>25</v>
      </c>
      <c r="C9" s="194" t="s">
        <v>20</v>
      </c>
      <c r="D9" s="195" t="s">
        <v>20</v>
      </c>
      <c r="E9" s="195" t="s">
        <v>20</v>
      </c>
      <c r="F9" s="195" t="s">
        <v>20</v>
      </c>
      <c r="G9" s="195" t="s">
        <v>20</v>
      </c>
      <c r="H9" s="195" t="s">
        <v>20</v>
      </c>
      <c r="I9" s="195" t="s">
        <v>20</v>
      </c>
      <c r="J9" s="196" t="s">
        <v>20</v>
      </c>
      <c r="K9" s="180" t="s">
        <v>20</v>
      </c>
      <c r="L9" s="232" t="s">
        <v>20</v>
      </c>
      <c r="M9" s="232" t="s">
        <v>20</v>
      </c>
    </row>
    <row r="10" spans="1:13" ht="15.75" customHeight="1" x14ac:dyDescent="0.2">
      <c r="A10" s="39" t="s">
        <v>26</v>
      </c>
      <c r="B10" s="40" t="s">
        <v>27</v>
      </c>
      <c r="C10" s="194" t="s">
        <v>20</v>
      </c>
      <c r="D10" s="195" t="s">
        <v>20</v>
      </c>
      <c r="E10" s="195" t="s">
        <v>20</v>
      </c>
      <c r="F10" s="195" t="s">
        <v>20</v>
      </c>
      <c r="G10" s="195" t="s">
        <v>20</v>
      </c>
      <c r="H10" s="195" t="s">
        <v>20</v>
      </c>
      <c r="I10" s="195" t="s">
        <v>20</v>
      </c>
      <c r="J10" s="196" t="s">
        <v>20</v>
      </c>
      <c r="K10" s="180" t="s">
        <v>20</v>
      </c>
      <c r="L10" s="232" t="s">
        <v>20</v>
      </c>
      <c r="M10" s="232" t="s">
        <v>20</v>
      </c>
    </row>
    <row r="11" spans="1:13" ht="15.75" customHeight="1" x14ac:dyDescent="0.2">
      <c r="A11" s="39" t="s">
        <v>28</v>
      </c>
      <c r="B11" s="40" t="s">
        <v>29</v>
      </c>
      <c r="C11" s="194" t="s">
        <v>20</v>
      </c>
      <c r="D11" s="195" t="s">
        <v>20</v>
      </c>
      <c r="E11" s="195" t="s">
        <v>20</v>
      </c>
      <c r="F11" s="195" t="s">
        <v>20</v>
      </c>
      <c r="G11" s="195" t="s">
        <v>20</v>
      </c>
      <c r="H11" s="195" t="s">
        <v>20</v>
      </c>
      <c r="I11" s="195" t="s">
        <v>20</v>
      </c>
      <c r="J11" s="196" t="s">
        <v>20</v>
      </c>
      <c r="K11" s="180" t="s">
        <v>20</v>
      </c>
      <c r="L11" s="232" t="s">
        <v>20</v>
      </c>
      <c r="M11" s="232" t="s">
        <v>20</v>
      </c>
    </row>
    <row r="12" spans="1:13" ht="15.75" customHeight="1" x14ac:dyDescent="0.2">
      <c r="A12" s="39"/>
      <c r="B12" s="40"/>
      <c r="C12" s="194"/>
      <c r="D12" s="195"/>
      <c r="E12" s="195"/>
      <c r="F12" s="195"/>
      <c r="G12" s="195"/>
      <c r="H12" s="195"/>
      <c r="I12" s="195"/>
      <c r="J12" s="196"/>
      <c r="K12" s="180"/>
      <c r="L12" s="232"/>
      <c r="M12" s="302"/>
    </row>
    <row r="13" spans="1:13" ht="15.75" customHeight="1" x14ac:dyDescent="0.2">
      <c r="A13" s="46">
        <v>2.2000000000000002</v>
      </c>
      <c r="B13" s="47" t="s">
        <v>30</v>
      </c>
      <c r="C13" s="190"/>
      <c r="D13" s="191"/>
      <c r="E13" s="191"/>
      <c r="F13" s="191"/>
      <c r="G13" s="191"/>
      <c r="H13" s="191"/>
      <c r="I13" s="191"/>
      <c r="J13" s="192"/>
      <c r="K13" s="193">
        <f>SUM(K14:K15)</f>
        <v>0</v>
      </c>
      <c r="L13" s="241">
        <v>0</v>
      </c>
      <c r="M13" s="305">
        <v>0</v>
      </c>
    </row>
    <row r="14" spans="1:13" ht="15.75" customHeight="1" x14ac:dyDescent="0.2">
      <c r="A14" s="39" t="s">
        <v>31</v>
      </c>
      <c r="B14" s="40" t="s">
        <v>32</v>
      </c>
      <c r="C14" s="194" t="s">
        <v>20</v>
      </c>
      <c r="D14" s="195" t="s">
        <v>20</v>
      </c>
      <c r="E14" s="195" t="s">
        <v>20</v>
      </c>
      <c r="F14" s="195" t="s">
        <v>20</v>
      </c>
      <c r="G14" s="195" t="s">
        <v>20</v>
      </c>
      <c r="H14" s="195" t="s">
        <v>20</v>
      </c>
      <c r="I14" s="195" t="s">
        <v>20</v>
      </c>
      <c r="J14" s="196" t="s">
        <v>20</v>
      </c>
      <c r="K14" s="180" t="s">
        <v>20</v>
      </c>
      <c r="L14" s="232" t="s">
        <v>20</v>
      </c>
      <c r="M14" s="232" t="s">
        <v>20</v>
      </c>
    </row>
    <row r="15" spans="1:13" ht="15.75" customHeight="1" x14ac:dyDescent="0.2">
      <c r="A15" s="39" t="s">
        <v>33</v>
      </c>
      <c r="B15" s="40" t="s">
        <v>34</v>
      </c>
      <c r="C15" s="194" t="s">
        <v>20</v>
      </c>
      <c r="D15" s="195" t="s">
        <v>20</v>
      </c>
      <c r="E15" s="195" t="s">
        <v>20</v>
      </c>
      <c r="F15" s="195" t="s">
        <v>20</v>
      </c>
      <c r="G15" s="195" t="s">
        <v>20</v>
      </c>
      <c r="H15" s="195" t="s">
        <v>20</v>
      </c>
      <c r="I15" s="195" t="s">
        <v>20</v>
      </c>
      <c r="J15" s="196" t="s">
        <v>20</v>
      </c>
      <c r="K15" s="180" t="s">
        <v>20</v>
      </c>
      <c r="L15" s="232" t="s">
        <v>20</v>
      </c>
      <c r="M15" s="232" t="s">
        <v>20</v>
      </c>
    </row>
    <row r="16" spans="1:13" ht="15.75" customHeight="1" x14ac:dyDescent="0.2">
      <c r="A16" s="39"/>
      <c r="B16" s="40"/>
      <c r="C16" s="194"/>
      <c r="D16" s="195"/>
      <c r="E16" s="195"/>
      <c r="F16" s="195"/>
      <c r="G16" s="195"/>
      <c r="H16" s="195"/>
      <c r="I16" s="195"/>
      <c r="J16" s="196"/>
      <c r="K16" s="180"/>
      <c r="L16" s="232"/>
      <c r="M16" s="232"/>
    </row>
    <row r="17" spans="1:13" ht="15.75" customHeight="1" x14ac:dyDescent="0.2">
      <c r="A17" s="39">
        <v>2.2999999999999998</v>
      </c>
      <c r="B17" s="40" t="s">
        <v>35</v>
      </c>
      <c r="C17" s="194" t="s">
        <v>20</v>
      </c>
      <c r="D17" s="195" t="s">
        <v>20</v>
      </c>
      <c r="E17" s="195"/>
      <c r="F17" s="195"/>
      <c r="G17" s="195"/>
      <c r="H17" s="195"/>
      <c r="I17" s="195" t="s">
        <v>20</v>
      </c>
      <c r="J17" s="196" t="s">
        <v>20</v>
      </c>
      <c r="K17" s="180" t="s">
        <v>20</v>
      </c>
      <c r="L17" s="232" t="s">
        <v>20</v>
      </c>
      <c r="M17" s="232" t="s">
        <v>20</v>
      </c>
    </row>
    <row r="18" spans="1:13" ht="15.75" customHeight="1" x14ac:dyDescent="0.2">
      <c r="A18" s="39">
        <v>2.4</v>
      </c>
      <c r="B18" s="40" t="s">
        <v>36</v>
      </c>
      <c r="C18" s="194" t="s">
        <v>20</v>
      </c>
      <c r="D18" s="195" t="s">
        <v>20</v>
      </c>
      <c r="E18" s="195"/>
      <c r="F18" s="195"/>
      <c r="G18" s="195"/>
      <c r="H18" s="195"/>
      <c r="I18" s="195" t="s">
        <v>20</v>
      </c>
      <c r="J18" s="196" t="s">
        <v>20</v>
      </c>
      <c r="K18" s="180" t="s">
        <v>20</v>
      </c>
      <c r="L18" s="232" t="s">
        <v>20</v>
      </c>
      <c r="M18" s="232" t="s">
        <v>20</v>
      </c>
    </row>
    <row r="19" spans="1:13" ht="15.75" customHeight="1" x14ac:dyDescent="0.2">
      <c r="A19" s="39">
        <v>2.5</v>
      </c>
      <c r="B19" s="40" t="s">
        <v>37</v>
      </c>
      <c r="C19" s="194" t="s">
        <v>20</v>
      </c>
      <c r="D19" s="195" t="s">
        <v>20</v>
      </c>
      <c r="E19" s="195">
        <v>1.25</v>
      </c>
      <c r="F19" s="195" t="s">
        <v>20</v>
      </c>
      <c r="G19" s="195" t="s">
        <v>20</v>
      </c>
      <c r="H19" s="195" t="s">
        <v>20</v>
      </c>
      <c r="I19" s="195" t="s">
        <v>20</v>
      </c>
      <c r="J19" s="196" t="s">
        <v>20</v>
      </c>
      <c r="K19" s="180">
        <f t="shared" ref="K19:K20" si="2">SUM(C19:J19)</f>
        <v>1.25</v>
      </c>
      <c r="L19" s="232" t="s">
        <v>20</v>
      </c>
      <c r="M19" s="232" t="s">
        <v>20</v>
      </c>
    </row>
    <row r="20" spans="1:13" ht="15.75" customHeight="1" x14ac:dyDescent="0.2">
      <c r="A20" s="39">
        <v>2.6</v>
      </c>
      <c r="B20" s="40" t="s">
        <v>38</v>
      </c>
      <c r="C20" s="194"/>
      <c r="D20" s="197"/>
      <c r="E20" s="197"/>
      <c r="F20" s="197"/>
      <c r="G20" s="195"/>
      <c r="H20" s="195"/>
      <c r="I20" s="177"/>
      <c r="J20" s="196"/>
      <c r="K20" s="180" t="s">
        <v>20</v>
      </c>
      <c r="L20" s="232" t="s">
        <v>20</v>
      </c>
      <c r="M20" s="232" t="s">
        <v>20</v>
      </c>
    </row>
    <row r="21" spans="1:13" ht="15.75" customHeight="1" x14ac:dyDescent="0.2">
      <c r="A21" s="39">
        <v>2.7</v>
      </c>
      <c r="B21" s="40" t="s">
        <v>39</v>
      </c>
      <c r="C21" s="194" t="s">
        <v>20</v>
      </c>
      <c r="D21" s="195" t="s">
        <v>20</v>
      </c>
      <c r="E21" s="195" t="s">
        <v>20</v>
      </c>
      <c r="F21" s="195" t="s">
        <v>20</v>
      </c>
      <c r="G21" s="195" t="s">
        <v>20</v>
      </c>
      <c r="H21" s="195" t="s">
        <v>20</v>
      </c>
      <c r="I21" s="195" t="s">
        <v>20</v>
      </c>
      <c r="J21" s="196" t="s">
        <v>20</v>
      </c>
      <c r="K21" s="180" t="s">
        <v>20</v>
      </c>
      <c r="L21" s="232" t="s">
        <v>20</v>
      </c>
      <c r="M21" s="232" t="s">
        <v>20</v>
      </c>
    </row>
    <row r="22" spans="1:13" ht="15.75" customHeight="1" x14ac:dyDescent="0.2">
      <c r="A22" s="39">
        <v>2.8</v>
      </c>
      <c r="B22" s="40" t="s">
        <v>40</v>
      </c>
      <c r="C22" s="194" t="s">
        <v>20</v>
      </c>
      <c r="D22" s="195" t="s">
        <v>20</v>
      </c>
      <c r="E22" s="195" t="s">
        <v>20</v>
      </c>
      <c r="F22" s="195" t="s">
        <v>20</v>
      </c>
      <c r="G22" s="195" t="s">
        <v>20</v>
      </c>
      <c r="H22" s="195" t="s">
        <v>20</v>
      </c>
      <c r="I22" s="195" t="s">
        <v>20</v>
      </c>
      <c r="J22" s="196" t="s">
        <v>20</v>
      </c>
      <c r="K22" s="180" t="s">
        <v>20</v>
      </c>
      <c r="L22" s="232" t="s">
        <v>20</v>
      </c>
      <c r="M22" s="232" t="s">
        <v>20</v>
      </c>
    </row>
    <row r="23" spans="1:13" ht="15.75" customHeight="1" x14ac:dyDescent="0.2">
      <c r="A23" s="39">
        <v>2.9</v>
      </c>
      <c r="B23" s="40" t="s">
        <v>41</v>
      </c>
      <c r="C23" s="194" t="s">
        <v>20</v>
      </c>
      <c r="D23" s="195" t="s">
        <v>20</v>
      </c>
      <c r="E23" s="195" t="s">
        <v>20</v>
      </c>
      <c r="F23" s="195" t="s">
        <v>20</v>
      </c>
      <c r="G23" s="195" t="s">
        <v>20</v>
      </c>
      <c r="H23" s="195" t="s">
        <v>20</v>
      </c>
      <c r="I23" s="195" t="s">
        <v>20</v>
      </c>
      <c r="J23" s="196" t="s">
        <v>20</v>
      </c>
      <c r="K23" s="180" t="s">
        <v>20</v>
      </c>
      <c r="L23" s="232" t="s">
        <v>20</v>
      </c>
      <c r="M23" s="232" t="s">
        <v>20</v>
      </c>
    </row>
    <row r="24" spans="1:13" ht="15.75" customHeight="1" x14ac:dyDescent="0.2">
      <c r="A24" s="55"/>
      <c r="B24" s="56"/>
      <c r="C24" s="198"/>
      <c r="D24" s="199"/>
      <c r="E24" s="199"/>
      <c r="F24" s="199"/>
      <c r="G24" s="199"/>
      <c r="H24" s="199"/>
      <c r="I24" s="199"/>
      <c r="J24" s="200"/>
      <c r="K24" s="290"/>
      <c r="L24" s="245"/>
      <c r="M24" s="303"/>
    </row>
    <row r="25" spans="1:13" ht="15.75" customHeight="1" x14ac:dyDescent="0.2">
      <c r="A25" s="53">
        <v>3</v>
      </c>
      <c r="B25" s="54" t="s">
        <v>42</v>
      </c>
      <c r="C25" s="201"/>
      <c r="D25" s="202"/>
      <c r="E25" s="202"/>
      <c r="F25" s="202"/>
      <c r="G25" s="202"/>
      <c r="H25" s="202"/>
      <c r="I25" s="202"/>
      <c r="J25" s="203"/>
      <c r="K25" s="292">
        <f>SUM(K26:K31)</f>
        <v>44.25</v>
      </c>
      <c r="L25" s="297">
        <v>13.75</v>
      </c>
      <c r="M25" s="301">
        <f>ROUND((L25-K25)/L25, 4)</f>
        <v>-2.2181999999999999</v>
      </c>
    </row>
    <row r="26" spans="1:13" ht="15.75" customHeight="1" x14ac:dyDescent="0.2">
      <c r="A26" s="39">
        <v>3.1</v>
      </c>
      <c r="B26" s="40" t="s">
        <v>43</v>
      </c>
      <c r="C26" s="194" t="s">
        <v>20</v>
      </c>
      <c r="D26" s="195" t="s">
        <v>20</v>
      </c>
      <c r="E26" s="195" t="s">
        <v>20</v>
      </c>
      <c r="F26" s="195" t="s">
        <v>20</v>
      </c>
      <c r="G26" s="195" t="s">
        <v>20</v>
      </c>
      <c r="H26" s="195">
        <v>3</v>
      </c>
      <c r="I26" s="195">
        <v>13</v>
      </c>
      <c r="J26" s="196" t="s">
        <v>20</v>
      </c>
      <c r="K26" s="180">
        <f t="shared" ref="K26:K29" si="3">SUM(C26:J26)</f>
        <v>16</v>
      </c>
      <c r="L26" s="232" t="s">
        <v>20</v>
      </c>
      <c r="M26" s="319" t="s">
        <v>20</v>
      </c>
    </row>
    <row r="27" spans="1:13" ht="15.75" customHeight="1" x14ac:dyDescent="0.2">
      <c r="A27" s="39">
        <v>3.2</v>
      </c>
      <c r="B27" s="40" t="s">
        <v>44</v>
      </c>
      <c r="C27" s="194">
        <v>2</v>
      </c>
      <c r="D27" s="195">
        <f>1+1.25+2</f>
        <v>4.25</v>
      </c>
      <c r="E27" s="195">
        <v>4</v>
      </c>
      <c r="F27" s="195"/>
      <c r="G27" s="195">
        <v>2</v>
      </c>
      <c r="H27" s="195"/>
      <c r="I27" s="195">
        <v>12.5</v>
      </c>
      <c r="J27" s="196">
        <v>2.5</v>
      </c>
      <c r="K27" s="180">
        <f t="shared" si="3"/>
        <v>27.25</v>
      </c>
      <c r="L27" s="232">
        <v>12.5</v>
      </c>
      <c r="M27" s="319" t="s">
        <v>20</v>
      </c>
    </row>
    <row r="28" spans="1:13" ht="15.75" customHeight="1" x14ac:dyDescent="0.2">
      <c r="A28" s="39">
        <v>3.3</v>
      </c>
      <c r="B28" s="40" t="s">
        <v>45</v>
      </c>
      <c r="C28" s="194" t="s">
        <v>20</v>
      </c>
      <c r="D28" s="195" t="s">
        <v>20</v>
      </c>
      <c r="E28" s="195">
        <v>1</v>
      </c>
      <c r="F28" s="195" t="s">
        <v>20</v>
      </c>
      <c r="G28" s="195" t="s">
        <v>20</v>
      </c>
      <c r="H28" s="195" t="s">
        <v>20</v>
      </c>
      <c r="I28" s="195" t="s">
        <v>20</v>
      </c>
      <c r="J28" s="196" t="s">
        <v>20</v>
      </c>
      <c r="K28" s="180">
        <f t="shared" si="3"/>
        <v>1</v>
      </c>
      <c r="L28" s="232">
        <v>1.25</v>
      </c>
      <c r="M28" s="319" t="s">
        <v>20</v>
      </c>
    </row>
    <row r="29" spans="1:13" ht="15.75" customHeight="1" x14ac:dyDescent="0.2">
      <c r="A29" s="39">
        <v>3.4</v>
      </c>
      <c r="B29" s="40" t="s">
        <v>46</v>
      </c>
      <c r="C29" s="194" t="s">
        <v>20</v>
      </c>
      <c r="D29" s="195" t="s">
        <v>20</v>
      </c>
      <c r="E29" s="195" t="s">
        <v>20</v>
      </c>
      <c r="F29" s="195" t="s">
        <v>20</v>
      </c>
      <c r="G29" s="195" t="s">
        <v>20</v>
      </c>
      <c r="H29" s="195" t="s">
        <v>20</v>
      </c>
      <c r="I29" s="195" t="s">
        <v>20</v>
      </c>
      <c r="J29" s="196" t="s">
        <v>20</v>
      </c>
      <c r="K29" s="180" t="s">
        <v>20</v>
      </c>
      <c r="L29" s="232" t="s">
        <v>20</v>
      </c>
      <c r="M29" s="319" t="s">
        <v>20</v>
      </c>
    </row>
    <row r="30" spans="1:13" ht="12.75" x14ac:dyDescent="0.2">
      <c r="A30" s="39">
        <v>3.5</v>
      </c>
      <c r="B30" s="40" t="s">
        <v>47</v>
      </c>
      <c r="C30" s="194" t="s">
        <v>20</v>
      </c>
      <c r="D30" s="195" t="s">
        <v>20</v>
      </c>
      <c r="E30" s="195" t="s">
        <v>20</v>
      </c>
      <c r="F30" s="195" t="s">
        <v>20</v>
      </c>
      <c r="G30" s="195" t="s">
        <v>20</v>
      </c>
      <c r="H30" s="195" t="s">
        <v>20</v>
      </c>
      <c r="I30" s="195" t="s">
        <v>20</v>
      </c>
      <c r="J30" s="196" t="s">
        <v>20</v>
      </c>
      <c r="K30" s="180" t="s">
        <v>20</v>
      </c>
      <c r="L30" s="232" t="s">
        <v>20</v>
      </c>
      <c r="M30" s="319" t="s">
        <v>20</v>
      </c>
    </row>
    <row r="31" spans="1:13" ht="12.75" x14ac:dyDescent="0.2">
      <c r="A31" s="55"/>
      <c r="B31" s="56"/>
      <c r="C31" s="198"/>
      <c r="D31" s="199"/>
      <c r="E31" s="199"/>
      <c r="F31" s="199"/>
      <c r="G31" s="199"/>
      <c r="H31" s="199"/>
      <c r="I31" s="199"/>
      <c r="J31" s="200"/>
      <c r="K31" s="185"/>
      <c r="L31" s="232"/>
      <c r="M31" s="302"/>
    </row>
    <row r="32" spans="1:13" ht="12.75" x14ac:dyDescent="0.2">
      <c r="A32" s="37">
        <v>4</v>
      </c>
      <c r="B32" s="38" t="s">
        <v>48</v>
      </c>
      <c r="C32" s="204"/>
      <c r="D32" s="205"/>
      <c r="E32" s="205"/>
      <c r="F32" s="205"/>
      <c r="G32" s="205"/>
      <c r="H32" s="205"/>
      <c r="I32" s="205"/>
      <c r="J32" s="206"/>
      <c r="K32" s="207">
        <f>SUM(K33:K35,K36)</f>
        <v>0.75</v>
      </c>
      <c r="L32" s="298">
        <v>0</v>
      </c>
      <c r="M32" s="304" t="s">
        <v>18</v>
      </c>
    </row>
    <row r="33" spans="1:13" ht="12.75" x14ac:dyDescent="0.2">
      <c r="A33" s="39">
        <v>4.0999999999999996</v>
      </c>
      <c r="B33" s="40" t="s">
        <v>49</v>
      </c>
      <c r="C33" s="194" t="s">
        <v>20</v>
      </c>
      <c r="D33" s="195" t="s">
        <v>20</v>
      </c>
      <c r="E33" s="195" t="s">
        <v>20</v>
      </c>
      <c r="F33" s="195" t="s">
        <v>20</v>
      </c>
      <c r="G33" s="195" t="s">
        <v>20</v>
      </c>
      <c r="H33" s="195" t="s">
        <v>20</v>
      </c>
      <c r="I33" s="195" t="s">
        <v>20</v>
      </c>
      <c r="J33" s="196"/>
      <c r="K33" s="180" t="s">
        <v>20</v>
      </c>
      <c r="L33" s="232" t="s">
        <v>20</v>
      </c>
      <c r="M33" s="319" t="s">
        <v>20</v>
      </c>
    </row>
    <row r="34" spans="1:13" ht="12.75" x14ac:dyDescent="0.2">
      <c r="A34" s="39">
        <v>4.2</v>
      </c>
      <c r="B34" s="40" t="s">
        <v>50</v>
      </c>
      <c r="C34" s="194" t="s">
        <v>20</v>
      </c>
      <c r="D34" s="195" t="s">
        <v>20</v>
      </c>
      <c r="E34" s="195" t="s">
        <v>20</v>
      </c>
      <c r="F34" s="195" t="s">
        <v>20</v>
      </c>
      <c r="G34" s="195" t="s">
        <v>20</v>
      </c>
      <c r="H34" s="195" t="s">
        <v>20</v>
      </c>
      <c r="I34" s="195" t="s">
        <v>20</v>
      </c>
      <c r="J34" s="196" t="s">
        <v>20</v>
      </c>
      <c r="K34" s="180" t="s">
        <v>20</v>
      </c>
      <c r="L34" s="232" t="s">
        <v>20</v>
      </c>
      <c r="M34" s="319" t="s">
        <v>20</v>
      </c>
    </row>
    <row r="35" spans="1:13" ht="12.75" x14ac:dyDescent="0.2">
      <c r="A35" s="39">
        <v>4.3</v>
      </c>
      <c r="B35" s="40" t="s">
        <v>51</v>
      </c>
      <c r="C35" s="194" t="s">
        <v>20</v>
      </c>
      <c r="D35" s="195" t="s">
        <v>20</v>
      </c>
      <c r="E35" s="195" t="s">
        <v>20</v>
      </c>
      <c r="F35" s="195" t="s">
        <v>20</v>
      </c>
      <c r="G35" s="195" t="s">
        <v>20</v>
      </c>
      <c r="H35" s="195" t="s">
        <v>20</v>
      </c>
      <c r="I35" s="195" t="s">
        <v>20</v>
      </c>
      <c r="J35" s="196">
        <v>0.75</v>
      </c>
      <c r="K35" s="180">
        <f t="shared" ref="K33:K35" si="4">SUM(C35:J35)</f>
        <v>0.75</v>
      </c>
      <c r="L35" s="232" t="s">
        <v>20</v>
      </c>
      <c r="M35" s="319" t="s">
        <v>20</v>
      </c>
    </row>
    <row r="36" spans="1:13" ht="12.75" x14ac:dyDescent="0.2">
      <c r="A36" s="41">
        <v>4.4000000000000004</v>
      </c>
      <c r="B36" s="42" t="s">
        <v>52</v>
      </c>
      <c r="C36" s="208"/>
      <c r="D36" s="209"/>
      <c r="E36" s="209"/>
      <c r="F36" s="209"/>
      <c r="G36" s="209"/>
      <c r="H36" s="209"/>
      <c r="I36" s="209"/>
      <c r="J36" s="210"/>
      <c r="K36" s="211">
        <f>SUM(K37:K39)</f>
        <v>0</v>
      </c>
      <c r="L36" s="241">
        <v>0</v>
      </c>
      <c r="M36" s="305">
        <v>0</v>
      </c>
    </row>
    <row r="37" spans="1:13" ht="12.75" x14ac:dyDescent="0.2">
      <c r="A37" s="39" t="s">
        <v>53</v>
      </c>
      <c r="B37" s="40" t="s">
        <v>54</v>
      </c>
      <c r="C37" s="194" t="s">
        <v>20</v>
      </c>
      <c r="D37" s="195" t="s">
        <v>20</v>
      </c>
      <c r="E37" s="195" t="s">
        <v>20</v>
      </c>
      <c r="F37" s="195"/>
      <c r="G37" s="195" t="s">
        <v>20</v>
      </c>
      <c r="H37" s="195" t="s">
        <v>20</v>
      </c>
      <c r="I37" s="195" t="s">
        <v>20</v>
      </c>
      <c r="J37" s="196" t="s">
        <v>20</v>
      </c>
      <c r="K37" s="180" t="s">
        <v>20</v>
      </c>
      <c r="L37" s="232" t="s">
        <v>20</v>
      </c>
      <c r="M37" s="319" t="s">
        <v>20</v>
      </c>
    </row>
    <row r="38" spans="1:13" ht="12.75" x14ac:dyDescent="0.2">
      <c r="A38" s="39" t="s">
        <v>55</v>
      </c>
      <c r="B38" s="40" t="s">
        <v>56</v>
      </c>
      <c r="C38" s="194" t="s">
        <v>20</v>
      </c>
      <c r="D38" s="195" t="s">
        <v>20</v>
      </c>
      <c r="E38" s="195" t="s">
        <v>20</v>
      </c>
      <c r="F38" s="195" t="s">
        <v>20</v>
      </c>
      <c r="G38" s="195" t="s">
        <v>20</v>
      </c>
      <c r="H38" s="195" t="s">
        <v>20</v>
      </c>
      <c r="I38" s="195" t="s">
        <v>20</v>
      </c>
      <c r="J38" s="196" t="s">
        <v>20</v>
      </c>
      <c r="K38" s="180" t="s">
        <v>20</v>
      </c>
      <c r="L38" s="232" t="s">
        <v>20</v>
      </c>
      <c r="M38" s="319" t="s">
        <v>20</v>
      </c>
    </row>
    <row r="39" spans="1:13" ht="12.75" x14ac:dyDescent="0.2">
      <c r="A39" s="39" t="s">
        <v>57</v>
      </c>
      <c r="B39" s="40" t="s">
        <v>58</v>
      </c>
      <c r="C39" s="194" t="s">
        <v>20</v>
      </c>
      <c r="D39" s="195" t="s">
        <v>20</v>
      </c>
      <c r="E39" s="195" t="s">
        <v>20</v>
      </c>
      <c r="F39" s="195" t="s">
        <v>20</v>
      </c>
      <c r="G39" s="195" t="s">
        <v>20</v>
      </c>
      <c r="H39" s="195" t="s">
        <v>20</v>
      </c>
      <c r="I39" s="195" t="s">
        <v>20</v>
      </c>
      <c r="J39" s="196" t="s">
        <v>20</v>
      </c>
      <c r="K39" s="180" t="s">
        <v>20</v>
      </c>
      <c r="L39" s="232" t="s">
        <v>20</v>
      </c>
      <c r="M39" s="319" t="s">
        <v>20</v>
      </c>
    </row>
    <row r="40" spans="1:13" ht="12.75" x14ac:dyDescent="0.2">
      <c r="A40" s="50"/>
      <c r="B40" s="49"/>
      <c r="C40" s="198"/>
      <c r="D40" s="199"/>
      <c r="E40" s="199"/>
      <c r="F40" s="199"/>
      <c r="G40" s="199"/>
      <c r="H40" s="199"/>
      <c r="I40" s="199"/>
      <c r="J40" s="200"/>
      <c r="K40" s="185"/>
      <c r="L40" s="245"/>
      <c r="M40" s="303"/>
    </row>
    <row r="41" spans="1:13" ht="12.75" x14ac:dyDescent="0.2">
      <c r="A41" s="52">
        <v>5</v>
      </c>
      <c r="B41" s="51" t="s">
        <v>59</v>
      </c>
      <c r="C41" s="204"/>
      <c r="D41" s="205"/>
      <c r="E41" s="205"/>
      <c r="F41" s="205"/>
      <c r="G41" s="205"/>
      <c r="H41" s="205"/>
      <c r="I41" s="205"/>
      <c r="J41" s="206"/>
      <c r="K41" s="207">
        <f t="shared" ref="K41:L41" si="5">SUM(K42:K43,K44,K51)</f>
        <v>55</v>
      </c>
      <c r="L41" s="296">
        <f t="shared" si="5"/>
        <v>100.59</v>
      </c>
      <c r="M41" s="301">
        <f>ROUND((L41-K41)/L41, 4)</f>
        <v>0.45319999999999999</v>
      </c>
    </row>
    <row r="42" spans="1:13" ht="12.75" x14ac:dyDescent="0.2">
      <c r="A42" s="39">
        <v>5.0999999999999996</v>
      </c>
      <c r="B42" s="40" t="s">
        <v>60</v>
      </c>
      <c r="C42" s="194" t="s">
        <v>20</v>
      </c>
      <c r="D42" s="195" t="s">
        <v>20</v>
      </c>
      <c r="E42" s="195" t="s">
        <v>20</v>
      </c>
      <c r="F42" s="195" t="s">
        <v>20</v>
      </c>
      <c r="G42" s="195" t="s">
        <v>20</v>
      </c>
      <c r="H42" s="195" t="s">
        <v>20</v>
      </c>
      <c r="I42" s="195" t="s">
        <v>20</v>
      </c>
      <c r="J42" s="196" t="s">
        <v>20</v>
      </c>
      <c r="K42" s="180" t="s">
        <v>20</v>
      </c>
      <c r="L42" s="232">
        <v>4.37</v>
      </c>
      <c r="M42" s="319" t="s">
        <v>20</v>
      </c>
    </row>
    <row r="43" spans="1:13" ht="12.75" x14ac:dyDescent="0.2">
      <c r="A43" s="39">
        <v>5.2</v>
      </c>
      <c r="B43" s="40" t="s">
        <v>61</v>
      </c>
      <c r="C43" s="194"/>
      <c r="D43" s="195" t="s">
        <v>20</v>
      </c>
      <c r="E43" s="195" t="s">
        <v>20</v>
      </c>
      <c r="F43" s="195" t="s">
        <v>20</v>
      </c>
      <c r="G43" s="195" t="s">
        <v>20</v>
      </c>
      <c r="H43" s="195" t="s">
        <v>20</v>
      </c>
      <c r="I43" s="195" t="s">
        <v>20</v>
      </c>
      <c r="J43" s="196" t="s">
        <v>20</v>
      </c>
      <c r="K43" s="180" t="s">
        <v>20</v>
      </c>
      <c r="L43" s="232">
        <v>3.75</v>
      </c>
      <c r="M43" s="319" t="s">
        <v>20</v>
      </c>
    </row>
    <row r="44" spans="1:13" ht="12.75" x14ac:dyDescent="0.2">
      <c r="A44" s="44">
        <v>5.3</v>
      </c>
      <c r="B44" s="45" t="s">
        <v>62</v>
      </c>
      <c r="C44" s="212"/>
      <c r="D44" s="213"/>
      <c r="E44" s="213"/>
      <c r="F44" s="213"/>
      <c r="G44" s="213"/>
      <c r="H44" s="213"/>
      <c r="I44" s="213"/>
      <c r="J44" s="214"/>
      <c r="K44" s="211">
        <f t="shared" ref="K44:L44" si="6">SUM(K45,K48)</f>
        <v>55</v>
      </c>
      <c r="L44" s="249">
        <f t="shared" si="6"/>
        <v>92.47</v>
      </c>
      <c r="M44" s="321">
        <v>0</v>
      </c>
    </row>
    <row r="45" spans="1:13" ht="12.75" x14ac:dyDescent="0.2">
      <c r="A45" s="46" t="s">
        <v>63</v>
      </c>
      <c r="B45" s="47" t="s">
        <v>64</v>
      </c>
      <c r="C45" s="208"/>
      <c r="D45" s="209"/>
      <c r="E45" s="209"/>
      <c r="F45" s="209"/>
      <c r="G45" s="209"/>
      <c r="H45" s="209"/>
      <c r="I45" s="209"/>
      <c r="J45" s="210"/>
      <c r="K45" s="211">
        <f t="shared" ref="K45:L45" si="7">SUM(K46:K47)</f>
        <v>5</v>
      </c>
      <c r="L45" s="241">
        <f t="shared" si="7"/>
        <v>38.770000000000003</v>
      </c>
      <c r="M45" s="321">
        <v>0</v>
      </c>
    </row>
    <row r="46" spans="1:13" ht="12.75" x14ac:dyDescent="0.2">
      <c r="A46" s="39" t="s">
        <v>65</v>
      </c>
      <c r="B46" s="40" t="s">
        <v>66</v>
      </c>
      <c r="C46" s="194" t="s">
        <v>20</v>
      </c>
      <c r="D46" s="195" t="s">
        <v>20</v>
      </c>
      <c r="E46" s="195" t="s">
        <v>20</v>
      </c>
      <c r="F46" s="195" t="s">
        <v>20</v>
      </c>
      <c r="G46" s="195">
        <v>5</v>
      </c>
      <c r="H46" s="195" t="s">
        <v>20</v>
      </c>
      <c r="I46" s="195" t="s">
        <v>20</v>
      </c>
      <c r="J46" s="196" t="s">
        <v>20</v>
      </c>
      <c r="K46" s="180">
        <f>SUM(C46:J46)</f>
        <v>5</v>
      </c>
      <c r="L46" s="232">
        <v>38.770000000000003</v>
      </c>
      <c r="M46" s="319" t="s">
        <v>20</v>
      </c>
    </row>
    <row r="47" spans="1:13" ht="12.75" x14ac:dyDescent="0.2">
      <c r="A47" s="39" t="s">
        <v>67</v>
      </c>
      <c r="B47" s="40" t="s">
        <v>68</v>
      </c>
      <c r="C47" s="194" t="s">
        <v>20</v>
      </c>
      <c r="D47" s="195" t="s">
        <v>20</v>
      </c>
      <c r="E47" s="195" t="s">
        <v>20</v>
      </c>
      <c r="F47" s="195" t="s">
        <v>20</v>
      </c>
      <c r="G47" s="195" t="s">
        <v>20</v>
      </c>
      <c r="H47" s="195" t="s">
        <v>20</v>
      </c>
      <c r="I47" s="195" t="s">
        <v>20</v>
      </c>
      <c r="J47" s="196" t="s">
        <v>20</v>
      </c>
      <c r="K47" s="180" t="s">
        <v>20</v>
      </c>
      <c r="L47" s="232" t="s">
        <v>20</v>
      </c>
      <c r="M47" s="319" t="s">
        <v>20</v>
      </c>
    </row>
    <row r="48" spans="1:13" ht="12.75" x14ac:dyDescent="0.2">
      <c r="A48" s="44" t="s">
        <v>69</v>
      </c>
      <c r="B48" s="45" t="s">
        <v>70</v>
      </c>
      <c r="C48" s="212"/>
      <c r="D48" s="213"/>
      <c r="E48" s="213"/>
      <c r="F48" s="213"/>
      <c r="G48" s="213"/>
      <c r="H48" s="213"/>
      <c r="I48" s="213"/>
      <c r="J48" s="214"/>
      <c r="K48" s="215">
        <f t="shared" ref="K48:L48" si="8">SUM(K49:K50)</f>
        <v>50</v>
      </c>
      <c r="L48" s="249">
        <f t="shared" si="8"/>
        <v>53.7</v>
      </c>
      <c r="M48" s="321">
        <v>0</v>
      </c>
    </row>
    <row r="49" spans="1:13" ht="12.75" x14ac:dyDescent="0.2">
      <c r="A49" s="39" t="s">
        <v>71</v>
      </c>
      <c r="B49" s="40" t="s">
        <v>72</v>
      </c>
      <c r="C49" s="194">
        <f>2+1</f>
        <v>3</v>
      </c>
      <c r="D49" s="195">
        <f>1.75+1+2</f>
        <v>4.75</v>
      </c>
      <c r="E49" s="177">
        <f>2+2.5+5.75+4.75+7.25+3+1.75</f>
        <v>27</v>
      </c>
      <c r="F49" s="195">
        <v>2</v>
      </c>
      <c r="G49" s="195"/>
      <c r="H49" s="195">
        <f>4.5+2.25+1</f>
        <v>7.75</v>
      </c>
      <c r="I49" s="195"/>
      <c r="J49" s="196">
        <v>5.5</v>
      </c>
      <c r="K49" s="180">
        <f>SUM(C49:J49)</f>
        <v>50</v>
      </c>
      <c r="L49" s="232">
        <v>53.7</v>
      </c>
      <c r="M49" s="319" t="s">
        <v>20</v>
      </c>
    </row>
    <row r="50" spans="1:13" ht="12.75" x14ac:dyDescent="0.2">
      <c r="A50" s="39" t="s">
        <v>73</v>
      </c>
      <c r="B50" s="40" t="s">
        <v>74</v>
      </c>
      <c r="C50" s="194" t="s">
        <v>20</v>
      </c>
      <c r="D50" s="195" t="s">
        <v>20</v>
      </c>
      <c r="E50" s="195" t="s">
        <v>20</v>
      </c>
      <c r="F50" s="195" t="s">
        <v>20</v>
      </c>
      <c r="G50" s="195" t="s">
        <v>20</v>
      </c>
      <c r="H50" s="195" t="s">
        <v>20</v>
      </c>
      <c r="I50" s="195" t="s">
        <v>20</v>
      </c>
      <c r="J50" s="196" t="s">
        <v>20</v>
      </c>
      <c r="K50" s="180" t="s">
        <v>20</v>
      </c>
      <c r="L50" s="232" t="s">
        <v>20</v>
      </c>
      <c r="M50" s="319" t="s">
        <v>20</v>
      </c>
    </row>
    <row r="51" spans="1:13" ht="12.75" x14ac:dyDescent="0.2">
      <c r="A51" s="44">
        <v>5.4</v>
      </c>
      <c r="B51" s="45" t="s">
        <v>75</v>
      </c>
      <c r="C51" s="212"/>
      <c r="D51" s="213"/>
      <c r="E51" s="213"/>
      <c r="F51" s="213"/>
      <c r="G51" s="213"/>
      <c r="H51" s="213"/>
      <c r="I51" s="213"/>
      <c r="J51" s="214"/>
      <c r="K51" s="215">
        <f t="shared" ref="K51:L51" si="9">SUM(K52:K54)</f>
        <v>0</v>
      </c>
      <c r="L51" s="249">
        <f t="shared" si="9"/>
        <v>0</v>
      </c>
      <c r="M51" s="321">
        <v>0</v>
      </c>
    </row>
    <row r="52" spans="1:13" ht="12.75" x14ac:dyDescent="0.2">
      <c r="A52" s="39" t="s">
        <v>76</v>
      </c>
      <c r="B52" s="40" t="s">
        <v>77</v>
      </c>
      <c r="C52" s="194" t="s">
        <v>20</v>
      </c>
      <c r="D52" s="195" t="s">
        <v>20</v>
      </c>
      <c r="E52" s="195" t="s">
        <v>20</v>
      </c>
      <c r="F52" s="195" t="s">
        <v>20</v>
      </c>
      <c r="G52" s="195" t="s">
        <v>20</v>
      </c>
      <c r="H52" s="195" t="s">
        <v>20</v>
      </c>
      <c r="I52" s="195" t="s">
        <v>20</v>
      </c>
      <c r="J52" s="196" t="s">
        <v>20</v>
      </c>
      <c r="K52" s="180" t="s">
        <v>20</v>
      </c>
      <c r="L52" s="232" t="s">
        <v>20</v>
      </c>
      <c r="M52" s="319" t="s">
        <v>20</v>
      </c>
    </row>
    <row r="53" spans="1:13" ht="12.75" x14ac:dyDescent="0.2">
      <c r="A53" s="39" t="s">
        <v>78</v>
      </c>
      <c r="B53" s="48" t="s">
        <v>79</v>
      </c>
      <c r="C53" s="194" t="s">
        <v>20</v>
      </c>
      <c r="D53" s="195" t="s">
        <v>20</v>
      </c>
      <c r="E53" s="195" t="s">
        <v>20</v>
      </c>
      <c r="F53" s="195" t="s">
        <v>20</v>
      </c>
      <c r="G53" s="195" t="s">
        <v>20</v>
      </c>
      <c r="H53" s="195" t="s">
        <v>20</v>
      </c>
      <c r="I53" s="195" t="s">
        <v>20</v>
      </c>
      <c r="J53" s="196" t="s">
        <v>20</v>
      </c>
      <c r="K53" s="180" t="s">
        <v>20</v>
      </c>
      <c r="L53" s="232" t="s">
        <v>20</v>
      </c>
      <c r="M53" s="319" t="s">
        <v>20</v>
      </c>
    </row>
    <row r="54" spans="1:13" ht="12.75" x14ac:dyDescent="0.2">
      <c r="A54" s="39" t="s">
        <v>80</v>
      </c>
      <c r="B54" s="40" t="s">
        <v>81</v>
      </c>
      <c r="C54" s="194" t="s">
        <v>20</v>
      </c>
      <c r="D54" s="195" t="s">
        <v>20</v>
      </c>
      <c r="E54" s="195" t="s">
        <v>20</v>
      </c>
      <c r="F54" s="195" t="s">
        <v>20</v>
      </c>
      <c r="G54" s="195" t="s">
        <v>20</v>
      </c>
      <c r="H54" s="195" t="s">
        <v>20</v>
      </c>
      <c r="I54" s="195" t="s">
        <v>20</v>
      </c>
      <c r="J54" s="196" t="s">
        <v>20</v>
      </c>
      <c r="K54" s="180" t="s">
        <v>20</v>
      </c>
      <c r="L54" s="232" t="s">
        <v>20</v>
      </c>
      <c r="M54" s="319" t="s">
        <v>20</v>
      </c>
    </row>
    <row r="55" spans="1:13" ht="12.75" x14ac:dyDescent="0.2">
      <c r="A55" s="50"/>
      <c r="B55" s="49"/>
      <c r="C55" s="216"/>
      <c r="D55" s="217"/>
      <c r="E55" s="217"/>
      <c r="F55" s="217"/>
      <c r="G55" s="217"/>
      <c r="H55" s="217"/>
      <c r="I55" s="217"/>
      <c r="J55" s="218"/>
      <c r="K55" s="219"/>
      <c r="L55" s="245"/>
      <c r="M55" s="303"/>
    </row>
    <row r="56" spans="1:13" ht="12.75" x14ac:dyDescent="0.2">
      <c r="A56" s="52">
        <v>6</v>
      </c>
      <c r="B56" s="51" t="s">
        <v>82</v>
      </c>
      <c r="C56" s="220"/>
      <c r="D56" s="221"/>
      <c r="E56" s="221"/>
      <c r="F56" s="221"/>
      <c r="G56" s="221"/>
      <c r="H56" s="221"/>
      <c r="I56" s="221"/>
      <c r="J56" s="222"/>
      <c r="K56" s="223">
        <f>SUM(K57:K70)</f>
        <v>12</v>
      </c>
      <c r="L56" s="296">
        <v>0</v>
      </c>
      <c r="M56" s="304" t="s">
        <v>18</v>
      </c>
    </row>
    <row r="57" spans="1:13" ht="12.75" x14ac:dyDescent="0.2">
      <c r="A57" s="39">
        <v>6.1</v>
      </c>
      <c r="B57" s="40" t="s">
        <v>83</v>
      </c>
      <c r="C57" s="194" t="s">
        <v>20</v>
      </c>
      <c r="D57" s="195" t="s">
        <v>20</v>
      </c>
      <c r="E57" s="195" t="s">
        <v>20</v>
      </c>
      <c r="F57" s="195" t="s">
        <v>20</v>
      </c>
      <c r="G57" s="195" t="s">
        <v>20</v>
      </c>
      <c r="H57" s="195" t="s">
        <v>20</v>
      </c>
      <c r="I57" s="195" t="s">
        <v>20</v>
      </c>
      <c r="J57" s="196" t="s">
        <v>20</v>
      </c>
      <c r="K57" s="180" t="s">
        <v>20</v>
      </c>
      <c r="L57" s="232" t="s">
        <v>20</v>
      </c>
      <c r="M57" s="319" t="s">
        <v>20</v>
      </c>
    </row>
    <row r="58" spans="1:13" ht="12.75" x14ac:dyDescent="0.2">
      <c r="A58" s="39">
        <v>6.2</v>
      </c>
      <c r="B58" s="40" t="s">
        <v>84</v>
      </c>
      <c r="C58" s="194" t="s">
        <v>20</v>
      </c>
      <c r="D58" s="195" t="s">
        <v>20</v>
      </c>
      <c r="E58" s="195" t="s">
        <v>20</v>
      </c>
      <c r="F58" s="195" t="s">
        <v>20</v>
      </c>
      <c r="G58" s="195" t="s">
        <v>20</v>
      </c>
      <c r="H58" s="195" t="s">
        <v>20</v>
      </c>
      <c r="I58" s="195" t="s">
        <v>20</v>
      </c>
      <c r="J58" s="196" t="s">
        <v>20</v>
      </c>
      <c r="K58" s="180" t="s">
        <v>20</v>
      </c>
      <c r="L58" s="232" t="s">
        <v>20</v>
      </c>
      <c r="M58" s="319" t="s">
        <v>20</v>
      </c>
    </row>
    <row r="59" spans="1:13" ht="12.75" x14ac:dyDescent="0.2">
      <c r="A59" s="39">
        <v>6.3</v>
      </c>
      <c r="B59" s="40" t="s">
        <v>85</v>
      </c>
      <c r="C59" s="194" t="s">
        <v>20</v>
      </c>
      <c r="D59" s="195" t="s">
        <v>20</v>
      </c>
      <c r="E59" s="195" t="s">
        <v>20</v>
      </c>
      <c r="F59" s="195" t="s">
        <v>20</v>
      </c>
      <c r="G59" s="195" t="s">
        <v>20</v>
      </c>
      <c r="H59" s="195" t="s">
        <v>20</v>
      </c>
      <c r="I59" s="195" t="s">
        <v>20</v>
      </c>
      <c r="J59" s="196" t="s">
        <v>20</v>
      </c>
      <c r="K59" s="180" t="s">
        <v>20</v>
      </c>
      <c r="L59" s="232" t="s">
        <v>20</v>
      </c>
      <c r="M59" s="319" t="s">
        <v>20</v>
      </c>
    </row>
    <row r="60" spans="1:13" ht="12.75" x14ac:dyDescent="0.2">
      <c r="A60" s="39">
        <v>6.4</v>
      </c>
      <c r="B60" s="40" t="s">
        <v>86</v>
      </c>
      <c r="C60" s="194" t="s">
        <v>20</v>
      </c>
      <c r="D60" s="195" t="s">
        <v>20</v>
      </c>
      <c r="E60" s="195" t="s">
        <v>20</v>
      </c>
      <c r="F60" s="195" t="s">
        <v>20</v>
      </c>
      <c r="G60" s="195" t="s">
        <v>20</v>
      </c>
      <c r="H60" s="195" t="s">
        <v>20</v>
      </c>
      <c r="I60" s="195" t="s">
        <v>20</v>
      </c>
      <c r="J60" s="196" t="s">
        <v>20</v>
      </c>
      <c r="K60" s="180" t="s">
        <v>20</v>
      </c>
      <c r="L60" s="232" t="s">
        <v>20</v>
      </c>
      <c r="M60" s="319" t="s">
        <v>20</v>
      </c>
    </row>
    <row r="61" spans="1:13" ht="12.75" x14ac:dyDescent="0.2">
      <c r="A61" s="39">
        <v>6.5</v>
      </c>
      <c r="B61" s="40" t="s">
        <v>87</v>
      </c>
      <c r="C61" s="194">
        <v>2.25</v>
      </c>
      <c r="D61" s="195">
        <f>1+0.5</f>
        <v>1.5</v>
      </c>
      <c r="E61" s="195">
        <f>1.25+0.5</f>
        <v>1.75</v>
      </c>
      <c r="F61" s="195">
        <f>1.5+0.75</f>
        <v>2.25</v>
      </c>
      <c r="G61" s="195" t="s">
        <v>20</v>
      </c>
      <c r="H61" s="195">
        <v>1.5</v>
      </c>
      <c r="I61" s="195">
        <v>2.25</v>
      </c>
      <c r="J61" s="196">
        <v>0.5</v>
      </c>
      <c r="K61" s="180">
        <f>SUM(C61:J61)</f>
        <v>12</v>
      </c>
      <c r="L61" s="232" t="s">
        <v>20</v>
      </c>
      <c r="M61" s="319" t="s">
        <v>20</v>
      </c>
    </row>
    <row r="62" spans="1:13" ht="12.75" x14ac:dyDescent="0.2">
      <c r="A62" s="39">
        <v>6.6</v>
      </c>
      <c r="B62" s="40" t="s">
        <v>88</v>
      </c>
      <c r="C62" s="194" t="s">
        <v>20</v>
      </c>
      <c r="D62" s="195" t="s">
        <v>20</v>
      </c>
      <c r="E62" s="195" t="s">
        <v>20</v>
      </c>
      <c r="F62" s="195" t="s">
        <v>20</v>
      </c>
      <c r="G62" s="195" t="s">
        <v>20</v>
      </c>
      <c r="H62" s="195" t="s">
        <v>20</v>
      </c>
      <c r="I62" s="195" t="s">
        <v>20</v>
      </c>
      <c r="J62" s="196" t="s">
        <v>20</v>
      </c>
      <c r="K62" s="180" t="s">
        <v>20</v>
      </c>
      <c r="L62" s="232" t="s">
        <v>20</v>
      </c>
      <c r="M62" s="319" t="s">
        <v>20</v>
      </c>
    </row>
    <row r="63" spans="1:13" ht="12.75" x14ac:dyDescent="0.2">
      <c r="A63" s="39">
        <v>6.7</v>
      </c>
      <c r="B63" s="40" t="s">
        <v>89</v>
      </c>
      <c r="C63" s="194" t="s">
        <v>20</v>
      </c>
      <c r="D63" s="195" t="s">
        <v>20</v>
      </c>
      <c r="E63" s="195" t="s">
        <v>20</v>
      </c>
      <c r="F63" s="195" t="s">
        <v>20</v>
      </c>
      <c r="G63" s="195" t="s">
        <v>20</v>
      </c>
      <c r="H63" s="195" t="s">
        <v>20</v>
      </c>
      <c r="I63" s="195" t="s">
        <v>20</v>
      </c>
      <c r="J63" s="196" t="s">
        <v>20</v>
      </c>
      <c r="K63" s="180" t="s">
        <v>20</v>
      </c>
      <c r="L63" s="232" t="s">
        <v>20</v>
      </c>
      <c r="M63" s="319" t="s">
        <v>20</v>
      </c>
    </row>
    <row r="64" spans="1:13" ht="12.75" x14ac:dyDescent="0.2">
      <c r="A64" s="39">
        <v>6.8</v>
      </c>
      <c r="B64" s="40" t="s">
        <v>90</v>
      </c>
      <c r="C64" s="194" t="s">
        <v>20</v>
      </c>
      <c r="D64" s="195" t="s">
        <v>20</v>
      </c>
      <c r="E64" s="195" t="s">
        <v>20</v>
      </c>
      <c r="F64" s="195" t="s">
        <v>20</v>
      </c>
      <c r="G64" s="195" t="s">
        <v>20</v>
      </c>
      <c r="H64" s="195" t="s">
        <v>20</v>
      </c>
      <c r="I64" s="195" t="s">
        <v>20</v>
      </c>
      <c r="J64" s="196" t="s">
        <v>20</v>
      </c>
      <c r="K64" s="180" t="s">
        <v>20</v>
      </c>
      <c r="L64" s="232" t="s">
        <v>20</v>
      </c>
      <c r="M64" s="319" t="s">
        <v>20</v>
      </c>
    </row>
    <row r="65" spans="1:13" ht="12.75" x14ac:dyDescent="0.2">
      <c r="A65" s="39">
        <v>6.9</v>
      </c>
      <c r="B65" s="40" t="s">
        <v>91</v>
      </c>
      <c r="C65" s="194" t="s">
        <v>20</v>
      </c>
      <c r="D65" s="195" t="s">
        <v>20</v>
      </c>
      <c r="E65" s="195" t="s">
        <v>20</v>
      </c>
      <c r="F65" s="195" t="s">
        <v>20</v>
      </c>
      <c r="G65" s="195" t="s">
        <v>20</v>
      </c>
      <c r="H65" s="195" t="s">
        <v>20</v>
      </c>
      <c r="I65" s="195" t="s">
        <v>20</v>
      </c>
      <c r="J65" s="196" t="s">
        <v>20</v>
      </c>
      <c r="K65" s="180" t="s">
        <v>20</v>
      </c>
      <c r="L65" s="232" t="s">
        <v>20</v>
      </c>
      <c r="M65" s="319" t="s">
        <v>20</v>
      </c>
    </row>
    <row r="66" spans="1:13" ht="12.75" x14ac:dyDescent="0.2">
      <c r="A66" s="39">
        <v>6.1</v>
      </c>
      <c r="B66" s="40" t="s">
        <v>92</v>
      </c>
      <c r="C66" s="194" t="s">
        <v>20</v>
      </c>
      <c r="D66" s="195" t="s">
        <v>20</v>
      </c>
      <c r="E66" s="195" t="s">
        <v>20</v>
      </c>
      <c r="F66" s="195" t="s">
        <v>20</v>
      </c>
      <c r="G66" s="195" t="s">
        <v>20</v>
      </c>
      <c r="H66" s="195" t="s">
        <v>20</v>
      </c>
      <c r="I66" s="195" t="s">
        <v>20</v>
      </c>
      <c r="J66" s="196" t="s">
        <v>20</v>
      </c>
      <c r="K66" s="180" t="s">
        <v>20</v>
      </c>
      <c r="L66" s="232" t="s">
        <v>20</v>
      </c>
      <c r="M66" s="319" t="s">
        <v>20</v>
      </c>
    </row>
    <row r="67" spans="1:13" ht="12.75" x14ac:dyDescent="0.2">
      <c r="A67" s="39">
        <v>6.11</v>
      </c>
      <c r="B67" s="40" t="s">
        <v>93</v>
      </c>
      <c r="C67" s="194" t="s">
        <v>20</v>
      </c>
      <c r="D67" s="195" t="s">
        <v>20</v>
      </c>
      <c r="E67" s="195" t="s">
        <v>20</v>
      </c>
      <c r="F67" s="195" t="s">
        <v>20</v>
      </c>
      <c r="G67" s="195" t="s">
        <v>20</v>
      </c>
      <c r="H67" s="195" t="s">
        <v>20</v>
      </c>
      <c r="I67" s="195" t="s">
        <v>20</v>
      </c>
      <c r="J67" s="196" t="s">
        <v>20</v>
      </c>
      <c r="K67" s="180" t="s">
        <v>20</v>
      </c>
      <c r="L67" s="232" t="s">
        <v>20</v>
      </c>
      <c r="M67" s="319" t="s">
        <v>20</v>
      </c>
    </row>
    <row r="68" spans="1:13" ht="12.75" x14ac:dyDescent="0.2">
      <c r="A68" s="39">
        <v>6.12</v>
      </c>
      <c r="B68" s="40" t="s">
        <v>94</v>
      </c>
      <c r="C68" s="194" t="s">
        <v>20</v>
      </c>
      <c r="D68" s="195" t="s">
        <v>20</v>
      </c>
      <c r="E68" s="195" t="s">
        <v>20</v>
      </c>
      <c r="F68" s="195" t="s">
        <v>20</v>
      </c>
      <c r="G68" s="195" t="s">
        <v>20</v>
      </c>
      <c r="H68" s="195" t="s">
        <v>20</v>
      </c>
      <c r="I68" s="195" t="s">
        <v>20</v>
      </c>
      <c r="J68" s="196" t="s">
        <v>20</v>
      </c>
      <c r="K68" s="180" t="s">
        <v>20</v>
      </c>
      <c r="L68" s="232" t="s">
        <v>20</v>
      </c>
      <c r="M68" s="319" t="s">
        <v>20</v>
      </c>
    </row>
    <row r="69" spans="1:13" ht="12.75" x14ac:dyDescent="0.2">
      <c r="A69" s="39">
        <v>6.13</v>
      </c>
      <c r="B69" s="40" t="s">
        <v>95</v>
      </c>
      <c r="C69" s="194" t="s">
        <v>20</v>
      </c>
      <c r="D69" s="195" t="s">
        <v>20</v>
      </c>
      <c r="E69" s="195" t="s">
        <v>20</v>
      </c>
      <c r="F69" s="195" t="s">
        <v>20</v>
      </c>
      <c r="G69" s="195" t="s">
        <v>20</v>
      </c>
      <c r="H69" s="195" t="s">
        <v>20</v>
      </c>
      <c r="I69" s="195" t="s">
        <v>20</v>
      </c>
      <c r="J69" s="196" t="s">
        <v>20</v>
      </c>
      <c r="K69" s="180" t="s">
        <v>20</v>
      </c>
      <c r="L69" s="232" t="s">
        <v>20</v>
      </c>
      <c r="M69" s="319" t="s">
        <v>20</v>
      </c>
    </row>
    <row r="70" spans="1:13" ht="12.75" x14ac:dyDescent="0.2">
      <c r="A70" s="50">
        <v>6.14</v>
      </c>
      <c r="B70" s="49" t="s">
        <v>96</v>
      </c>
      <c r="C70" s="216" t="s">
        <v>20</v>
      </c>
      <c r="D70" s="217" t="s">
        <v>20</v>
      </c>
      <c r="E70" s="217" t="s">
        <v>20</v>
      </c>
      <c r="F70" s="217" t="s">
        <v>20</v>
      </c>
      <c r="G70" s="217" t="s">
        <v>20</v>
      </c>
      <c r="H70" s="217" t="s">
        <v>20</v>
      </c>
      <c r="I70" s="217" t="s">
        <v>20</v>
      </c>
      <c r="J70" s="218" t="s">
        <v>20</v>
      </c>
      <c r="K70" s="224" t="s">
        <v>20</v>
      </c>
      <c r="L70" s="299" t="s">
        <v>20</v>
      </c>
      <c r="M70" s="322" t="s">
        <v>20</v>
      </c>
    </row>
    <row r="71" spans="1:13" ht="12.75" x14ac:dyDescent="0.2">
      <c r="A71" s="64" t="s">
        <v>97</v>
      </c>
      <c r="B71" s="65"/>
      <c r="C71" s="66"/>
      <c r="D71" s="67"/>
      <c r="E71" s="67"/>
      <c r="F71" s="67"/>
      <c r="G71" s="67"/>
      <c r="H71" s="67"/>
      <c r="I71" s="67"/>
      <c r="J71" s="68"/>
      <c r="K71" s="293">
        <f>SUM(K3,K7,K25,K32,K41)</f>
        <v>111.75</v>
      </c>
      <c r="L71" s="300"/>
      <c r="M71" s="301"/>
    </row>
    <row r="72" spans="1:13" ht="14.25" x14ac:dyDescent="0.2">
      <c r="A72" s="26" t="s">
        <v>98</v>
      </c>
      <c r="B72" s="34"/>
      <c r="C72" s="33">
        <f t="shared" ref="C72:J72" si="10">SUM(C4:C55)</f>
        <v>6.5</v>
      </c>
      <c r="D72" s="31">
        <f t="shared" si="10"/>
        <v>12.5</v>
      </c>
      <c r="E72" s="31">
        <f t="shared" si="10"/>
        <v>33.25</v>
      </c>
      <c r="F72" s="31">
        <f t="shared" si="10"/>
        <v>2</v>
      </c>
      <c r="G72" s="31">
        <f t="shared" si="10"/>
        <v>8</v>
      </c>
      <c r="H72" s="31">
        <f t="shared" si="10"/>
        <v>12.25</v>
      </c>
      <c r="I72" s="31">
        <f t="shared" si="10"/>
        <v>26.25</v>
      </c>
      <c r="J72" s="36">
        <f t="shared" si="10"/>
        <v>11</v>
      </c>
      <c r="K72" s="294">
        <f t="shared" ref="K72:K73" si="11">SUM(C72:J72)</f>
        <v>111.75</v>
      </c>
      <c r="L72" s="323"/>
      <c r="M72" s="324"/>
    </row>
    <row r="73" spans="1:13" ht="12.75" x14ac:dyDescent="0.2">
      <c r="A73" s="27" t="s">
        <v>99</v>
      </c>
      <c r="B73" s="35"/>
      <c r="C73" s="24">
        <v>18.2</v>
      </c>
      <c r="D73" s="32">
        <v>7.1</v>
      </c>
      <c r="E73" s="32">
        <v>27.2</v>
      </c>
      <c r="F73" s="32">
        <v>8.48</v>
      </c>
      <c r="G73" s="32">
        <v>18</v>
      </c>
      <c r="H73" s="32">
        <v>20.3</v>
      </c>
      <c r="I73" s="32">
        <v>22.3</v>
      </c>
      <c r="J73" s="23">
        <v>8.6</v>
      </c>
      <c r="K73" s="294">
        <f t="shared" si="11"/>
        <v>130.18</v>
      </c>
      <c r="L73" s="323"/>
      <c r="M73" s="324"/>
    </row>
    <row r="74" spans="1:13" ht="13.5" thickBot="1" x14ac:dyDescent="0.25">
      <c r="A74" s="69" t="s">
        <v>100</v>
      </c>
      <c r="B74" s="70"/>
      <c r="C74" s="71">
        <f t="shared" ref="C74:K74" si="12">((C72-C73)/C73)</f>
        <v>-0.64285714285714279</v>
      </c>
      <c r="D74" s="72">
        <f t="shared" si="12"/>
        <v>0.76056338028169024</v>
      </c>
      <c r="E74" s="72">
        <f t="shared" si="12"/>
        <v>0.22242647058823534</v>
      </c>
      <c r="F74" s="72">
        <f t="shared" si="12"/>
        <v>-0.76415094339622647</v>
      </c>
      <c r="G74" s="72">
        <f t="shared" si="12"/>
        <v>-0.55555555555555558</v>
      </c>
      <c r="H74" s="72">
        <f t="shared" si="12"/>
        <v>-0.39655172413793105</v>
      </c>
      <c r="I74" s="72">
        <f t="shared" si="12"/>
        <v>0.17713004484304928</v>
      </c>
      <c r="J74" s="73">
        <f t="shared" si="12"/>
        <v>0.27906976744186052</v>
      </c>
      <c r="K74" s="295">
        <f>((K72-K73)/K73)</f>
        <v>-0.14157320632969739</v>
      </c>
      <c r="L74" s="325"/>
      <c r="M74" s="326"/>
    </row>
    <row r="75" spans="1:13" ht="15.75" customHeight="1" x14ac:dyDescent="0.2">
      <c r="L75" s="22"/>
    </row>
  </sheetData>
  <mergeCells count="17"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"/>
  <sheetViews>
    <sheetView tabSelected="1" topLeftCell="A26" workbookViewId="0">
      <selection activeCell="E46" sqref="E46"/>
    </sheetView>
  </sheetViews>
  <sheetFormatPr defaultColWidth="14.42578125" defaultRowHeight="15.75" customHeight="1" x14ac:dyDescent="0.2"/>
  <cols>
    <col min="2" max="2" width="38.5703125" bestFit="1" customWidth="1"/>
    <col min="13" max="13" width="14.42578125" style="311"/>
  </cols>
  <sheetData>
    <row r="1" spans="1:13" ht="15.75" customHeight="1" x14ac:dyDescent="0.2">
      <c r="A1" s="272" t="s">
        <v>2</v>
      </c>
      <c r="B1" s="274" t="s">
        <v>4</v>
      </c>
      <c r="C1" s="225" t="s">
        <v>10</v>
      </c>
      <c r="D1" s="226" t="s">
        <v>11</v>
      </c>
      <c r="E1" s="226" t="s">
        <v>12</v>
      </c>
      <c r="F1" s="226" t="s">
        <v>13</v>
      </c>
      <c r="G1" s="226" t="s">
        <v>14</v>
      </c>
      <c r="H1" s="226" t="s">
        <v>15</v>
      </c>
      <c r="I1" s="226" t="s">
        <v>16</v>
      </c>
      <c r="J1" s="227" t="s">
        <v>17</v>
      </c>
      <c r="K1" s="19" t="s">
        <v>8</v>
      </c>
      <c r="L1" s="268" t="s">
        <v>9</v>
      </c>
      <c r="M1" s="309" t="s">
        <v>100</v>
      </c>
    </row>
    <row r="2" spans="1:13" ht="27" customHeight="1" x14ac:dyDescent="0.2">
      <c r="A2" s="273"/>
      <c r="B2" s="275"/>
      <c r="C2" s="225"/>
      <c r="D2" s="226"/>
      <c r="E2" s="226"/>
      <c r="F2" s="226"/>
      <c r="G2" s="226"/>
      <c r="H2" s="226"/>
      <c r="I2" s="226"/>
      <c r="J2" s="227"/>
      <c r="K2" s="77"/>
      <c r="L2" s="269"/>
      <c r="M2" s="310"/>
    </row>
    <row r="3" spans="1:13" ht="15.75" customHeight="1" x14ac:dyDescent="0.2">
      <c r="A3" s="53">
        <v>1</v>
      </c>
      <c r="B3" s="54" t="s">
        <v>7</v>
      </c>
      <c r="C3" s="228"/>
      <c r="D3" s="229"/>
      <c r="E3" s="229"/>
      <c r="F3" s="229"/>
      <c r="G3" s="229"/>
      <c r="H3" s="229"/>
      <c r="I3" s="229"/>
      <c r="J3" s="230"/>
      <c r="K3" s="171">
        <f t="shared" ref="K3:L3" si="0">SUM(K4:K6)</f>
        <v>7.75</v>
      </c>
      <c r="L3" s="231">
        <f t="shared" si="0"/>
        <v>16</v>
      </c>
      <c r="M3" s="312">
        <f>ROUND((L3-K3)/L3, 4)</f>
        <v>0.51559999999999995</v>
      </c>
    </row>
    <row r="4" spans="1:13" ht="15.75" customHeight="1" x14ac:dyDescent="0.2">
      <c r="A4" s="39">
        <v>1.1000000000000001</v>
      </c>
      <c r="B4" s="40" t="s">
        <v>7</v>
      </c>
      <c r="C4" s="194">
        <v>1</v>
      </c>
      <c r="D4" s="195">
        <f>0.25</f>
        <v>0.25</v>
      </c>
      <c r="E4" s="195"/>
      <c r="F4" s="195">
        <v>1.25</v>
      </c>
      <c r="G4" s="195">
        <v>1</v>
      </c>
      <c r="H4" s="195">
        <v>1</v>
      </c>
      <c r="I4" s="195">
        <v>1.5</v>
      </c>
      <c r="J4" s="196">
        <v>1.25</v>
      </c>
      <c r="K4" s="180">
        <f>SUM(C4:J4)</f>
        <v>7.25</v>
      </c>
      <c r="L4" s="232">
        <v>8</v>
      </c>
      <c r="M4" s="318" t="s">
        <v>20</v>
      </c>
    </row>
    <row r="5" spans="1:13" ht="15.75" customHeight="1" x14ac:dyDescent="0.2">
      <c r="A5" s="60" t="s">
        <v>18</v>
      </c>
      <c r="B5" s="61" t="s">
        <v>19</v>
      </c>
      <c r="C5" s="233" t="s">
        <v>20</v>
      </c>
      <c r="D5" s="178" t="s">
        <v>20</v>
      </c>
      <c r="E5" s="178" t="s">
        <v>20</v>
      </c>
      <c r="F5" s="178" t="s">
        <v>20</v>
      </c>
      <c r="G5" s="178" t="s">
        <v>20</v>
      </c>
      <c r="H5" s="178" t="s">
        <v>20</v>
      </c>
      <c r="I5" s="178" t="s">
        <v>20</v>
      </c>
      <c r="J5" s="179" t="s">
        <v>20</v>
      </c>
      <c r="K5" s="180" t="s">
        <v>20</v>
      </c>
      <c r="L5" s="234" t="s">
        <v>20</v>
      </c>
      <c r="M5" s="318" t="s">
        <v>20</v>
      </c>
    </row>
    <row r="6" spans="1:13" ht="15.75" customHeight="1" x14ac:dyDescent="0.2">
      <c r="A6" s="85">
        <v>1.2</v>
      </c>
      <c r="B6" s="86" t="s">
        <v>21</v>
      </c>
      <c r="C6" s="235" t="s">
        <v>20</v>
      </c>
      <c r="D6" s="236">
        <v>0.5</v>
      </c>
      <c r="E6" s="237" t="s">
        <v>20</v>
      </c>
      <c r="F6" s="237" t="s">
        <v>20</v>
      </c>
      <c r="G6" s="237" t="s">
        <v>20</v>
      </c>
      <c r="H6" s="236"/>
      <c r="I6" s="237" t="s">
        <v>20</v>
      </c>
      <c r="J6" s="238" t="s">
        <v>20</v>
      </c>
      <c r="K6" s="224">
        <f>SUM(C6:J6)</f>
        <v>0.5</v>
      </c>
      <c r="L6" s="239">
        <v>8</v>
      </c>
      <c r="M6" s="317" t="s">
        <v>20</v>
      </c>
    </row>
    <row r="7" spans="1:13" ht="15.75" customHeight="1" x14ac:dyDescent="0.2">
      <c r="A7" s="37">
        <v>2</v>
      </c>
      <c r="B7" s="38" t="s">
        <v>22</v>
      </c>
      <c r="C7" s="186"/>
      <c r="D7" s="187"/>
      <c r="E7" s="187"/>
      <c r="F7" s="187"/>
      <c r="G7" s="187"/>
      <c r="H7" s="187"/>
      <c r="I7" s="187"/>
      <c r="J7" s="188"/>
      <c r="K7" s="189">
        <f t="shared" ref="K7:L7" si="1">SUM(K8,K13,K17:K23)</f>
        <v>10.75</v>
      </c>
      <c r="L7" s="240">
        <f t="shared" si="1"/>
        <v>0</v>
      </c>
      <c r="M7" s="313" t="s">
        <v>18</v>
      </c>
    </row>
    <row r="8" spans="1:13" ht="15.75" customHeight="1" x14ac:dyDescent="0.2">
      <c r="A8" s="46">
        <v>2.1</v>
      </c>
      <c r="B8" s="47" t="s">
        <v>23</v>
      </c>
      <c r="C8" s="208"/>
      <c r="D8" s="209"/>
      <c r="E8" s="209"/>
      <c r="F8" s="209"/>
      <c r="G8" s="209"/>
      <c r="H8" s="209"/>
      <c r="I8" s="209"/>
      <c r="J8" s="210"/>
      <c r="K8" s="211">
        <f>SUM(K9:K12)</f>
        <v>0</v>
      </c>
      <c r="L8" s="241">
        <v>0</v>
      </c>
      <c r="M8" s="241">
        <v>0</v>
      </c>
    </row>
    <row r="9" spans="1:13" ht="15.75" customHeight="1" x14ac:dyDescent="0.2">
      <c r="A9" s="39" t="s">
        <v>24</v>
      </c>
      <c r="B9" s="40" t="s">
        <v>25</v>
      </c>
      <c r="C9" s="194" t="s">
        <v>20</v>
      </c>
      <c r="D9" s="195" t="s">
        <v>20</v>
      </c>
      <c r="E9" s="195" t="s">
        <v>20</v>
      </c>
      <c r="F9" s="195" t="s">
        <v>20</v>
      </c>
      <c r="G9" s="195" t="s">
        <v>20</v>
      </c>
      <c r="H9" s="195" t="s">
        <v>20</v>
      </c>
      <c r="I9" s="195" t="s">
        <v>20</v>
      </c>
      <c r="J9" s="196" t="s">
        <v>20</v>
      </c>
      <c r="K9" s="180" t="s">
        <v>20</v>
      </c>
      <c r="L9" s="232" t="s">
        <v>20</v>
      </c>
      <c r="M9" s="318" t="s">
        <v>20</v>
      </c>
    </row>
    <row r="10" spans="1:13" ht="15.75" customHeight="1" x14ac:dyDescent="0.2">
      <c r="A10" s="39" t="s">
        <v>26</v>
      </c>
      <c r="B10" s="40" t="s">
        <v>27</v>
      </c>
      <c r="C10" s="194" t="s">
        <v>20</v>
      </c>
      <c r="D10" s="195" t="s">
        <v>20</v>
      </c>
      <c r="E10" s="195" t="s">
        <v>20</v>
      </c>
      <c r="F10" s="195" t="s">
        <v>20</v>
      </c>
      <c r="G10" s="195" t="s">
        <v>20</v>
      </c>
      <c r="H10" s="195" t="s">
        <v>20</v>
      </c>
      <c r="I10" s="195" t="s">
        <v>20</v>
      </c>
      <c r="J10" s="196" t="s">
        <v>20</v>
      </c>
      <c r="K10" s="180" t="s">
        <v>20</v>
      </c>
      <c r="L10" s="232" t="s">
        <v>20</v>
      </c>
      <c r="M10" s="318" t="s">
        <v>20</v>
      </c>
    </row>
    <row r="11" spans="1:13" ht="15.75" customHeight="1" x14ac:dyDescent="0.2">
      <c r="A11" s="39" t="s">
        <v>28</v>
      </c>
      <c r="B11" s="40" t="s">
        <v>29</v>
      </c>
      <c r="C11" s="194" t="s">
        <v>20</v>
      </c>
      <c r="D11" s="195" t="s">
        <v>20</v>
      </c>
      <c r="E11" s="195" t="s">
        <v>20</v>
      </c>
      <c r="F11" s="195" t="s">
        <v>20</v>
      </c>
      <c r="G11" s="195" t="s">
        <v>20</v>
      </c>
      <c r="H11" s="195" t="s">
        <v>20</v>
      </c>
      <c r="I11" s="195" t="s">
        <v>20</v>
      </c>
      <c r="J11" s="196" t="s">
        <v>20</v>
      </c>
      <c r="K11" s="180" t="s">
        <v>20</v>
      </c>
      <c r="L11" s="232" t="s">
        <v>20</v>
      </c>
      <c r="M11" s="318" t="s">
        <v>20</v>
      </c>
    </row>
    <row r="12" spans="1:13" ht="15.75" customHeight="1" x14ac:dyDescent="0.2">
      <c r="A12" s="39"/>
      <c r="B12" s="40"/>
      <c r="C12" s="194"/>
      <c r="D12" s="195"/>
      <c r="E12" s="195"/>
      <c r="F12" s="195"/>
      <c r="G12" s="195"/>
      <c r="H12" s="195"/>
      <c r="I12" s="195"/>
      <c r="J12" s="196"/>
      <c r="K12" s="180"/>
      <c r="L12" s="232"/>
      <c r="M12" s="318"/>
    </row>
    <row r="13" spans="1:13" ht="15.75" customHeight="1" x14ac:dyDescent="0.2">
      <c r="A13" s="46">
        <v>2.2000000000000002</v>
      </c>
      <c r="B13" s="47" t="s">
        <v>30</v>
      </c>
      <c r="C13" s="208"/>
      <c r="D13" s="209"/>
      <c r="E13" s="209"/>
      <c r="F13" s="209"/>
      <c r="G13" s="209"/>
      <c r="H13" s="209"/>
      <c r="I13" s="209"/>
      <c r="J13" s="210"/>
      <c r="K13" s="211">
        <f>SUM(K14:K15, K18:K23)</f>
        <v>5.5</v>
      </c>
      <c r="L13" s="241">
        <v>0</v>
      </c>
      <c r="M13" s="241">
        <v>0</v>
      </c>
    </row>
    <row r="14" spans="1:13" ht="15.75" customHeight="1" x14ac:dyDescent="0.2">
      <c r="A14" s="39" t="s">
        <v>31</v>
      </c>
      <c r="B14" s="40" t="s">
        <v>32</v>
      </c>
      <c r="C14" s="194" t="s">
        <v>20</v>
      </c>
      <c r="D14" s="195" t="s">
        <v>20</v>
      </c>
      <c r="E14" s="195" t="s">
        <v>20</v>
      </c>
      <c r="F14" s="195" t="s">
        <v>20</v>
      </c>
      <c r="G14" s="195" t="s">
        <v>20</v>
      </c>
      <c r="H14" s="195" t="s">
        <v>20</v>
      </c>
      <c r="I14" s="195" t="s">
        <v>20</v>
      </c>
      <c r="J14" s="196">
        <v>0.25</v>
      </c>
      <c r="K14" s="180">
        <f t="shared" ref="K14:K23" si="2">SUM(C14:J14)</f>
        <v>0.25</v>
      </c>
      <c r="L14" s="232" t="s">
        <v>20</v>
      </c>
      <c r="M14" s="318" t="s">
        <v>20</v>
      </c>
    </row>
    <row r="15" spans="1:13" ht="15.75" customHeight="1" x14ac:dyDescent="0.2">
      <c r="A15" s="39" t="s">
        <v>33</v>
      </c>
      <c r="B15" s="40" t="s">
        <v>34</v>
      </c>
      <c r="C15" s="194" t="s">
        <v>20</v>
      </c>
      <c r="D15" s="195" t="s">
        <v>20</v>
      </c>
      <c r="E15" s="195" t="s">
        <v>20</v>
      </c>
      <c r="F15" s="195" t="s">
        <v>20</v>
      </c>
      <c r="G15" s="195" t="s">
        <v>20</v>
      </c>
      <c r="H15" s="195" t="s">
        <v>20</v>
      </c>
      <c r="I15" s="195" t="s">
        <v>20</v>
      </c>
      <c r="J15" s="196" t="s">
        <v>20</v>
      </c>
      <c r="K15" s="180">
        <f t="shared" si="2"/>
        <v>0</v>
      </c>
      <c r="L15" s="232" t="s">
        <v>20</v>
      </c>
      <c r="M15" s="318" t="s">
        <v>20</v>
      </c>
    </row>
    <row r="16" spans="1:13" ht="15.75" customHeight="1" x14ac:dyDescent="0.2">
      <c r="A16" s="39"/>
      <c r="B16" s="40"/>
      <c r="C16" s="194"/>
      <c r="D16" s="195"/>
      <c r="E16" s="195"/>
      <c r="F16" s="195"/>
      <c r="G16" s="195"/>
      <c r="H16" s="195"/>
      <c r="I16" s="195"/>
      <c r="J16" s="196"/>
      <c r="K16" s="180">
        <f t="shared" si="2"/>
        <v>0</v>
      </c>
      <c r="L16" s="232" t="s">
        <v>20</v>
      </c>
      <c r="M16" s="318" t="s">
        <v>20</v>
      </c>
    </row>
    <row r="17" spans="1:13" ht="15.75" customHeight="1" x14ac:dyDescent="0.2">
      <c r="A17" s="39">
        <v>2.2999999999999998</v>
      </c>
      <c r="B17" s="40" t="s">
        <v>35</v>
      </c>
      <c r="C17" s="194" t="s">
        <v>20</v>
      </c>
      <c r="D17" s="195" t="s">
        <v>20</v>
      </c>
      <c r="E17" s="195" t="s">
        <v>20</v>
      </c>
      <c r="F17" s="195" t="s">
        <v>20</v>
      </c>
      <c r="G17" s="195" t="s">
        <v>20</v>
      </c>
      <c r="H17" s="195" t="s">
        <v>20</v>
      </c>
      <c r="I17" s="195" t="s">
        <v>20</v>
      </c>
      <c r="J17" s="196" t="s">
        <v>20</v>
      </c>
      <c r="K17" s="180">
        <f t="shared" si="2"/>
        <v>0</v>
      </c>
      <c r="L17" s="232" t="s">
        <v>20</v>
      </c>
      <c r="M17" s="318" t="s">
        <v>20</v>
      </c>
    </row>
    <row r="18" spans="1:13" ht="15.75" customHeight="1" x14ac:dyDescent="0.2">
      <c r="A18" s="39">
        <v>2.4</v>
      </c>
      <c r="B18" s="40" t="s">
        <v>36</v>
      </c>
      <c r="C18" s="194" t="s">
        <v>20</v>
      </c>
      <c r="D18" s="195" t="s">
        <v>20</v>
      </c>
      <c r="E18" s="195" t="s">
        <v>20</v>
      </c>
      <c r="F18" s="195" t="s">
        <v>20</v>
      </c>
      <c r="G18" s="195" t="s">
        <v>20</v>
      </c>
      <c r="H18" s="195" t="s">
        <v>20</v>
      </c>
      <c r="I18" s="195" t="s">
        <v>20</v>
      </c>
      <c r="J18" s="196" t="s">
        <v>20</v>
      </c>
      <c r="K18" s="180">
        <f t="shared" si="2"/>
        <v>0</v>
      </c>
      <c r="L18" s="232" t="s">
        <v>20</v>
      </c>
      <c r="M18" s="318" t="s">
        <v>20</v>
      </c>
    </row>
    <row r="19" spans="1:13" ht="15.75" customHeight="1" x14ac:dyDescent="0.2">
      <c r="A19" s="39">
        <v>2.5</v>
      </c>
      <c r="B19" s="40" t="s">
        <v>37</v>
      </c>
      <c r="C19" s="194" t="s">
        <v>20</v>
      </c>
      <c r="D19" s="195">
        <v>1.25</v>
      </c>
      <c r="E19" s="195">
        <v>2.5</v>
      </c>
      <c r="F19" s="195" t="s">
        <v>20</v>
      </c>
      <c r="G19" s="195" t="s">
        <v>20</v>
      </c>
      <c r="H19" s="195">
        <v>1.5</v>
      </c>
      <c r="I19" s="195" t="s">
        <v>20</v>
      </c>
      <c r="J19" s="196" t="s">
        <v>20</v>
      </c>
      <c r="K19" s="180">
        <f t="shared" si="2"/>
        <v>5.25</v>
      </c>
      <c r="L19" s="232" t="s">
        <v>20</v>
      </c>
      <c r="M19" s="318" t="s">
        <v>20</v>
      </c>
    </row>
    <row r="20" spans="1:13" ht="15.75" customHeight="1" x14ac:dyDescent="0.2">
      <c r="A20" s="39">
        <v>2.6</v>
      </c>
      <c r="B20" s="40" t="s">
        <v>38</v>
      </c>
      <c r="C20" s="194" t="s">
        <v>20</v>
      </c>
      <c r="D20" s="195"/>
      <c r="E20" s="195"/>
      <c r="F20" s="195"/>
      <c r="G20" s="195"/>
      <c r="H20" s="195"/>
      <c r="I20" s="177"/>
      <c r="J20" s="196"/>
      <c r="K20" s="180">
        <f t="shared" si="2"/>
        <v>0</v>
      </c>
      <c r="L20" s="232" t="s">
        <v>20</v>
      </c>
      <c r="M20" s="318" t="s">
        <v>20</v>
      </c>
    </row>
    <row r="21" spans="1:13" ht="15.75" customHeight="1" x14ac:dyDescent="0.2">
      <c r="A21" s="39">
        <v>2.7</v>
      </c>
      <c r="B21" s="40" t="s">
        <v>39</v>
      </c>
      <c r="C21" s="194" t="s">
        <v>20</v>
      </c>
      <c r="D21" s="195" t="s">
        <v>20</v>
      </c>
      <c r="E21" s="195" t="s">
        <v>20</v>
      </c>
      <c r="F21" s="195" t="s">
        <v>20</v>
      </c>
      <c r="G21" s="195" t="s">
        <v>20</v>
      </c>
      <c r="H21" s="195" t="s">
        <v>20</v>
      </c>
      <c r="I21" s="195" t="s">
        <v>20</v>
      </c>
      <c r="J21" s="196" t="s">
        <v>20</v>
      </c>
      <c r="K21" s="180">
        <f t="shared" si="2"/>
        <v>0</v>
      </c>
      <c r="L21" s="232" t="s">
        <v>20</v>
      </c>
      <c r="M21" s="318" t="s">
        <v>20</v>
      </c>
    </row>
    <row r="22" spans="1:13" ht="15.75" customHeight="1" x14ac:dyDescent="0.2">
      <c r="A22" s="39">
        <v>2.8</v>
      </c>
      <c r="B22" s="40" t="s">
        <v>40</v>
      </c>
      <c r="C22" s="194" t="s">
        <v>20</v>
      </c>
      <c r="D22" s="195" t="s">
        <v>20</v>
      </c>
      <c r="E22" s="195" t="s">
        <v>20</v>
      </c>
      <c r="F22" s="195" t="s">
        <v>20</v>
      </c>
      <c r="G22" s="195" t="s">
        <v>20</v>
      </c>
      <c r="H22" s="195" t="s">
        <v>20</v>
      </c>
      <c r="I22" s="195" t="s">
        <v>20</v>
      </c>
      <c r="J22" s="196" t="s">
        <v>20</v>
      </c>
      <c r="K22" s="180">
        <f t="shared" si="2"/>
        <v>0</v>
      </c>
      <c r="L22" s="232" t="s">
        <v>20</v>
      </c>
      <c r="M22" s="318" t="s">
        <v>20</v>
      </c>
    </row>
    <row r="23" spans="1:13" ht="15.75" customHeight="1" x14ac:dyDescent="0.2">
      <c r="A23" s="39">
        <v>2.9</v>
      </c>
      <c r="B23" s="40" t="s">
        <v>41</v>
      </c>
      <c r="C23" s="194" t="s">
        <v>20</v>
      </c>
      <c r="D23" s="195" t="s">
        <v>20</v>
      </c>
      <c r="E23" s="195" t="s">
        <v>20</v>
      </c>
      <c r="F23" s="195" t="s">
        <v>20</v>
      </c>
      <c r="G23" s="195" t="s">
        <v>20</v>
      </c>
      <c r="H23" s="195" t="s">
        <v>20</v>
      </c>
      <c r="I23" s="195" t="s">
        <v>20</v>
      </c>
      <c r="J23" s="196" t="s">
        <v>20</v>
      </c>
      <c r="K23" s="180">
        <f t="shared" si="2"/>
        <v>0</v>
      </c>
      <c r="L23" s="232" t="s">
        <v>20</v>
      </c>
      <c r="M23" s="318" t="s">
        <v>20</v>
      </c>
    </row>
    <row r="24" spans="1:13" ht="15.75" customHeight="1" x14ac:dyDescent="0.2">
      <c r="A24" s="50"/>
      <c r="B24" s="49"/>
      <c r="C24" s="242"/>
      <c r="D24" s="243"/>
      <c r="E24" s="243"/>
      <c r="F24" s="243"/>
      <c r="G24" s="243"/>
      <c r="H24" s="243"/>
      <c r="I24" s="243"/>
      <c r="J24" s="244"/>
      <c r="K24" s="224"/>
      <c r="L24" s="245"/>
      <c r="M24" s="318"/>
    </row>
    <row r="25" spans="1:13" ht="15.75" customHeight="1" x14ac:dyDescent="0.2">
      <c r="A25" s="87">
        <v>3</v>
      </c>
      <c r="B25" s="88" t="s">
        <v>42</v>
      </c>
      <c r="C25" s="228"/>
      <c r="D25" s="229"/>
      <c r="E25" s="229"/>
      <c r="F25" s="229"/>
      <c r="G25" s="229"/>
      <c r="H25" s="229"/>
      <c r="I25" s="229"/>
      <c r="J25" s="230"/>
      <c r="K25" s="171">
        <f>SUM(K26:K31)</f>
        <v>0.5</v>
      </c>
      <c r="L25" s="246">
        <f>SUM(L26:L30)</f>
        <v>18.75</v>
      </c>
      <c r="M25" s="312">
        <f>ROUND((L25-K25)/L25, 4)</f>
        <v>0.97330000000000005</v>
      </c>
    </row>
    <row r="26" spans="1:13" ht="15.75" customHeight="1" x14ac:dyDescent="0.2">
      <c r="A26" s="58">
        <v>3.1</v>
      </c>
      <c r="B26" s="59" t="s">
        <v>43</v>
      </c>
      <c r="C26" s="194" t="s">
        <v>20</v>
      </c>
      <c r="D26" s="195" t="s">
        <v>20</v>
      </c>
      <c r="E26" s="195" t="s">
        <v>20</v>
      </c>
      <c r="F26" s="195" t="s">
        <v>20</v>
      </c>
      <c r="G26" s="195" t="s">
        <v>20</v>
      </c>
      <c r="H26" s="195" t="s">
        <v>20</v>
      </c>
      <c r="I26" s="195"/>
      <c r="J26" s="196" t="s">
        <v>20</v>
      </c>
      <c r="K26" s="180" t="s">
        <v>20</v>
      </c>
      <c r="L26" s="247" t="s">
        <v>20</v>
      </c>
      <c r="M26" s="318" t="s">
        <v>20</v>
      </c>
    </row>
    <row r="27" spans="1:13" ht="15.75" customHeight="1" x14ac:dyDescent="0.2">
      <c r="A27" s="39">
        <v>3.2</v>
      </c>
      <c r="B27" s="40" t="s">
        <v>44</v>
      </c>
      <c r="C27" s="194"/>
      <c r="D27" s="195"/>
      <c r="E27" s="195"/>
      <c r="F27" s="195"/>
      <c r="G27" s="195"/>
      <c r="H27" s="195"/>
      <c r="I27" s="195"/>
      <c r="J27" s="196" t="s">
        <v>20</v>
      </c>
      <c r="K27" s="180" t="s">
        <v>20</v>
      </c>
      <c r="L27" s="247" t="s">
        <v>20</v>
      </c>
      <c r="M27" s="318" t="s">
        <v>20</v>
      </c>
    </row>
    <row r="28" spans="1:13" ht="15.75" customHeight="1" x14ac:dyDescent="0.2">
      <c r="A28" s="39">
        <v>3.3</v>
      </c>
      <c r="B28" s="40" t="s">
        <v>45</v>
      </c>
      <c r="C28" s="194">
        <v>0.25</v>
      </c>
      <c r="D28" s="195" t="s">
        <v>20</v>
      </c>
      <c r="E28" s="195" t="s">
        <v>20</v>
      </c>
      <c r="F28" s="195" t="s">
        <v>20</v>
      </c>
      <c r="G28" s="195" t="s">
        <v>20</v>
      </c>
      <c r="H28" s="195" t="s">
        <v>20</v>
      </c>
      <c r="I28" s="195">
        <v>0.25</v>
      </c>
      <c r="J28" s="196" t="s">
        <v>20</v>
      </c>
      <c r="K28" s="180">
        <f t="shared" ref="K26:K28" si="3">SUM(C28:J28)</f>
        <v>0.5</v>
      </c>
      <c r="L28" s="247">
        <v>18.75</v>
      </c>
      <c r="M28" s="318" t="s">
        <v>20</v>
      </c>
    </row>
    <row r="29" spans="1:13" ht="15.75" customHeight="1" x14ac:dyDescent="0.2">
      <c r="A29" s="39">
        <v>3.4</v>
      </c>
      <c r="B29" s="40" t="s">
        <v>46</v>
      </c>
      <c r="C29" s="194" t="s">
        <v>20</v>
      </c>
      <c r="D29" s="195" t="s">
        <v>20</v>
      </c>
      <c r="E29" s="195" t="s">
        <v>20</v>
      </c>
      <c r="F29" s="195" t="s">
        <v>20</v>
      </c>
      <c r="G29" s="195" t="s">
        <v>20</v>
      </c>
      <c r="H29" s="195" t="s">
        <v>20</v>
      </c>
      <c r="I29" s="195" t="s">
        <v>20</v>
      </c>
      <c r="J29" s="196" t="s">
        <v>20</v>
      </c>
      <c r="K29" s="180" t="s">
        <v>20</v>
      </c>
      <c r="L29" s="247" t="s">
        <v>20</v>
      </c>
      <c r="M29" s="318" t="s">
        <v>20</v>
      </c>
    </row>
    <row r="30" spans="1:13" ht="12.75" x14ac:dyDescent="0.2">
      <c r="A30" s="50">
        <v>3.5</v>
      </c>
      <c r="B30" s="49" t="s">
        <v>47</v>
      </c>
      <c r="C30" s="194" t="s">
        <v>20</v>
      </c>
      <c r="D30" s="195" t="s">
        <v>20</v>
      </c>
      <c r="E30" s="195" t="s">
        <v>20</v>
      </c>
      <c r="F30" s="195" t="s">
        <v>20</v>
      </c>
      <c r="G30" s="195" t="s">
        <v>20</v>
      </c>
      <c r="H30" s="195" t="s">
        <v>20</v>
      </c>
      <c r="I30" s="195" t="s">
        <v>20</v>
      </c>
      <c r="J30" s="196" t="s">
        <v>20</v>
      </c>
      <c r="K30" s="180" t="s">
        <v>20</v>
      </c>
      <c r="L30" s="247" t="s">
        <v>20</v>
      </c>
      <c r="M30" s="318" t="s">
        <v>20</v>
      </c>
    </row>
    <row r="31" spans="1:13" ht="12.75" x14ac:dyDescent="0.2">
      <c r="A31" s="25"/>
      <c r="B31" s="2"/>
      <c r="C31" s="242"/>
      <c r="D31" s="243"/>
      <c r="E31" s="243"/>
      <c r="F31" s="243"/>
      <c r="G31" s="243"/>
      <c r="H31" s="243"/>
      <c r="I31" s="243"/>
      <c r="J31" s="244"/>
      <c r="K31" s="224"/>
      <c r="L31" s="248"/>
      <c r="M31" s="315"/>
    </row>
    <row r="32" spans="1:13" ht="12.75" x14ac:dyDescent="0.2">
      <c r="A32" s="89">
        <v>4</v>
      </c>
      <c r="B32" s="90" t="s">
        <v>48</v>
      </c>
      <c r="C32" s="186"/>
      <c r="D32" s="187"/>
      <c r="E32" s="187"/>
      <c r="F32" s="187"/>
      <c r="G32" s="187"/>
      <c r="H32" s="187"/>
      <c r="I32" s="187"/>
      <c r="J32" s="188"/>
      <c r="K32" s="189">
        <f t="shared" ref="K32:L32" si="4">SUM(K33:K35,K36)</f>
        <v>3</v>
      </c>
      <c r="L32" s="240">
        <f t="shared" si="4"/>
        <v>0</v>
      </c>
      <c r="M32" s="313" t="s">
        <v>18</v>
      </c>
    </row>
    <row r="33" spans="1:13" ht="12.75" x14ac:dyDescent="0.2">
      <c r="A33" s="58">
        <v>4.0999999999999996</v>
      </c>
      <c r="B33" s="59" t="s">
        <v>49</v>
      </c>
      <c r="C33" s="194" t="s">
        <v>20</v>
      </c>
      <c r="D33" s="195" t="s">
        <v>20</v>
      </c>
      <c r="E33" s="195" t="s">
        <v>20</v>
      </c>
      <c r="F33" s="195" t="s">
        <v>20</v>
      </c>
      <c r="G33" s="195" t="s">
        <v>20</v>
      </c>
      <c r="H33" s="195" t="s">
        <v>20</v>
      </c>
      <c r="I33" s="195" t="s">
        <v>20</v>
      </c>
      <c r="J33" s="196"/>
      <c r="K33" s="180" t="s">
        <v>20</v>
      </c>
      <c r="L33" s="232" t="s">
        <v>20</v>
      </c>
      <c r="M33" s="318" t="s">
        <v>20</v>
      </c>
    </row>
    <row r="34" spans="1:13" ht="12.75" x14ac:dyDescent="0.2">
      <c r="A34" s="39">
        <v>4.2</v>
      </c>
      <c r="B34" s="40" t="s">
        <v>50</v>
      </c>
      <c r="C34" s="194" t="s">
        <v>20</v>
      </c>
      <c r="D34" s="195" t="s">
        <v>20</v>
      </c>
      <c r="E34" s="195" t="s">
        <v>20</v>
      </c>
      <c r="F34" s="195" t="s">
        <v>20</v>
      </c>
      <c r="G34" s="195" t="s">
        <v>20</v>
      </c>
      <c r="H34" s="195" t="s">
        <v>20</v>
      </c>
      <c r="I34" s="195" t="s">
        <v>20</v>
      </c>
      <c r="J34" s="196" t="s">
        <v>20</v>
      </c>
      <c r="K34" s="180" t="s">
        <v>20</v>
      </c>
      <c r="L34" s="232" t="s">
        <v>20</v>
      </c>
      <c r="M34" s="318" t="s">
        <v>20</v>
      </c>
    </row>
    <row r="35" spans="1:13" ht="12.75" x14ac:dyDescent="0.2">
      <c r="A35" s="50">
        <v>4.3</v>
      </c>
      <c r="B35" s="49" t="s">
        <v>51</v>
      </c>
      <c r="C35" s="194" t="s">
        <v>20</v>
      </c>
      <c r="D35" s="195" t="s">
        <v>20</v>
      </c>
      <c r="E35" s="195" t="s">
        <v>20</v>
      </c>
      <c r="F35" s="195" t="s">
        <v>20</v>
      </c>
      <c r="G35" s="195" t="s">
        <v>20</v>
      </c>
      <c r="H35" s="195" t="s">
        <v>20</v>
      </c>
      <c r="I35" s="195" t="s">
        <v>20</v>
      </c>
      <c r="J35" s="196">
        <v>3</v>
      </c>
      <c r="K35" s="180">
        <f>SUM(C35:J35)</f>
        <v>3</v>
      </c>
      <c r="L35" s="232" t="s">
        <v>20</v>
      </c>
      <c r="M35" s="318" t="s">
        <v>20</v>
      </c>
    </row>
    <row r="36" spans="1:13" ht="12.75" x14ac:dyDescent="0.2">
      <c r="A36" s="13">
        <v>4.4000000000000004</v>
      </c>
      <c r="B36" s="14" t="s">
        <v>52</v>
      </c>
      <c r="C36" s="208"/>
      <c r="D36" s="209"/>
      <c r="E36" s="209"/>
      <c r="F36" s="209"/>
      <c r="G36" s="209"/>
      <c r="H36" s="209"/>
      <c r="I36" s="209"/>
      <c r="J36" s="210"/>
      <c r="K36" s="211">
        <v>0</v>
      </c>
      <c r="L36" s="241">
        <v>0</v>
      </c>
      <c r="M36" s="241">
        <v>0</v>
      </c>
    </row>
    <row r="37" spans="1:13" ht="12.75" x14ac:dyDescent="0.2">
      <c r="A37" s="58" t="s">
        <v>53</v>
      </c>
      <c r="B37" s="59" t="s">
        <v>54</v>
      </c>
      <c r="C37" s="194" t="s">
        <v>20</v>
      </c>
      <c r="D37" s="195" t="s">
        <v>20</v>
      </c>
      <c r="E37" s="195" t="s">
        <v>20</v>
      </c>
      <c r="F37" s="195"/>
      <c r="G37" s="195" t="s">
        <v>20</v>
      </c>
      <c r="H37" s="195" t="s">
        <v>20</v>
      </c>
      <c r="I37" s="195" t="s">
        <v>20</v>
      </c>
      <c r="J37" s="196" t="s">
        <v>20</v>
      </c>
      <c r="K37" s="180" t="s">
        <v>20</v>
      </c>
      <c r="L37" s="232" t="s">
        <v>20</v>
      </c>
      <c r="M37" s="318" t="s">
        <v>20</v>
      </c>
    </row>
    <row r="38" spans="1:13" ht="12.75" x14ac:dyDescent="0.2">
      <c r="A38" s="39" t="s">
        <v>55</v>
      </c>
      <c r="B38" s="40" t="s">
        <v>56</v>
      </c>
      <c r="C38" s="194" t="s">
        <v>20</v>
      </c>
      <c r="D38" s="195" t="s">
        <v>20</v>
      </c>
      <c r="E38" s="195" t="s">
        <v>20</v>
      </c>
      <c r="F38" s="195" t="s">
        <v>20</v>
      </c>
      <c r="G38" s="195" t="s">
        <v>20</v>
      </c>
      <c r="H38" s="195" t="s">
        <v>20</v>
      </c>
      <c r="I38" s="195" t="s">
        <v>20</v>
      </c>
      <c r="J38" s="196" t="s">
        <v>20</v>
      </c>
      <c r="K38" s="180" t="s">
        <v>20</v>
      </c>
      <c r="L38" s="232" t="s">
        <v>20</v>
      </c>
      <c r="M38" s="318" t="s">
        <v>20</v>
      </c>
    </row>
    <row r="39" spans="1:13" ht="12.75" x14ac:dyDescent="0.2">
      <c r="A39" s="50" t="s">
        <v>57</v>
      </c>
      <c r="B39" s="49" t="s">
        <v>58</v>
      </c>
      <c r="C39" s="194" t="s">
        <v>20</v>
      </c>
      <c r="D39" s="195" t="s">
        <v>20</v>
      </c>
      <c r="E39" s="195" t="s">
        <v>20</v>
      </c>
      <c r="F39" s="195" t="s">
        <v>20</v>
      </c>
      <c r="G39" s="195" t="s">
        <v>20</v>
      </c>
      <c r="H39" s="195" t="s">
        <v>20</v>
      </c>
      <c r="I39" s="195" t="s">
        <v>20</v>
      </c>
      <c r="J39" s="196" t="s">
        <v>20</v>
      </c>
      <c r="K39" s="180" t="s">
        <v>20</v>
      </c>
      <c r="L39" s="232" t="s">
        <v>20</v>
      </c>
      <c r="M39" s="318" t="s">
        <v>20</v>
      </c>
    </row>
    <row r="40" spans="1:13" ht="12.75" x14ac:dyDescent="0.2">
      <c r="A40" s="25"/>
      <c r="B40" s="2"/>
      <c r="C40" s="242"/>
      <c r="D40" s="243"/>
      <c r="E40" s="243"/>
      <c r="F40" s="243"/>
      <c r="G40" s="243"/>
      <c r="H40" s="243"/>
      <c r="I40" s="243"/>
      <c r="J40" s="244"/>
      <c r="K40" s="224"/>
      <c r="L40" s="245"/>
      <c r="M40" s="315"/>
    </row>
    <row r="41" spans="1:13" ht="12.75" x14ac:dyDescent="0.2">
      <c r="A41" s="89">
        <v>5</v>
      </c>
      <c r="B41" s="90" t="s">
        <v>59</v>
      </c>
      <c r="C41" s="186"/>
      <c r="D41" s="187"/>
      <c r="E41" s="187"/>
      <c r="F41" s="187"/>
      <c r="G41" s="187"/>
      <c r="H41" s="187"/>
      <c r="I41" s="187"/>
      <c r="J41" s="188"/>
      <c r="K41" s="189">
        <f>SUM(K42:K43,K44,K51)</f>
        <v>71.75</v>
      </c>
      <c r="L41" s="240">
        <f>SUM(L42:L43, L44)</f>
        <v>100.59</v>
      </c>
      <c r="M41" s="312">
        <f>ROUND((L41-K41)/L41, 4)</f>
        <v>0.28670000000000001</v>
      </c>
    </row>
    <row r="42" spans="1:13" ht="12.75" x14ac:dyDescent="0.2">
      <c r="A42" s="58">
        <v>5.0999999999999996</v>
      </c>
      <c r="B42" s="59" t="s">
        <v>60</v>
      </c>
      <c r="C42" s="194" t="s">
        <v>20</v>
      </c>
      <c r="D42" s="195" t="s">
        <v>20</v>
      </c>
      <c r="E42" s="195" t="s">
        <v>20</v>
      </c>
      <c r="F42" s="195" t="s">
        <v>20</v>
      </c>
      <c r="G42" s="195" t="s">
        <v>20</v>
      </c>
      <c r="H42" s="195" t="s">
        <v>20</v>
      </c>
      <c r="I42" s="195" t="s">
        <v>20</v>
      </c>
      <c r="J42" s="196" t="s">
        <v>20</v>
      </c>
      <c r="K42" s="180" t="s">
        <v>20</v>
      </c>
      <c r="L42" s="232">
        <v>4.37</v>
      </c>
      <c r="M42" s="318" t="s">
        <v>20</v>
      </c>
    </row>
    <row r="43" spans="1:13" ht="12.75" x14ac:dyDescent="0.2">
      <c r="A43" s="50">
        <v>5.2</v>
      </c>
      <c r="B43" s="49" t="s">
        <v>61</v>
      </c>
      <c r="C43" s="194"/>
      <c r="D43" s="195" t="s">
        <v>20</v>
      </c>
      <c r="E43" s="195" t="s">
        <v>20</v>
      </c>
      <c r="F43" s="195" t="s">
        <v>20</v>
      </c>
      <c r="G43" s="195" t="s">
        <v>20</v>
      </c>
      <c r="H43" s="195" t="s">
        <v>20</v>
      </c>
      <c r="I43" s="195" t="s">
        <v>20</v>
      </c>
      <c r="J43" s="196" t="s">
        <v>20</v>
      </c>
      <c r="K43" s="180" t="s">
        <v>20</v>
      </c>
      <c r="L43" s="232">
        <v>3.75</v>
      </c>
      <c r="M43" s="318" t="s">
        <v>20</v>
      </c>
    </row>
    <row r="44" spans="1:13" ht="12.75" x14ac:dyDescent="0.2">
      <c r="A44" s="16">
        <v>5.3</v>
      </c>
      <c r="B44" s="17" t="s">
        <v>62</v>
      </c>
      <c r="C44" s="212"/>
      <c r="D44" s="213"/>
      <c r="E44" s="213"/>
      <c r="F44" s="213"/>
      <c r="G44" s="213"/>
      <c r="H44" s="213"/>
      <c r="I44" s="213"/>
      <c r="J44" s="214"/>
      <c r="K44" s="211">
        <f>SUM(K45,K48)</f>
        <v>71.75</v>
      </c>
      <c r="L44" s="249">
        <f>SUM(L45, L48)</f>
        <v>92.47</v>
      </c>
      <c r="M44" s="249">
        <f>SUM(M45, M48)</f>
        <v>0</v>
      </c>
    </row>
    <row r="45" spans="1:13" ht="12.75" x14ac:dyDescent="0.2">
      <c r="A45" s="11" t="s">
        <v>63</v>
      </c>
      <c r="B45" s="12" t="s">
        <v>64</v>
      </c>
      <c r="C45" s="208"/>
      <c r="D45" s="209"/>
      <c r="E45" s="209"/>
      <c r="F45" s="209"/>
      <c r="G45" s="209"/>
      <c r="H45" s="209"/>
      <c r="I45" s="209"/>
      <c r="J45" s="210"/>
      <c r="K45" s="211">
        <f t="shared" ref="K45:M45" si="5">SUM(K46:K47)</f>
        <v>3</v>
      </c>
      <c r="L45" s="241">
        <f t="shared" si="5"/>
        <v>38.770000000000003</v>
      </c>
      <c r="M45" s="241">
        <f t="shared" si="5"/>
        <v>0</v>
      </c>
    </row>
    <row r="46" spans="1:13" ht="12.75" x14ac:dyDescent="0.2">
      <c r="A46" s="58" t="s">
        <v>65</v>
      </c>
      <c r="B46" s="59" t="s">
        <v>66</v>
      </c>
      <c r="C46" s="194" t="s">
        <v>20</v>
      </c>
      <c r="D46" s="195" t="s">
        <v>20</v>
      </c>
      <c r="E46" s="195" t="s">
        <v>20</v>
      </c>
      <c r="F46" s="195" t="s">
        <v>20</v>
      </c>
      <c r="G46" s="195">
        <v>3</v>
      </c>
      <c r="H46" s="195" t="s">
        <v>20</v>
      </c>
      <c r="I46" s="195" t="s">
        <v>20</v>
      </c>
      <c r="J46" s="196" t="s">
        <v>20</v>
      </c>
      <c r="K46" s="180">
        <f>SUM(C46:J46)</f>
        <v>3</v>
      </c>
      <c r="L46" s="232">
        <v>38.770000000000003</v>
      </c>
      <c r="M46" s="318" t="s">
        <v>20</v>
      </c>
    </row>
    <row r="47" spans="1:13" ht="12.75" x14ac:dyDescent="0.2">
      <c r="A47" s="50" t="s">
        <v>67</v>
      </c>
      <c r="B47" s="49" t="s">
        <v>68</v>
      </c>
      <c r="C47" s="194" t="s">
        <v>20</v>
      </c>
      <c r="D47" s="195" t="s">
        <v>20</v>
      </c>
      <c r="E47" s="195" t="s">
        <v>20</v>
      </c>
      <c r="F47" s="195" t="s">
        <v>20</v>
      </c>
      <c r="G47" s="195" t="s">
        <v>20</v>
      </c>
      <c r="H47" s="195" t="s">
        <v>20</v>
      </c>
      <c r="I47" s="195" t="s">
        <v>20</v>
      </c>
      <c r="J47" s="196" t="s">
        <v>20</v>
      </c>
      <c r="K47" s="180" t="s">
        <v>20</v>
      </c>
      <c r="L47" s="232" t="s">
        <v>20</v>
      </c>
      <c r="M47" s="318" t="s">
        <v>20</v>
      </c>
    </row>
    <row r="48" spans="1:13" ht="12.75" x14ac:dyDescent="0.2">
      <c r="A48" s="16" t="s">
        <v>69</v>
      </c>
      <c r="B48" s="17" t="s">
        <v>70</v>
      </c>
      <c r="C48" s="212"/>
      <c r="D48" s="213"/>
      <c r="E48" s="213"/>
      <c r="F48" s="213"/>
      <c r="G48" s="213"/>
      <c r="H48" s="213"/>
      <c r="I48" s="213"/>
      <c r="J48" s="214"/>
      <c r="K48" s="215">
        <f t="shared" ref="K48:M48" si="6">SUM(K49:K50)</f>
        <v>68.75</v>
      </c>
      <c r="L48" s="249">
        <f t="shared" si="6"/>
        <v>53.7</v>
      </c>
      <c r="M48" s="249">
        <f t="shared" si="6"/>
        <v>0</v>
      </c>
    </row>
    <row r="49" spans="1:13" ht="12.75" x14ac:dyDescent="0.2">
      <c r="A49" s="58" t="s">
        <v>71</v>
      </c>
      <c r="B49" s="59" t="s">
        <v>72</v>
      </c>
      <c r="C49" s="194">
        <f>1+1+1</f>
        <v>3</v>
      </c>
      <c r="D49" s="195">
        <v>4.5</v>
      </c>
      <c r="E49" s="177">
        <f>2.75+3.5+4.75+3.25+4+3+3</f>
        <v>24.25</v>
      </c>
      <c r="F49" s="195">
        <v>7.75</v>
      </c>
      <c r="G49" s="195"/>
      <c r="H49" s="195"/>
      <c r="I49" s="195">
        <v>21.25</v>
      </c>
      <c r="J49" s="196">
        <v>8</v>
      </c>
      <c r="K49" s="180">
        <f>SUM(C49:J49)</f>
        <v>68.75</v>
      </c>
      <c r="L49" s="232">
        <v>53.7</v>
      </c>
      <c r="M49" s="318" t="s">
        <v>20</v>
      </c>
    </row>
    <row r="50" spans="1:13" ht="12.75" x14ac:dyDescent="0.2">
      <c r="A50" s="50" t="s">
        <v>73</v>
      </c>
      <c r="B50" s="49" t="s">
        <v>74</v>
      </c>
      <c r="C50" s="194" t="s">
        <v>20</v>
      </c>
      <c r="D50" s="195" t="s">
        <v>20</v>
      </c>
      <c r="E50" s="195" t="s">
        <v>20</v>
      </c>
      <c r="F50" s="195" t="s">
        <v>20</v>
      </c>
      <c r="G50" s="195" t="s">
        <v>20</v>
      </c>
      <c r="H50" s="195" t="s">
        <v>20</v>
      </c>
      <c r="I50" s="195" t="s">
        <v>20</v>
      </c>
      <c r="J50" s="196" t="s">
        <v>20</v>
      </c>
      <c r="K50" s="180" t="s">
        <v>20</v>
      </c>
      <c r="L50" s="232" t="s">
        <v>20</v>
      </c>
      <c r="M50" s="318" t="s">
        <v>20</v>
      </c>
    </row>
    <row r="51" spans="1:13" ht="12.75" x14ac:dyDescent="0.2">
      <c r="A51" s="16">
        <v>5.4</v>
      </c>
      <c r="B51" s="17" t="s">
        <v>75</v>
      </c>
      <c r="C51" s="212"/>
      <c r="D51" s="213"/>
      <c r="E51" s="213"/>
      <c r="F51" s="213"/>
      <c r="G51" s="213"/>
      <c r="H51" s="213"/>
      <c r="I51" s="213"/>
      <c r="J51" s="214"/>
      <c r="K51" s="215">
        <v>0</v>
      </c>
      <c r="L51" s="249">
        <v>0</v>
      </c>
      <c r="M51" s="249">
        <v>0</v>
      </c>
    </row>
    <row r="52" spans="1:13" ht="12.75" x14ac:dyDescent="0.2">
      <c r="A52" s="58" t="s">
        <v>76</v>
      </c>
      <c r="B52" s="59" t="s">
        <v>77</v>
      </c>
      <c r="C52" s="194" t="s">
        <v>20</v>
      </c>
      <c r="D52" s="195" t="s">
        <v>20</v>
      </c>
      <c r="E52" s="195" t="s">
        <v>20</v>
      </c>
      <c r="F52" s="195" t="s">
        <v>20</v>
      </c>
      <c r="G52" s="195" t="s">
        <v>20</v>
      </c>
      <c r="H52" s="195" t="s">
        <v>20</v>
      </c>
      <c r="I52" s="195" t="s">
        <v>20</v>
      </c>
      <c r="J52" s="196" t="s">
        <v>20</v>
      </c>
      <c r="K52" s="180" t="s">
        <v>20</v>
      </c>
      <c r="L52" s="232" t="s">
        <v>20</v>
      </c>
      <c r="M52" s="318" t="s">
        <v>20</v>
      </c>
    </row>
    <row r="53" spans="1:13" ht="12.75" x14ac:dyDescent="0.2">
      <c r="A53" s="39" t="s">
        <v>78</v>
      </c>
      <c r="B53" s="48" t="s">
        <v>79</v>
      </c>
      <c r="C53" s="194" t="s">
        <v>20</v>
      </c>
      <c r="D53" s="195" t="s">
        <v>20</v>
      </c>
      <c r="E53" s="195" t="s">
        <v>20</v>
      </c>
      <c r="F53" s="195" t="s">
        <v>20</v>
      </c>
      <c r="G53" s="195" t="s">
        <v>20</v>
      </c>
      <c r="H53" s="195" t="s">
        <v>20</v>
      </c>
      <c r="I53" s="195" t="s">
        <v>20</v>
      </c>
      <c r="J53" s="196" t="s">
        <v>20</v>
      </c>
      <c r="K53" s="180" t="s">
        <v>20</v>
      </c>
      <c r="L53" s="232" t="s">
        <v>20</v>
      </c>
      <c r="M53" s="318" t="s">
        <v>20</v>
      </c>
    </row>
    <row r="54" spans="1:13" ht="12.75" x14ac:dyDescent="0.2">
      <c r="A54" s="39" t="s">
        <v>80</v>
      </c>
      <c r="B54" s="40" t="s">
        <v>81</v>
      </c>
      <c r="C54" s="194" t="s">
        <v>20</v>
      </c>
      <c r="D54" s="195" t="s">
        <v>20</v>
      </c>
      <c r="E54" s="195" t="s">
        <v>20</v>
      </c>
      <c r="F54" s="195" t="s">
        <v>20</v>
      </c>
      <c r="G54" s="195" t="s">
        <v>20</v>
      </c>
      <c r="H54" s="195" t="s">
        <v>20</v>
      </c>
      <c r="I54" s="195" t="s">
        <v>20</v>
      </c>
      <c r="J54" s="196" t="s">
        <v>20</v>
      </c>
      <c r="K54" s="180" t="s">
        <v>20</v>
      </c>
      <c r="L54" s="232" t="s">
        <v>20</v>
      </c>
      <c r="M54" s="318" t="s">
        <v>20</v>
      </c>
    </row>
    <row r="55" spans="1:13" ht="12.75" x14ac:dyDescent="0.2">
      <c r="A55" s="50"/>
      <c r="B55" s="49"/>
      <c r="C55" s="242"/>
      <c r="D55" s="243"/>
      <c r="E55" s="243"/>
      <c r="F55" s="243"/>
      <c r="G55" s="243"/>
      <c r="H55" s="243"/>
      <c r="I55" s="243"/>
      <c r="J55" s="244"/>
      <c r="K55" s="224"/>
      <c r="L55" s="245"/>
      <c r="M55" s="315"/>
    </row>
    <row r="56" spans="1:13" ht="12.75" x14ac:dyDescent="0.2">
      <c r="A56" s="89">
        <v>6</v>
      </c>
      <c r="B56" s="90" t="s">
        <v>82</v>
      </c>
      <c r="C56" s="186"/>
      <c r="D56" s="187"/>
      <c r="E56" s="187"/>
      <c r="F56" s="187"/>
      <c r="G56" s="187"/>
      <c r="H56" s="187"/>
      <c r="I56" s="187"/>
      <c r="J56" s="188"/>
      <c r="K56" s="189">
        <f>SUM(K57:K70)</f>
        <v>0</v>
      </c>
      <c r="L56" s="240">
        <v>0</v>
      </c>
      <c r="M56" s="313" t="s">
        <v>18</v>
      </c>
    </row>
    <row r="57" spans="1:13" ht="12.75" x14ac:dyDescent="0.2">
      <c r="A57" s="58">
        <v>6.1</v>
      </c>
      <c r="B57" s="59" t="s">
        <v>83</v>
      </c>
      <c r="C57" s="194" t="s">
        <v>20</v>
      </c>
      <c r="D57" s="195" t="s">
        <v>20</v>
      </c>
      <c r="E57" s="195" t="s">
        <v>20</v>
      </c>
      <c r="F57" s="195" t="s">
        <v>20</v>
      </c>
      <c r="G57" s="195" t="s">
        <v>20</v>
      </c>
      <c r="H57" s="195" t="s">
        <v>20</v>
      </c>
      <c r="I57" s="195" t="s">
        <v>20</v>
      </c>
      <c r="J57" s="196" t="s">
        <v>20</v>
      </c>
      <c r="K57" s="175" t="s">
        <v>20</v>
      </c>
      <c r="L57" s="232" t="s">
        <v>20</v>
      </c>
      <c r="M57" s="232" t="s">
        <v>20</v>
      </c>
    </row>
    <row r="58" spans="1:13" ht="12.75" x14ac:dyDescent="0.2">
      <c r="A58" s="39">
        <v>6.2</v>
      </c>
      <c r="B58" s="40" t="s">
        <v>84</v>
      </c>
      <c r="C58" s="194" t="s">
        <v>20</v>
      </c>
      <c r="D58" s="195" t="s">
        <v>20</v>
      </c>
      <c r="E58" s="195" t="s">
        <v>20</v>
      </c>
      <c r="F58" s="195" t="s">
        <v>20</v>
      </c>
      <c r="G58" s="195" t="s">
        <v>20</v>
      </c>
      <c r="H58" s="195" t="s">
        <v>20</v>
      </c>
      <c r="I58" s="195" t="s">
        <v>20</v>
      </c>
      <c r="J58" s="196" t="s">
        <v>20</v>
      </c>
      <c r="K58" s="180" t="s">
        <v>20</v>
      </c>
      <c r="L58" s="232" t="s">
        <v>20</v>
      </c>
      <c r="M58" s="232" t="s">
        <v>20</v>
      </c>
    </row>
    <row r="59" spans="1:13" ht="12.75" x14ac:dyDescent="0.2">
      <c r="A59" s="39">
        <v>6.3</v>
      </c>
      <c r="B59" s="40" t="s">
        <v>85</v>
      </c>
      <c r="C59" s="194" t="s">
        <v>20</v>
      </c>
      <c r="D59" s="195" t="s">
        <v>20</v>
      </c>
      <c r="E59" s="195" t="s">
        <v>20</v>
      </c>
      <c r="F59" s="195" t="s">
        <v>20</v>
      </c>
      <c r="G59" s="195" t="s">
        <v>20</v>
      </c>
      <c r="H59" s="195" t="s">
        <v>20</v>
      </c>
      <c r="I59" s="195" t="s">
        <v>20</v>
      </c>
      <c r="J59" s="196" t="s">
        <v>20</v>
      </c>
      <c r="K59" s="180" t="s">
        <v>20</v>
      </c>
      <c r="L59" s="232" t="s">
        <v>20</v>
      </c>
      <c r="M59" s="232" t="s">
        <v>20</v>
      </c>
    </row>
    <row r="60" spans="1:13" ht="12.75" x14ac:dyDescent="0.2">
      <c r="A60" s="39">
        <v>6.4</v>
      </c>
      <c r="B60" s="40" t="s">
        <v>86</v>
      </c>
      <c r="C60" s="194" t="s">
        <v>20</v>
      </c>
      <c r="D60" s="195" t="s">
        <v>20</v>
      </c>
      <c r="E60" s="195" t="s">
        <v>20</v>
      </c>
      <c r="F60" s="195" t="s">
        <v>20</v>
      </c>
      <c r="G60" s="195" t="s">
        <v>20</v>
      </c>
      <c r="H60" s="195" t="s">
        <v>20</v>
      </c>
      <c r="I60" s="195" t="s">
        <v>20</v>
      </c>
      <c r="J60" s="196" t="s">
        <v>20</v>
      </c>
      <c r="K60" s="180" t="s">
        <v>20</v>
      </c>
      <c r="L60" s="232" t="s">
        <v>20</v>
      </c>
      <c r="M60" s="232" t="s">
        <v>20</v>
      </c>
    </row>
    <row r="61" spans="1:13" ht="12.75" x14ac:dyDescent="0.2">
      <c r="A61" s="39">
        <v>6.5</v>
      </c>
      <c r="B61" s="40" t="s">
        <v>87</v>
      </c>
      <c r="C61" s="194"/>
      <c r="D61" s="195" t="s">
        <v>20</v>
      </c>
      <c r="E61" s="195" t="s">
        <v>20</v>
      </c>
      <c r="F61" s="195" t="s">
        <v>20</v>
      </c>
      <c r="G61" s="195" t="s">
        <v>20</v>
      </c>
      <c r="H61" s="195" t="s">
        <v>20</v>
      </c>
      <c r="I61" s="195" t="s">
        <v>20</v>
      </c>
      <c r="J61" s="196" t="s">
        <v>20</v>
      </c>
      <c r="K61" s="180">
        <f>SUM(C61:J61)</f>
        <v>0</v>
      </c>
      <c r="L61" s="232" t="s">
        <v>20</v>
      </c>
      <c r="M61" s="232" t="s">
        <v>20</v>
      </c>
    </row>
    <row r="62" spans="1:13" ht="12.75" x14ac:dyDescent="0.2">
      <c r="A62" s="39">
        <v>6.6</v>
      </c>
      <c r="B62" s="40" t="s">
        <v>88</v>
      </c>
      <c r="C62" s="194" t="s">
        <v>20</v>
      </c>
      <c r="D62" s="195" t="s">
        <v>20</v>
      </c>
      <c r="E62" s="195" t="s">
        <v>20</v>
      </c>
      <c r="F62" s="195" t="s">
        <v>20</v>
      </c>
      <c r="G62" s="195" t="s">
        <v>20</v>
      </c>
      <c r="H62" s="195" t="s">
        <v>20</v>
      </c>
      <c r="I62" s="195" t="s">
        <v>20</v>
      </c>
      <c r="J62" s="196" t="s">
        <v>20</v>
      </c>
      <c r="K62" s="180" t="s">
        <v>20</v>
      </c>
      <c r="L62" s="232" t="s">
        <v>20</v>
      </c>
      <c r="M62" s="232" t="s">
        <v>20</v>
      </c>
    </row>
    <row r="63" spans="1:13" ht="12.75" x14ac:dyDescent="0.2">
      <c r="A63" s="39">
        <v>6.7</v>
      </c>
      <c r="B63" s="40" t="s">
        <v>89</v>
      </c>
      <c r="C63" s="194" t="s">
        <v>20</v>
      </c>
      <c r="D63" s="195" t="s">
        <v>20</v>
      </c>
      <c r="E63" s="195" t="s">
        <v>20</v>
      </c>
      <c r="F63" s="195" t="s">
        <v>20</v>
      </c>
      <c r="G63" s="195" t="s">
        <v>20</v>
      </c>
      <c r="H63" s="195" t="s">
        <v>20</v>
      </c>
      <c r="I63" s="195" t="s">
        <v>20</v>
      </c>
      <c r="J63" s="196" t="s">
        <v>20</v>
      </c>
      <c r="K63" s="180" t="s">
        <v>20</v>
      </c>
      <c r="L63" s="232" t="s">
        <v>20</v>
      </c>
      <c r="M63" s="232" t="s">
        <v>20</v>
      </c>
    </row>
    <row r="64" spans="1:13" ht="12.75" x14ac:dyDescent="0.2">
      <c r="A64" s="39">
        <v>6.8</v>
      </c>
      <c r="B64" s="40" t="s">
        <v>90</v>
      </c>
      <c r="C64" s="194" t="s">
        <v>20</v>
      </c>
      <c r="D64" s="195" t="s">
        <v>20</v>
      </c>
      <c r="E64" s="195" t="s">
        <v>20</v>
      </c>
      <c r="F64" s="195" t="s">
        <v>20</v>
      </c>
      <c r="G64" s="195" t="s">
        <v>20</v>
      </c>
      <c r="H64" s="195" t="s">
        <v>20</v>
      </c>
      <c r="I64" s="195" t="s">
        <v>20</v>
      </c>
      <c r="J64" s="196" t="s">
        <v>20</v>
      </c>
      <c r="K64" s="180" t="s">
        <v>20</v>
      </c>
      <c r="L64" s="232" t="s">
        <v>20</v>
      </c>
      <c r="M64" s="232" t="s">
        <v>20</v>
      </c>
    </row>
    <row r="65" spans="1:13" ht="12.75" x14ac:dyDescent="0.2">
      <c r="A65" s="39">
        <v>6.9</v>
      </c>
      <c r="B65" s="40" t="s">
        <v>91</v>
      </c>
      <c r="C65" s="194" t="s">
        <v>20</v>
      </c>
      <c r="D65" s="195" t="s">
        <v>20</v>
      </c>
      <c r="E65" s="195" t="s">
        <v>20</v>
      </c>
      <c r="F65" s="195" t="s">
        <v>20</v>
      </c>
      <c r="G65" s="195" t="s">
        <v>20</v>
      </c>
      <c r="H65" s="195" t="s">
        <v>20</v>
      </c>
      <c r="I65" s="195"/>
      <c r="J65" s="196" t="s">
        <v>20</v>
      </c>
      <c r="K65" s="180" t="s">
        <v>20</v>
      </c>
      <c r="L65" s="232" t="s">
        <v>20</v>
      </c>
      <c r="M65" s="232" t="s">
        <v>20</v>
      </c>
    </row>
    <row r="66" spans="1:13" ht="12.75" x14ac:dyDescent="0.2">
      <c r="A66" s="39">
        <v>6.1</v>
      </c>
      <c r="B66" s="40" t="s">
        <v>92</v>
      </c>
      <c r="C66" s="194" t="s">
        <v>20</v>
      </c>
      <c r="D66" s="195" t="s">
        <v>20</v>
      </c>
      <c r="E66" s="195" t="s">
        <v>20</v>
      </c>
      <c r="F66" s="195" t="s">
        <v>20</v>
      </c>
      <c r="G66" s="195" t="s">
        <v>20</v>
      </c>
      <c r="H66" s="195" t="s">
        <v>20</v>
      </c>
      <c r="I66" s="195" t="s">
        <v>20</v>
      </c>
      <c r="J66" s="196" t="s">
        <v>20</v>
      </c>
      <c r="K66" s="180" t="s">
        <v>20</v>
      </c>
      <c r="L66" s="232" t="s">
        <v>20</v>
      </c>
      <c r="M66" s="232" t="s">
        <v>20</v>
      </c>
    </row>
    <row r="67" spans="1:13" ht="12.75" x14ac:dyDescent="0.2">
      <c r="A67" s="39">
        <v>6.11</v>
      </c>
      <c r="B67" s="40" t="s">
        <v>93</v>
      </c>
      <c r="C67" s="194" t="s">
        <v>20</v>
      </c>
      <c r="D67" s="195" t="s">
        <v>20</v>
      </c>
      <c r="E67" s="195" t="s">
        <v>20</v>
      </c>
      <c r="F67" s="195" t="s">
        <v>20</v>
      </c>
      <c r="G67" s="195" t="s">
        <v>20</v>
      </c>
      <c r="H67" s="195" t="s">
        <v>20</v>
      </c>
      <c r="I67" s="195" t="s">
        <v>20</v>
      </c>
      <c r="J67" s="196" t="s">
        <v>20</v>
      </c>
      <c r="K67" s="180" t="s">
        <v>20</v>
      </c>
      <c r="L67" s="232" t="s">
        <v>20</v>
      </c>
      <c r="M67" s="232" t="s">
        <v>20</v>
      </c>
    </row>
    <row r="68" spans="1:13" ht="12.75" x14ac:dyDescent="0.2">
      <c r="A68" s="39">
        <v>6.12</v>
      </c>
      <c r="B68" s="40" t="s">
        <v>94</v>
      </c>
      <c r="C68" s="194" t="s">
        <v>20</v>
      </c>
      <c r="D68" s="195" t="s">
        <v>20</v>
      </c>
      <c r="E68" s="195" t="s">
        <v>20</v>
      </c>
      <c r="F68" s="195" t="s">
        <v>20</v>
      </c>
      <c r="G68" s="195" t="s">
        <v>20</v>
      </c>
      <c r="H68" s="195" t="s">
        <v>20</v>
      </c>
      <c r="I68" s="195" t="s">
        <v>20</v>
      </c>
      <c r="J68" s="196" t="s">
        <v>20</v>
      </c>
      <c r="K68" s="180" t="s">
        <v>20</v>
      </c>
      <c r="L68" s="232" t="s">
        <v>20</v>
      </c>
      <c r="M68" s="232" t="s">
        <v>20</v>
      </c>
    </row>
    <row r="69" spans="1:13" ht="12.75" x14ac:dyDescent="0.2">
      <c r="A69" s="39">
        <v>6.13</v>
      </c>
      <c r="B69" s="40" t="s">
        <v>95</v>
      </c>
      <c r="C69" s="194" t="s">
        <v>20</v>
      </c>
      <c r="D69" s="195" t="s">
        <v>20</v>
      </c>
      <c r="E69" s="195" t="s">
        <v>20</v>
      </c>
      <c r="F69" s="195" t="s">
        <v>20</v>
      </c>
      <c r="G69" s="195" t="s">
        <v>20</v>
      </c>
      <c r="H69" s="195" t="s">
        <v>20</v>
      </c>
      <c r="I69" s="195" t="s">
        <v>20</v>
      </c>
      <c r="J69" s="196" t="s">
        <v>20</v>
      </c>
      <c r="K69" s="180" t="s">
        <v>20</v>
      </c>
      <c r="L69" s="232" t="s">
        <v>20</v>
      </c>
      <c r="M69" s="232" t="s">
        <v>20</v>
      </c>
    </row>
    <row r="70" spans="1:13" ht="13.5" thickBot="1" x14ac:dyDescent="0.25">
      <c r="A70" s="83">
        <v>6.14</v>
      </c>
      <c r="B70" s="84" t="s">
        <v>96</v>
      </c>
      <c r="C70" s="250" t="s">
        <v>20</v>
      </c>
      <c r="D70" s="251" t="s">
        <v>20</v>
      </c>
      <c r="E70" s="251" t="s">
        <v>20</v>
      </c>
      <c r="F70" s="251" t="s">
        <v>20</v>
      </c>
      <c r="G70" s="251" t="s">
        <v>20</v>
      </c>
      <c r="H70" s="251" t="s">
        <v>20</v>
      </c>
      <c r="I70" s="251" t="s">
        <v>20</v>
      </c>
      <c r="J70" s="252" t="s">
        <v>20</v>
      </c>
      <c r="K70" s="253" t="s">
        <v>20</v>
      </c>
      <c r="L70" s="254" t="s">
        <v>20</v>
      </c>
      <c r="M70" s="254" t="s">
        <v>20</v>
      </c>
    </row>
    <row r="71" spans="1:13" ht="12.75" x14ac:dyDescent="0.2">
      <c r="A71" s="78" t="s">
        <v>97</v>
      </c>
      <c r="B71" s="79"/>
      <c r="C71" s="255"/>
      <c r="D71" s="256"/>
      <c r="E71" s="256"/>
      <c r="F71" s="256"/>
      <c r="G71" s="256"/>
      <c r="H71" s="256"/>
      <c r="I71" s="256"/>
      <c r="J71" s="257"/>
      <c r="K71" s="258">
        <f>SUM(K3,K7,K25,K32,K41)</f>
        <v>93.75</v>
      </c>
      <c r="L71" s="259"/>
      <c r="M71" s="314"/>
    </row>
    <row r="72" spans="1:13" ht="14.25" x14ac:dyDescent="0.2">
      <c r="A72" s="80" t="s">
        <v>98</v>
      </c>
      <c r="B72" s="81"/>
      <c r="C72" s="260">
        <f t="shared" ref="C72:J72" si="7">SUM(C4:C55)</f>
        <v>4.25</v>
      </c>
      <c r="D72" s="261">
        <f t="shared" si="7"/>
        <v>6.5</v>
      </c>
      <c r="E72" s="261">
        <f t="shared" si="7"/>
        <v>26.75</v>
      </c>
      <c r="F72" s="261">
        <f t="shared" si="7"/>
        <v>9</v>
      </c>
      <c r="G72" s="261">
        <f t="shared" si="7"/>
        <v>4</v>
      </c>
      <c r="H72" s="261">
        <f t="shared" si="7"/>
        <v>2.5</v>
      </c>
      <c r="I72" s="261">
        <f t="shared" si="7"/>
        <v>23</v>
      </c>
      <c r="J72" s="262">
        <f t="shared" si="7"/>
        <v>12.5</v>
      </c>
      <c r="K72" s="211">
        <f t="shared" ref="K72:K73" si="8">SUM(C72:J72)</f>
        <v>88.5</v>
      </c>
      <c r="L72" s="241"/>
      <c r="M72" s="316"/>
    </row>
    <row r="73" spans="1:13" ht="12.75" x14ac:dyDescent="0.2">
      <c r="A73" s="30" t="s">
        <v>99</v>
      </c>
      <c r="B73" s="81"/>
      <c r="C73" s="208">
        <v>18.2</v>
      </c>
      <c r="D73" s="209">
        <v>7.1</v>
      </c>
      <c r="E73" s="209">
        <v>27.2</v>
      </c>
      <c r="F73" s="209">
        <v>8.48</v>
      </c>
      <c r="G73" s="209">
        <v>18</v>
      </c>
      <c r="H73" s="209">
        <v>20.3</v>
      </c>
      <c r="I73" s="209">
        <v>27.3</v>
      </c>
      <c r="J73" s="210">
        <v>8.6</v>
      </c>
      <c r="K73" s="211">
        <f t="shared" si="8"/>
        <v>135.18</v>
      </c>
      <c r="L73" s="241"/>
      <c r="M73" s="316"/>
    </row>
    <row r="74" spans="1:13" ht="12.75" x14ac:dyDescent="0.2">
      <c r="A74" s="29" t="s">
        <v>100</v>
      </c>
      <c r="B74" s="82"/>
      <c r="C74" s="263">
        <f t="shared" ref="C74:K74" si="9">((C72-C73)/C73)</f>
        <v>-0.76648351648351642</v>
      </c>
      <c r="D74" s="264">
        <f t="shared" si="9"/>
        <v>-8.4507042253521084E-2</v>
      </c>
      <c r="E74" s="264">
        <f t="shared" si="9"/>
        <v>-1.6544117647058799E-2</v>
      </c>
      <c r="F74" s="264">
        <f t="shared" si="9"/>
        <v>6.1320754716981077E-2</v>
      </c>
      <c r="G74" s="264">
        <f t="shared" si="9"/>
        <v>-0.77777777777777779</v>
      </c>
      <c r="H74" s="264">
        <f t="shared" si="9"/>
        <v>-0.87684729064039413</v>
      </c>
      <c r="I74" s="264">
        <f t="shared" si="9"/>
        <v>-0.15750915750915753</v>
      </c>
      <c r="J74" s="265">
        <f t="shared" si="9"/>
        <v>0.45348837209302334</v>
      </c>
      <c r="K74" s="266">
        <f t="shared" si="9"/>
        <v>-0.34531735463826013</v>
      </c>
      <c r="L74" s="267"/>
      <c r="M74" s="315"/>
    </row>
  </sheetData>
  <mergeCells count="17">
    <mergeCell ref="M1:M2"/>
    <mergeCell ref="A73:B73"/>
    <mergeCell ref="A74:B74"/>
    <mergeCell ref="C1:C2"/>
    <mergeCell ref="D1:D2"/>
    <mergeCell ref="E1:E2"/>
    <mergeCell ref="A1:A2"/>
    <mergeCell ref="B1:B2"/>
    <mergeCell ref="K1:K2"/>
    <mergeCell ref="L1:L2"/>
    <mergeCell ref="A71:B71"/>
    <mergeCell ref="A72:B72"/>
    <mergeCell ref="F1:F2"/>
    <mergeCell ref="G1:G2"/>
    <mergeCell ref="H1:H2"/>
    <mergeCell ref="I1:I2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opLeftCell="H20" workbookViewId="0">
      <selection activeCell="R15" sqref="R15"/>
    </sheetView>
  </sheetViews>
  <sheetFormatPr defaultColWidth="14.42578125" defaultRowHeight="15.75" customHeight="1" x14ac:dyDescent="0.2"/>
  <cols>
    <col min="2" max="2" width="38.5703125" bestFit="1" customWidth="1"/>
    <col min="5" max="5" width="5.140625" customWidth="1"/>
    <col min="6" max="6" width="38.5703125" bestFit="1" customWidth="1"/>
  </cols>
  <sheetData>
    <row r="1" spans="1:10" ht="15.75" customHeight="1" x14ac:dyDescent="0.2">
      <c r="A1" s="1"/>
      <c r="B1" s="2"/>
      <c r="C1" s="74" t="s">
        <v>0</v>
      </c>
      <c r="D1" s="28"/>
      <c r="E1" s="127"/>
      <c r="F1" s="15"/>
      <c r="G1" s="76" t="s">
        <v>1</v>
      </c>
      <c r="H1" s="21"/>
      <c r="I1" s="3"/>
      <c r="J1" s="3"/>
    </row>
    <row r="2" spans="1:10" ht="15.75" customHeight="1" thickBot="1" x14ac:dyDescent="0.25">
      <c r="A2" s="4" t="s">
        <v>2</v>
      </c>
      <c r="B2" s="5" t="s">
        <v>3</v>
      </c>
      <c r="C2" s="129">
        <v>43150</v>
      </c>
      <c r="D2" s="6">
        <v>43157</v>
      </c>
      <c r="E2" s="128"/>
      <c r="F2" s="18" t="s">
        <v>4</v>
      </c>
      <c r="G2" s="7" t="s">
        <v>5</v>
      </c>
      <c r="H2" s="8" t="s">
        <v>6</v>
      </c>
    </row>
    <row r="3" spans="1:10" ht="15.75" customHeight="1" x14ac:dyDescent="0.2">
      <c r="A3" s="91">
        <v>1</v>
      </c>
      <c r="B3" s="92" t="s">
        <v>7</v>
      </c>
      <c r="C3" s="109">
        <f>'WK7 1902'!K3</f>
        <v>10.5</v>
      </c>
      <c r="D3" s="110">
        <f>'WK8 2602'!K3</f>
        <v>7.75</v>
      </c>
      <c r="E3" s="155"/>
      <c r="F3" s="143" t="s">
        <v>7</v>
      </c>
      <c r="G3" s="130">
        <f>'WK7 1902'!L3</f>
        <v>16</v>
      </c>
      <c r="H3" s="131">
        <f>'WK8 2602'!L3</f>
        <v>16</v>
      </c>
    </row>
    <row r="4" spans="1:10" ht="15.75" customHeight="1" x14ac:dyDescent="0.2">
      <c r="A4" s="93">
        <v>1.1000000000000001</v>
      </c>
      <c r="B4" s="40" t="s">
        <v>7</v>
      </c>
      <c r="C4" s="111">
        <f>'WK7 1902'!K4</f>
        <v>7.25</v>
      </c>
      <c r="D4" s="112">
        <f>'WK8 2602'!K4</f>
        <v>7.25</v>
      </c>
      <c r="E4" s="128"/>
      <c r="F4" s="57" t="s">
        <v>7</v>
      </c>
      <c r="G4" s="157">
        <f>'WK7 1902'!L4</f>
        <v>8</v>
      </c>
      <c r="H4" s="132">
        <f>'WK8 2602'!L4</f>
        <v>8</v>
      </c>
    </row>
    <row r="5" spans="1:10" ht="15.75" customHeight="1" x14ac:dyDescent="0.2">
      <c r="A5" s="94" t="s">
        <v>18</v>
      </c>
      <c r="B5" s="61" t="s">
        <v>19</v>
      </c>
      <c r="C5" s="111">
        <f>'WK7 1902'!K5</f>
        <v>0.5</v>
      </c>
      <c r="D5" s="112" t="str">
        <f>'WK8 2602'!K5</f>
        <v>-</v>
      </c>
      <c r="E5" s="128"/>
      <c r="F5" s="144" t="s">
        <v>19</v>
      </c>
      <c r="G5" s="157" t="str">
        <f>'WK7 1902'!L5</f>
        <v>-</v>
      </c>
      <c r="H5" s="132" t="str">
        <f>'WK8 2602'!L5</f>
        <v>-</v>
      </c>
    </row>
    <row r="6" spans="1:10" ht="15.75" customHeight="1" x14ac:dyDescent="0.2">
      <c r="A6" s="94">
        <v>1.2</v>
      </c>
      <c r="B6" s="61" t="s">
        <v>21</v>
      </c>
      <c r="C6" s="111">
        <f>'WK7 1902'!K6</f>
        <v>2.75</v>
      </c>
      <c r="D6" s="112">
        <f>'WK8 2602'!K6</f>
        <v>0.5</v>
      </c>
      <c r="E6" s="128"/>
      <c r="F6" s="144" t="s">
        <v>21</v>
      </c>
      <c r="G6" s="157">
        <f>'WK7 1902'!L6</f>
        <v>8</v>
      </c>
      <c r="H6" s="132">
        <f>'WK8 2602'!L6</f>
        <v>8</v>
      </c>
    </row>
    <row r="7" spans="1:10" ht="15.75" customHeight="1" x14ac:dyDescent="0.2">
      <c r="A7" s="95">
        <v>2</v>
      </c>
      <c r="B7" s="96" t="s">
        <v>22</v>
      </c>
      <c r="C7" s="113">
        <f>'WK7 1902'!K7</f>
        <v>1.25</v>
      </c>
      <c r="D7" s="114">
        <f>'WK8 2602'!K7</f>
        <v>10.75</v>
      </c>
      <c r="E7" s="155"/>
      <c r="F7" s="145" t="s">
        <v>22</v>
      </c>
      <c r="G7" s="159">
        <f>'WK7 1902'!L7</f>
        <v>0</v>
      </c>
      <c r="H7" s="133">
        <f>'WK8 2602'!L7</f>
        <v>0</v>
      </c>
    </row>
    <row r="8" spans="1:10" ht="15.75" customHeight="1" x14ac:dyDescent="0.2">
      <c r="A8" s="97">
        <v>2.1</v>
      </c>
      <c r="B8" s="47" t="s">
        <v>23</v>
      </c>
      <c r="C8" s="162">
        <f>'WK7 1902'!K8</f>
        <v>0</v>
      </c>
      <c r="D8" s="163">
        <f>'WK8 2602'!K8</f>
        <v>0</v>
      </c>
      <c r="E8" s="155"/>
      <c r="F8" s="146" t="s">
        <v>23</v>
      </c>
      <c r="G8" s="161">
        <f>'WK7 1902'!L8</f>
        <v>0</v>
      </c>
      <c r="H8" s="164">
        <f>'WK8 2602'!L8</f>
        <v>0</v>
      </c>
    </row>
    <row r="9" spans="1:10" ht="15.75" customHeight="1" x14ac:dyDescent="0.2">
      <c r="A9" s="93" t="s">
        <v>24</v>
      </c>
      <c r="B9" s="40" t="s">
        <v>25</v>
      </c>
      <c r="C9" s="111" t="str">
        <f>'WK7 1902'!K9</f>
        <v>-</v>
      </c>
      <c r="D9" s="112" t="str">
        <f>'WK8 2602'!K9</f>
        <v>-</v>
      </c>
      <c r="E9" s="128"/>
      <c r="F9" s="57" t="s">
        <v>25</v>
      </c>
      <c r="G9" s="157" t="str">
        <f>'WK7 1902'!L9</f>
        <v>-</v>
      </c>
      <c r="H9" s="132" t="str">
        <f>'WK8 2602'!L9</f>
        <v>-</v>
      </c>
    </row>
    <row r="10" spans="1:10" ht="15.75" customHeight="1" x14ac:dyDescent="0.2">
      <c r="A10" s="93" t="s">
        <v>26</v>
      </c>
      <c r="B10" s="40" t="s">
        <v>27</v>
      </c>
      <c r="C10" s="111" t="str">
        <f>'WK7 1902'!K10</f>
        <v>-</v>
      </c>
      <c r="D10" s="112" t="str">
        <f>'WK8 2602'!K10</f>
        <v>-</v>
      </c>
      <c r="E10" s="128"/>
      <c r="F10" s="57" t="s">
        <v>27</v>
      </c>
      <c r="G10" s="157" t="str">
        <f>'WK7 1902'!L10</f>
        <v>-</v>
      </c>
      <c r="H10" s="132" t="str">
        <f>'WK8 2602'!L10</f>
        <v>-</v>
      </c>
    </row>
    <row r="11" spans="1:10" ht="15.75" customHeight="1" x14ac:dyDescent="0.2">
      <c r="A11" s="93" t="s">
        <v>28</v>
      </c>
      <c r="B11" s="40" t="s">
        <v>29</v>
      </c>
      <c r="C11" s="111" t="str">
        <f>'WK7 1902'!K11</f>
        <v>-</v>
      </c>
      <c r="D11" s="112" t="str">
        <f>'WK8 2602'!K11</f>
        <v>-</v>
      </c>
      <c r="E11" s="128"/>
      <c r="F11" s="57" t="s">
        <v>29</v>
      </c>
      <c r="G11" s="157" t="str">
        <f>'WK7 1902'!L11</f>
        <v>-</v>
      </c>
      <c r="H11" s="132" t="str">
        <f>'WK8 2602'!L11</f>
        <v>-</v>
      </c>
    </row>
    <row r="12" spans="1:10" ht="15.75" customHeight="1" x14ac:dyDescent="0.2">
      <c r="A12" s="93"/>
      <c r="B12" s="40"/>
      <c r="C12" s="111">
        <f>'WK7 1902'!K12</f>
        <v>0</v>
      </c>
      <c r="D12" s="112">
        <f>'WK8 2602'!K12</f>
        <v>0</v>
      </c>
      <c r="E12" s="128"/>
      <c r="F12" s="57"/>
      <c r="G12" s="157">
        <f>'WK7 1902'!L12</f>
        <v>0</v>
      </c>
      <c r="H12" s="132">
        <f>'WK8 2602'!L12</f>
        <v>0</v>
      </c>
    </row>
    <row r="13" spans="1:10" ht="15.75" customHeight="1" x14ac:dyDescent="0.2">
      <c r="A13" s="97">
        <v>2.2000000000000002</v>
      </c>
      <c r="B13" s="47" t="s">
        <v>30</v>
      </c>
      <c r="C13" s="115">
        <f>'WK7 1902'!K13</f>
        <v>0</v>
      </c>
      <c r="D13" s="116">
        <f>'WK8 2602'!K13</f>
        <v>5.5</v>
      </c>
      <c r="E13" s="155"/>
      <c r="F13" s="146" t="s">
        <v>30</v>
      </c>
      <c r="G13" s="161">
        <f>'WK7 1902'!L13</f>
        <v>0</v>
      </c>
      <c r="H13" s="134">
        <f>'WK8 2602'!L13</f>
        <v>0</v>
      </c>
    </row>
    <row r="14" spans="1:10" ht="15.75" customHeight="1" x14ac:dyDescent="0.2">
      <c r="A14" s="93" t="s">
        <v>31</v>
      </c>
      <c r="B14" s="40" t="s">
        <v>32</v>
      </c>
      <c r="C14" s="111" t="str">
        <f>'WK7 1902'!K14</f>
        <v>-</v>
      </c>
      <c r="D14" s="112">
        <f>'WK8 2602'!K14</f>
        <v>0.25</v>
      </c>
      <c r="E14" s="128"/>
      <c r="F14" s="57" t="s">
        <v>32</v>
      </c>
      <c r="G14" s="157" t="str">
        <f>'WK7 1902'!L14</f>
        <v>-</v>
      </c>
      <c r="H14" s="132" t="str">
        <f>'WK8 2602'!L14</f>
        <v>-</v>
      </c>
    </row>
    <row r="15" spans="1:10" ht="15.75" customHeight="1" x14ac:dyDescent="0.2">
      <c r="A15" s="93" t="s">
        <v>33</v>
      </c>
      <c r="B15" s="40" t="s">
        <v>34</v>
      </c>
      <c r="C15" s="111" t="str">
        <f>'WK7 1902'!K15</f>
        <v>-</v>
      </c>
      <c r="D15" s="112">
        <f>'WK8 2602'!K15</f>
        <v>0</v>
      </c>
      <c r="E15" s="128"/>
      <c r="F15" s="57" t="s">
        <v>34</v>
      </c>
      <c r="G15" s="157" t="str">
        <f>'WK7 1902'!L15</f>
        <v>-</v>
      </c>
      <c r="H15" s="132" t="str">
        <f>'WK8 2602'!L15</f>
        <v>-</v>
      </c>
    </row>
    <row r="16" spans="1:10" ht="15.75" customHeight="1" x14ac:dyDescent="0.2">
      <c r="A16" s="93"/>
      <c r="B16" s="40"/>
      <c r="C16" s="111">
        <f>'WK7 1902'!K16</f>
        <v>0</v>
      </c>
      <c r="D16" s="112">
        <f>'WK8 2602'!K16</f>
        <v>0</v>
      </c>
      <c r="E16" s="128"/>
      <c r="F16" s="57"/>
      <c r="G16" s="157">
        <f>'WK7 1902'!L16</f>
        <v>0</v>
      </c>
      <c r="H16" s="132" t="str">
        <f>'WK8 2602'!L16</f>
        <v>-</v>
      </c>
    </row>
    <row r="17" spans="1:8" ht="15.75" customHeight="1" x14ac:dyDescent="0.2">
      <c r="A17" s="93">
        <v>2.2999999999999998</v>
      </c>
      <c r="B17" s="40" t="s">
        <v>35</v>
      </c>
      <c r="C17" s="111" t="str">
        <f>'WK7 1902'!K17</f>
        <v>-</v>
      </c>
      <c r="D17" s="112">
        <f>'WK8 2602'!K17</f>
        <v>0</v>
      </c>
      <c r="E17" s="128"/>
      <c r="F17" s="57" t="s">
        <v>35</v>
      </c>
      <c r="G17" s="157" t="str">
        <f>'WK7 1902'!L17</f>
        <v>-</v>
      </c>
      <c r="H17" s="132" t="str">
        <f>'WK8 2602'!L17</f>
        <v>-</v>
      </c>
    </row>
    <row r="18" spans="1:8" ht="15.75" customHeight="1" x14ac:dyDescent="0.2">
      <c r="A18" s="93">
        <v>2.4</v>
      </c>
      <c r="B18" s="40" t="s">
        <v>36</v>
      </c>
      <c r="C18" s="111" t="str">
        <f>'WK7 1902'!K18</f>
        <v>-</v>
      </c>
      <c r="D18" s="112">
        <f>'WK8 2602'!K18</f>
        <v>0</v>
      </c>
      <c r="E18" s="128"/>
      <c r="F18" s="57" t="s">
        <v>36</v>
      </c>
      <c r="G18" s="157" t="str">
        <f>'WK7 1902'!L18</f>
        <v>-</v>
      </c>
      <c r="H18" s="132" t="str">
        <f>'WK8 2602'!L18</f>
        <v>-</v>
      </c>
    </row>
    <row r="19" spans="1:8" ht="15.75" customHeight="1" x14ac:dyDescent="0.2">
      <c r="A19" s="93">
        <v>2.5</v>
      </c>
      <c r="B19" s="40" t="s">
        <v>37</v>
      </c>
      <c r="C19" s="111">
        <f>'WK7 1902'!K19</f>
        <v>1.25</v>
      </c>
      <c r="D19" s="112">
        <f>'WK8 2602'!K19</f>
        <v>5.25</v>
      </c>
      <c r="E19" s="128"/>
      <c r="F19" s="57" t="s">
        <v>37</v>
      </c>
      <c r="G19" s="157" t="str">
        <f>'WK7 1902'!L19</f>
        <v>-</v>
      </c>
      <c r="H19" s="132" t="str">
        <f>'WK8 2602'!L19</f>
        <v>-</v>
      </c>
    </row>
    <row r="20" spans="1:8" ht="15.75" customHeight="1" x14ac:dyDescent="0.2">
      <c r="A20" s="93">
        <v>2.6</v>
      </c>
      <c r="B20" s="40" t="s">
        <v>38</v>
      </c>
      <c r="C20" s="111" t="str">
        <f>'WK7 1902'!K20</f>
        <v>-</v>
      </c>
      <c r="D20" s="112">
        <f>'WK8 2602'!K20</f>
        <v>0</v>
      </c>
      <c r="E20" s="128"/>
      <c r="F20" s="57" t="s">
        <v>38</v>
      </c>
      <c r="G20" s="157" t="str">
        <f>'WK7 1902'!L20</f>
        <v>-</v>
      </c>
      <c r="H20" s="132" t="str">
        <f>'WK8 2602'!L20</f>
        <v>-</v>
      </c>
    </row>
    <row r="21" spans="1:8" ht="15.75" customHeight="1" x14ac:dyDescent="0.2">
      <c r="A21" s="93">
        <v>2.7</v>
      </c>
      <c r="B21" s="40" t="s">
        <v>39</v>
      </c>
      <c r="C21" s="111" t="str">
        <f>'WK7 1902'!K21</f>
        <v>-</v>
      </c>
      <c r="D21" s="112">
        <f>'WK8 2602'!K21</f>
        <v>0</v>
      </c>
      <c r="E21" s="128"/>
      <c r="F21" s="57" t="s">
        <v>39</v>
      </c>
      <c r="G21" s="157" t="str">
        <f>'WK7 1902'!L21</f>
        <v>-</v>
      </c>
      <c r="H21" s="132" t="str">
        <f>'WK8 2602'!L21</f>
        <v>-</v>
      </c>
    </row>
    <row r="22" spans="1:8" ht="15.75" customHeight="1" x14ac:dyDescent="0.2">
      <c r="A22" s="93">
        <v>2.8</v>
      </c>
      <c r="B22" s="40" t="s">
        <v>40</v>
      </c>
      <c r="C22" s="111" t="str">
        <f>'WK7 1902'!K22</f>
        <v>-</v>
      </c>
      <c r="D22" s="112">
        <f>'WK8 2602'!K22</f>
        <v>0</v>
      </c>
      <c r="E22" s="128"/>
      <c r="F22" s="57" t="s">
        <v>40</v>
      </c>
      <c r="G22" s="157" t="str">
        <f>'WK7 1902'!L22</f>
        <v>-</v>
      </c>
      <c r="H22" s="132" t="str">
        <f>'WK8 2602'!L22</f>
        <v>-</v>
      </c>
    </row>
    <row r="23" spans="1:8" ht="15.75" customHeight="1" x14ac:dyDescent="0.2">
      <c r="A23" s="93">
        <v>2.9</v>
      </c>
      <c r="B23" s="40" t="s">
        <v>41</v>
      </c>
      <c r="C23" s="111" t="str">
        <f>'WK7 1902'!K23</f>
        <v>-</v>
      </c>
      <c r="D23" s="112">
        <f>'WK8 2602'!K23</f>
        <v>0</v>
      </c>
      <c r="E23" s="128"/>
      <c r="F23" s="57" t="s">
        <v>41</v>
      </c>
      <c r="G23" s="157" t="str">
        <f>'WK7 1902'!L23</f>
        <v>-</v>
      </c>
      <c r="H23" s="132" t="str">
        <f>'WK8 2602'!L23</f>
        <v>-</v>
      </c>
    </row>
    <row r="24" spans="1:8" ht="15.75" customHeight="1" x14ac:dyDescent="0.2">
      <c r="A24" s="93"/>
      <c r="B24" s="40"/>
      <c r="C24" s="111">
        <f>'WK7 1902'!K24</f>
        <v>0</v>
      </c>
      <c r="D24" s="112">
        <f>'WK8 2602'!K24</f>
        <v>0</v>
      </c>
      <c r="E24" s="128"/>
      <c r="F24" s="57"/>
      <c r="G24" s="157">
        <f>'WK7 1902'!L24</f>
        <v>0</v>
      </c>
      <c r="H24" s="132">
        <f>'WK8 2602'!L24</f>
        <v>0</v>
      </c>
    </row>
    <row r="25" spans="1:8" ht="15.75" customHeight="1" x14ac:dyDescent="0.2">
      <c r="A25" s="98">
        <v>3</v>
      </c>
      <c r="B25" s="99" t="s">
        <v>42</v>
      </c>
      <c r="C25" s="117">
        <f>'WK7 1902'!K25</f>
        <v>44.25</v>
      </c>
      <c r="D25" s="118">
        <f>'WK8 2602'!K25</f>
        <v>0.5</v>
      </c>
      <c r="E25" s="155"/>
      <c r="F25" s="147" t="s">
        <v>42</v>
      </c>
      <c r="G25" s="165">
        <f>'WK7 1902'!L25</f>
        <v>13.75</v>
      </c>
      <c r="H25" s="135">
        <f>'WK8 2602'!L25</f>
        <v>18.75</v>
      </c>
    </row>
    <row r="26" spans="1:8" ht="15.75" customHeight="1" x14ac:dyDescent="0.2">
      <c r="A26" s="93">
        <v>3.1</v>
      </c>
      <c r="B26" s="40" t="s">
        <v>43</v>
      </c>
      <c r="C26" s="111">
        <f>'WK7 1902'!K26</f>
        <v>16</v>
      </c>
      <c r="D26" s="112" t="str">
        <f>'WK8 2602'!K26</f>
        <v>-</v>
      </c>
      <c r="E26" s="128"/>
      <c r="F26" s="57" t="s">
        <v>43</v>
      </c>
      <c r="G26" s="157" t="str">
        <f>'WK7 1902'!L26</f>
        <v>-</v>
      </c>
      <c r="H26" s="132" t="str">
        <f>'WK8 2602'!L26</f>
        <v>-</v>
      </c>
    </row>
    <row r="27" spans="1:8" ht="15.75" customHeight="1" x14ac:dyDescent="0.2">
      <c r="A27" s="93">
        <v>3.2</v>
      </c>
      <c r="B27" s="40" t="s">
        <v>44</v>
      </c>
      <c r="C27" s="111">
        <f>'WK7 1902'!K27</f>
        <v>27.25</v>
      </c>
      <c r="D27" s="112" t="str">
        <f>'WK8 2602'!K27</f>
        <v>-</v>
      </c>
      <c r="E27" s="128"/>
      <c r="F27" s="57" t="s">
        <v>44</v>
      </c>
      <c r="G27" s="157">
        <f>'WK7 1902'!L27</f>
        <v>12.5</v>
      </c>
      <c r="H27" s="132" t="str">
        <f>'WK8 2602'!L27</f>
        <v>-</v>
      </c>
    </row>
    <row r="28" spans="1:8" ht="15.75" customHeight="1" x14ac:dyDescent="0.2">
      <c r="A28" s="93">
        <v>3.3</v>
      </c>
      <c r="B28" s="40" t="s">
        <v>45</v>
      </c>
      <c r="C28" s="111">
        <f>'WK7 1902'!K28</f>
        <v>1</v>
      </c>
      <c r="D28" s="112">
        <f>'WK8 2602'!K28</f>
        <v>0.5</v>
      </c>
      <c r="E28" s="128"/>
      <c r="F28" s="57" t="s">
        <v>45</v>
      </c>
      <c r="G28" s="157">
        <f>'WK7 1902'!L28</f>
        <v>1.25</v>
      </c>
      <c r="H28" s="132">
        <f>'WK8 2602'!L28</f>
        <v>18.75</v>
      </c>
    </row>
    <row r="29" spans="1:8" ht="15.75" customHeight="1" x14ac:dyDescent="0.2">
      <c r="A29" s="93">
        <v>3.4</v>
      </c>
      <c r="B29" s="40" t="s">
        <v>46</v>
      </c>
      <c r="C29" s="111" t="str">
        <f>'WK7 1902'!K29</f>
        <v>-</v>
      </c>
      <c r="D29" s="112" t="str">
        <f>'WK8 2602'!K29</f>
        <v>-</v>
      </c>
      <c r="E29" s="128"/>
      <c r="F29" s="57" t="s">
        <v>46</v>
      </c>
      <c r="G29" s="157" t="str">
        <f>'WK7 1902'!L29</f>
        <v>-</v>
      </c>
      <c r="H29" s="132" t="str">
        <f>'WK8 2602'!L29</f>
        <v>-</v>
      </c>
    </row>
    <row r="30" spans="1:8" ht="12.75" x14ac:dyDescent="0.2">
      <c r="A30" s="93">
        <v>3.5</v>
      </c>
      <c r="B30" s="40" t="s">
        <v>47</v>
      </c>
      <c r="C30" s="111" t="str">
        <f>'WK7 1902'!K30</f>
        <v>-</v>
      </c>
      <c r="D30" s="112" t="str">
        <f>'WK8 2602'!K30</f>
        <v>-</v>
      </c>
      <c r="E30" s="128"/>
      <c r="F30" s="57" t="s">
        <v>47</v>
      </c>
      <c r="G30" s="157" t="str">
        <f>'WK7 1902'!L30</f>
        <v>-</v>
      </c>
      <c r="H30" s="132" t="str">
        <f>'WK8 2602'!L30</f>
        <v>-</v>
      </c>
    </row>
    <row r="31" spans="1:8" ht="12.75" x14ac:dyDescent="0.2">
      <c r="A31" s="93"/>
      <c r="B31" s="40"/>
      <c r="C31" s="111">
        <f>'WK7 1902'!K31</f>
        <v>0</v>
      </c>
      <c r="D31" s="112">
        <f>'WK8 2602'!K31</f>
        <v>0</v>
      </c>
      <c r="E31" s="128"/>
      <c r="F31" s="57"/>
      <c r="G31" s="157">
        <f>'WK7 1902'!L31</f>
        <v>0</v>
      </c>
      <c r="H31" s="132">
        <f>'WK8 2602'!L31</f>
        <v>0</v>
      </c>
    </row>
    <row r="32" spans="1:8" ht="12.75" x14ac:dyDescent="0.2">
      <c r="A32" s="100">
        <v>4</v>
      </c>
      <c r="B32" s="101" t="s">
        <v>48</v>
      </c>
      <c r="C32" s="119">
        <f>'WK7 1902'!K32</f>
        <v>0.75</v>
      </c>
      <c r="D32" s="120">
        <f>'WK8 2602'!K32</f>
        <v>3</v>
      </c>
      <c r="E32" s="155"/>
      <c r="F32" s="148" t="s">
        <v>48</v>
      </c>
      <c r="G32" s="166">
        <f>'WK7 1902'!L32</f>
        <v>0</v>
      </c>
      <c r="H32" s="136">
        <f>'WK8 2602'!L32</f>
        <v>0</v>
      </c>
    </row>
    <row r="33" spans="1:8" ht="12.75" x14ac:dyDescent="0.2">
      <c r="A33" s="93">
        <v>4.0999999999999996</v>
      </c>
      <c r="B33" s="40" t="s">
        <v>49</v>
      </c>
      <c r="C33" s="111" t="str">
        <f>'WK7 1902'!K33</f>
        <v>-</v>
      </c>
      <c r="D33" s="112" t="str">
        <f>'WK8 2602'!K33</f>
        <v>-</v>
      </c>
      <c r="E33" s="128"/>
      <c r="F33" s="57" t="s">
        <v>49</v>
      </c>
      <c r="G33" s="157" t="str">
        <f>'WK7 1902'!L33</f>
        <v>-</v>
      </c>
      <c r="H33" s="132" t="str">
        <f>'WK8 2602'!L33</f>
        <v>-</v>
      </c>
    </row>
    <row r="34" spans="1:8" ht="12.75" x14ac:dyDescent="0.2">
      <c r="A34" s="93">
        <v>4.2</v>
      </c>
      <c r="B34" s="40" t="s">
        <v>50</v>
      </c>
      <c r="C34" s="111" t="str">
        <f>'WK7 1902'!K34</f>
        <v>-</v>
      </c>
      <c r="D34" s="112" t="str">
        <f>'WK8 2602'!K34</f>
        <v>-</v>
      </c>
      <c r="E34" s="128"/>
      <c r="F34" s="57" t="s">
        <v>50</v>
      </c>
      <c r="G34" s="157" t="str">
        <f>'WK7 1902'!L34</f>
        <v>-</v>
      </c>
      <c r="H34" s="132" t="str">
        <f>'WK8 2602'!L34</f>
        <v>-</v>
      </c>
    </row>
    <row r="35" spans="1:8" ht="12.75" x14ac:dyDescent="0.2">
      <c r="A35" s="93">
        <v>4.3</v>
      </c>
      <c r="B35" s="40" t="s">
        <v>51</v>
      </c>
      <c r="C35" s="111">
        <f>'WK7 1902'!K35</f>
        <v>0.75</v>
      </c>
      <c r="D35" s="112">
        <f>'WK8 2602'!K35</f>
        <v>3</v>
      </c>
      <c r="E35" s="128"/>
      <c r="F35" s="57" t="s">
        <v>51</v>
      </c>
      <c r="G35" s="157" t="str">
        <f>'WK7 1902'!L35</f>
        <v>-</v>
      </c>
      <c r="H35" s="132" t="str">
        <f>'WK8 2602'!L35</f>
        <v>-</v>
      </c>
    </row>
    <row r="36" spans="1:8" ht="12.75" x14ac:dyDescent="0.2">
      <c r="A36" s="102">
        <v>4.4000000000000004</v>
      </c>
      <c r="B36" s="42" t="s">
        <v>52</v>
      </c>
      <c r="C36" s="115">
        <f>'WK7 1902'!K36</f>
        <v>0</v>
      </c>
      <c r="D36" s="116">
        <f>'WK8 2602'!K36</f>
        <v>0</v>
      </c>
      <c r="E36" s="128"/>
      <c r="F36" s="149" t="s">
        <v>52</v>
      </c>
      <c r="G36" s="157">
        <f>'WK7 1902'!L36</f>
        <v>0</v>
      </c>
      <c r="H36" s="134">
        <f>'WK8 2602'!L36</f>
        <v>0</v>
      </c>
    </row>
    <row r="37" spans="1:8" ht="12.75" x14ac:dyDescent="0.2">
      <c r="A37" s="93" t="s">
        <v>53</v>
      </c>
      <c r="B37" s="40" t="s">
        <v>54</v>
      </c>
      <c r="C37" s="111" t="str">
        <f>'WK7 1902'!K37</f>
        <v>-</v>
      </c>
      <c r="D37" s="112" t="str">
        <f>'WK8 2602'!K37</f>
        <v>-</v>
      </c>
      <c r="E37" s="128"/>
      <c r="F37" s="57" t="s">
        <v>54</v>
      </c>
      <c r="G37" s="157" t="str">
        <f>'WK7 1902'!L37</f>
        <v>-</v>
      </c>
      <c r="H37" s="132" t="str">
        <f>'WK8 2602'!L37</f>
        <v>-</v>
      </c>
    </row>
    <row r="38" spans="1:8" ht="12.75" x14ac:dyDescent="0.2">
      <c r="A38" s="93" t="s">
        <v>55</v>
      </c>
      <c r="B38" s="40" t="s">
        <v>56</v>
      </c>
      <c r="C38" s="111" t="str">
        <f>'WK7 1902'!K38</f>
        <v>-</v>
      </c>
      <c r="D38" s="112" t="str">
        <f>'WK8 2602'!K38</f>
        <v>-</v>
      </c>
      <c r="E38" s="128"/>
      <c r="F38" s="57" t="s">
        <v>56</v>
      </c>
      <c r="G38" s="157" t="str">
        <f>'WK7 1902'!L38</f>
        <v>-</v>
      </c>
      <c r="H38" s="132" t="str">
        <f>'WK8 2602'!L38</f>
        <v>-</v>
      </c>
    </row>
    <row r="39" spans="1:8" ht="12.75" x14ac:dyDescent="0.2">
      <c r="A39" s="93" t="s">
        <v>57</v>
      </c>
      <c r="B39" s="40" t="s">
        <v>58</v>
      </c>
      <c r="C39" s="111" t="str">
        <f>'WK7 1902'!K39</f>
        <v>-</v>
      </c>
      <c r="D39" s="112" t="str">
        <f>'WK8 2602'!K39</f>
        <v>-</v>
      </c>
      <c r="E39" s="128"/>
      <c r="F39" s="57" t="s">
        <v>58</v>
      </c>
      <c r="G39" s="157" t="str">
        <f>'WK7 1902'!L39</f>
        <v>-</v>
      </c>
      <c r="H39" s="132" t="str">
        <f>'WK8 2602'!L39</f>
        <v>-</v>
      </c>
    </row>
    <row r="40" spans="1:8" ht="12.75" x14ac:dyDescent="0.2">
      <c r="A40" s="93"/>
      <c r="B40" s="40"/>
      <c r="C40" s="111">
        <f>'WK7 1902'!K40</f>
        <v>0</v>
      </c>
      <c r="D40" s="112">
        <f>'WK8 2602'!K40</f>
        <v>0</v>
      </c>
      <c r="E40" s="128"/>
      <c r="F40" s="57"/>
      <c r="G40" s="157">
        <f>'WK7 1902'!L40</f>
        <v>0</v>
      </c>
      <c r="H40" s="132">
        <f>'WK8 2602'!L40</f>
        <v>0</v>
      </c>
    </row>
    <row r="41" spans="1:8" ht="12.75" x14ac:dyDescent="0.2">
      <c r="A41" s="103">
        <v>5</v>
      </c>
      <c r="B41" s="104" t="s">
        <v>59</v>
      </c>
      <c r="C41" s="121">
        <f>'WK7 1902'!K41</f>
        <v>55</v>
      </c>
      <c r="D41" s="122">
        <f>'WK8 2602'!K41</f>
        <v>71.75</v>
      </c>
      <c r="E41" s="155"/>
      <c r="F41" s="150" t="s">
        <v>59</v>
      </c>
      <c r="G41" s="167">
        <f>'WK7 1902'!L41</f>
        <v>100.59</v>
      </c>
      <c r="H41" s="137">
        <f>'WK8 2602'!L41</f>
        <v>100.59</v>
      </c>
    </row>
    <row r="42" spans="1:8" ht="12.75" x14ac:dyDescent="0.2">
      <c r="A42" s="93">
        <v>5.0999999999999996</v>
      </c>
      <c r="B42" s="40" t="s">
        <v>60</v>
      </c>
      <c r="C42" s="111" t="str">
        <f>'WK7 1902'!K42</f>
        <v>-</v>
      </c>
      <c r="D42" s="112" t="str">
        <f>'WK8 2602'!K42</f>
        <v>-</v>
      </c>
      <c r="E42" s="128"/>
      <c r="F42" s="57" t="s">
        <v>60</v>
      </c>
      <c r="G42" s="157">
        <f>'WK7 1902'!L42</f>
        <v>4.37</v>
      </c>
      <c r="H42" s="132">
        <f>'WK8 2602'!L42</f>
        <v>4.37</v>
      </c>
    </row>
    <row r="43" spans="1:8" ht="12.75" x14ac:dyDescent="0.2">
      <c r="A43" s="93">
        <v>5.2</v>
      </c>
      <c r="B43" s="40" t="s">
        <v>61</v>
      </c>
      <c r="C43" s="111" t="str">
        <f>'WK7 1902'!K43</f>
        <v>-</v>
      </c>
      <c r="D43" s="112" t="str">
        <f>'WK8 2602'!K43</f>
        <v>-</v>
      </c>
      <c r="E43" s="128"/>
      <c r="F43" s="57" t="s">
        <v>61</v>
      </c>
      <c r="G43" s="157">
        <f>'WK7 1902'!L43</f>
        <v>3.75</v>
      </c>
      <c r="H43" s="132">
        <f>'WK8 2602'!L43</f>
        <v>3.75</v>
      </c>
    </row>
    <row r="44" spans="1:8" ht="12.75" x14ac:dyDescent="0.2">
      <c r="A44" s="105">
        <v>5.3</v>
      </c>
      <c r="B44" s="45" t="s">
        <v>62</v>
      </c>
      <c r="C44" s="123">
        <f>'WK7 1902'!K44</f>
        <v>55</v>
      </c>
      <c r="D44" s="124">
        <f>'WK8 2602'!K44</f>
        <v>71.75</v>
      </c>
      <c r="E44" s="155"/>
      <c r="F44" s="151" t="s">
        <v>62</v>
      </c>
      <c r="G44" s="161">
        <f>'WK7 1902'!L44</f>
        <v>92.47</v>
      </c>
      <c r="H44" s="138">
        <f>'WK8 2602'!L44</f>
        <v>92.47</v>
      </c>
    </row>
    <row r="45" spans="1:8" ht="12.75" x14ac:dyDescent="0.2">
      <c r="A45" s="97" t="s">
        <v>63</v>
      </c>
      <c r="B45" s="45" t="s">
        <v>64</v>
      </c>
      <c r="C45" s="123">
        <f>'WK7 1902'!K45</f>
        <v>5</v>
      </c>
      <c r="D45" s="124">
        <f>'WK8 2602'!K45</f>
        <v>3</v>
      </c>
      <c r="E45" s="155"/>
      <c r="F45" s="151" t="s">
        <v>64</v>
      </c>
      <c r="G45" s="161">
        <f>'WK7 1902'!L45</f>
        <v>38.770000000000003</v>
      </c>
      <c r="H45" s="138">
        <f>'WK8 2602'!L45</f>
        <v>38.770000000000003</v>
      </c>
    </row>
    <row r="46" spans="1:8" ht="12.75" x14ac:dyDescent="0.2">
      <c r="A46" s="93" t="s">
        <v>65</v>
      </c>
      <c r="B46" s="40" t="s">
        <v>66</v>
      </c>
      <c r="C46" s="111">
        <f>'WK7 1902'!K46</f>
        <v>5</v>
      </c>
      <c r="D46" s="112">
        <f>'WK8 2602'!K46</f>
        <v>3</v>
      </c>
      <c r="E46" s="128"/>
      <c r="F46" s="57" t="s">
        <v>66</v>
      </c>
      <c r="G46" s="157">
        <f>'WK7 1902'!L46</f>
        <v>38.770000000000003</v>
      </c>
      <c r="H46" s="132">
        <f>'WK8 2602'!L46</f>
        <v>38.770000000000003</v>
      </c>
    </row>
    <row r="47" spans="1:8" ht="12.75" x14ac:dyDescent="0.2">
      <c r="A47" s="93" t="s">
        <v>67</v>
      </c>
      <c r="B47" s="40" t="s">
        <v>68</v>
      </c>
      <c r="C47" s="111" t="str">
        <f>'WK7 1902'!K47</f>
        <v>-</v>
      </c>
      <c r="D47" s="112" t="str">
        <f>'WK8 2602'!K47</f>
        <v>-</v>
      </c>
      <c r="E47" s="128"/>
      <c r="F47" s="57" t="s">
        <v>68</v>
      </c>
      <c r="G47" s="157" t="str">
        <f>'WK7 1902'!L47</f>
        <v>-</v>
      </c>
      <c r="H47" s="132" t="str">
        <f>'WK8 2602'!L47</f>
        <v>-</v>
      </c>
    </row>
    <row r="48" spans="1:8" ht="12.75" x14ac:dyDescent="0.2">
      <c r="A48" s="97" t="s">
        <v>69</v>
      </c>
      <c r="B48" s="47" t="s">
        <v>70</v>
      </c>
      <c r="C48" s="115">
        <f>'WK7 1902'!K48</f>
        <v>50</v>
      </c>
      <c r="D48" s="116">
        <f>'WK8 2602'!K48</f>
        <v>68.75</v>
      </c>
      <c r="E48" s="155"/>
      <c r="F48" s="146" t="s">
        <v>70</v>
      </c>
      <c r="G48" s="161">
        <f>'WK7 1902'!L48</f>
        <v>53.7</v>
      </c>
      <c r="H48" s="134">
        <f>'WK8 2602'!L48</f>
        <v>53.7</v>
      </c>
    </row>
    <row r="49" spans="1:8" ht="12.75" x14ac:dyDescent="0.2">
      <c r="A49" s="93" t="s">
        <v>71</v>
      </c>
      <c r="B49" s="40" t="s">
        <v>72</v>
      </c>
      <c r="C49" s="111">
        <f>'WK7 1902'!K49</f>
        <v>50</v>
      </c>
      <c r="D49" s="112">
        <f>'WK8 2602'!K49</f>
        <v>68.75</v>
      </c>
      <c r="E49" s="128"/>
      <c r="F49" s="57" t="s">
        <v>72</v>
      </c>
      <c r="G49" s="157">
        <f>'WK7 1902'!L49</f>
        <v>53.7</v>
      </c>
      <c r="H49" s="132">
        <f>'WK8 2602'!L49</f>
        <v>53.7</v>
      </c>
    </row>
    <row r="50" spans="1:8" ht="12.75" x14ac:dyDescent="0.2">
      <c r="A50" s="93" t="s">
        <v>73</v>
      </c>
      <c r="B50" s="40" t="s">
        <v>74</v>
      </c>
      <c r="C50" s="111" t="str">
        <f>'WK7 1902'!K50</f>
        <v>-</v>
      </c>
      <c r="D50" s="112" t="str">
        <f>'WK8 2602'!K50</f>
        <v>-</v>
      </c>
      <c r="E50" s="128"/>
      <c r="F50" s="57" t="s">
        <v>74</v>
      </c>
      <c r="G50" s="157" t="str">
        <f>'WK7 1902'!L50</f>
        <v>-</v>
      </c>
      <c r="H50" s="132" t="str">
        <f>'WK8 2602'!L50</f>
        <v>-</v>
      </c>
    </row>
    <row r="51" spans="1:8" ht="12.75" x14ac:dyDescent="0.2">
      <c r="A51" s="105">
        <v>5.4</v>
      </c>
      <c r="B51" s="45" t="s">
        <v>75</v>
      </c>
      <c r="C51" s="123">
        <f>'WK7 1902'!K51</f>
        <v>0</v>
      </c>
      <c r="D51" s="124">
        <f>'WK8 2602'!K51</f>
        <v>0</v>
      </c>
      <c r="E51" s="155"/>
      <c r="F51" s="151" t="s">
        <v>75</v>
      </c>
      <c r="G51" s="161">
        <f>'WK7 1902'!L51</f>
        <v>0</v>
      </c>
      <c r="H51" s="138">
        <f>'WK8 2602'!L51</f>
        <v>0</v>
      </c>
    </row>
    <row r="52" spans="1:8" ht="12.75" x14ac:dyDescent="0.2">
      <c r="A52" s="93" t="s">
        <v>76</v>
      </c>
      <c r="B52" s="40" t="s">
        <v>77</v>
      </c>
      <c r="C52" s="111" t="str">
        <f>'WK7 1902'!K52</f>
        <v>-</v>
      </c>
      <c r="D52" s="112" t="str">
        <f>'WK8 2602'!K52</f>
        <v>-</v>
      </c>
      <c r="E52" s="128"/>
      <c r="F52" s="57" t="s">
        <v>77</v>
      </c>
      <c r="G52" s="157" t="str">
        <f>'WK7 1902'!L52</f>
        <v>-</v>
      </c>
      <c r="H52" s="132" t="str">
        <f>'WK8 2602'!L52</f>
        <v>-</v>
      </c>
    </row>
    <row r="53" spans="1:8" ht="12.75" x14ac:dyDescent="0.2">
      <c r="A53" s="93" t="s">
        <v>78</v>
      </c>
      <c r="B53" s="48" t="s">
        <v>79</v>
      </c>
      <c r="C53" s="111" t="str">
        <f>'WK7 1902'!K53</f>
        <v>-</v>
      </c>
      <c r="D53" s="112" t="str">
        <f>'WK8 2602'!K53</f>
        <v>-</v>
      </c>
      <c r="E53" s="156"/>
      <c r="F53" s="152" t="s">
        <v>79</v>
      </c>
      <c r="G53" s="157" t="str">
        <f>'WK7 1902'!L53</f>
        <v>-</v>
      </c>
      <c r="H53" s="132" t="str">
        <f>'WK8 2602'!L53</f>
        <v>-</v>
      </c>
    </row>
    <row r="54" spans="1:8" ht="12.75" x14ac:dyDescent="0.2">
      <c r="A54" s="93" t="s">
        <v>80</v>
      </c>
      <c r="B54" s="40" t="s">
        <v>81</v>
      </c>
      <c r="C54" s="111" t="str">
        <f>'WK7 1902'!K54</f>
        <v>-</v>
      </c>
      <c r="D54" s="112" t="str">
        <f>'WK8 2602'!K54</f>
        <v>-</v>
      </c>
      <c r="E54" s="128"/>
      <c r="F54" s="57" t="s">
        <v>81</v>
      </c>
      <c r="G54" s="157" t="str">
        <f>'WK7 1902'!L54</f>
        <v>-</v>
      </c>
      <c r="H54" s="132" t="str">
        <f>'WK8 2602'!L54</f>
        <v>-</v>
      </c>
    </row>
    <row r="55" spans="1:8" ht="12.75" x14ac:dyDescent="0.2">
      <c r="A55" s="93"/>
      <c r="B55" s="40"/>
      <c r="C55" s="111">
        <f>'WK7 1902'!K55</f>
        <v>0</v>
      </c>
      <c r="D55" s="112">
        <f>'WK8 2602'!K55</f>
        <v>0</v>
      </c>
      <c r="E55" s="128"/>
      <c r="F55" s="57"/>
      <c r="G55" s="157">
        <f>'WK7 1902'!L55</f>
        <v>0</v>
      </c>
      <c r="H55" s="132">
        <f>'WK8 2602'!L55</f>
        <v>0</v>
      </c>
    </row>
    <row r="56" spans="1:8" ht="12.75" x14ac:dyDescent="0.2">
      <c r="A56" s="106">
        <v>6</v>
      </c>
      <c r="B56" s="43" t="s">
        <v>82</v>
      </c>
      <c r="C56" s="125">
        <f>'WK7 1902'!K56</f>
        <v>12</v>
      </c>
      <c r="D56" s="126">
        <f>'WK8 2602'!K56</f>
        <v>0</v>
      </c>
      <c r="E56" s="155"/>
      <c r="F56" s="153" t="s">
        <v>82</v>
      </c>
      <c r="G56" s="160">
        <f>'WK7 1902'!L56</f>
        <v>0</v>
      </c>
      <c r="H56" s="139">
        <f>'WK8 2602'!L56</f>
        <v>0</v>
      </c>
    </row>
    <row r="57" spans="1:8" ht="12.75" x14ac:dyDescent="0.2">
      <c r="A57" s="93">
        <v>6.1</v>
      </c>
      <c r="B57" s="40" t="s">
        <v>83</v>
      </c>
      <c r="C57" s="111" t="str">
        <f>'WK7 1902'!K57</f>
        <v>-</v>
      </c>
      <c r="D57" s="112" t="str">
        <f>'WK8 2602'!K57</f>
        <v>-</v>
      </c>
      <c r="E57" s="128"/>
      <c r="F57" s="57" t="s">
        <v>83</v>
      </c>
      <c r="G57" s="157" t="str">
        <f>'WK7 1902'!L57</f>
        <v>-</v>
      </c>
      <c r="H57" s="132" t="str">
        <f>'WK8 2602'!L57</f>
        <v>-</v>
      </c>
    </row>
    <row r="58" spans="1:8" ht="12.75" x14ac:dyDescent="0.2">
      <c r="A58" s="93">
        <v>6.2</v>
      </c>
      <c r="B58" s="40" t="s">
        <v>84</v>
      </c>
      <c r="C58" s="111" t="str">
        <f>'WK7 1902'!K58</f>
        <v>-</v>
      </c>
      <c r="D58" s="112" t="str">
        <f>'WK8 2602'!K58</f>
        <v>-</v>
      </c>
      <c r="E58" s="128"/>
      <c r="F58" s="57" t="s">
        <v>84</v>
      </c>
      <c r="G58" s="157" t="str">
        <f>'WK7 1902'!L58</f>
        <v>-</v>
      </c>
      <c r="H58" s="132" t="str">
        <f>'WK8 2602'!L58</f>
        <v>-</v>
      </c>
    </row>
    <row r="59" spans="1:8" ht="12.75" x14ac:dyDescent="0.2">
      <c r="A59" s="93">
        <v>6.3</v>
      </c>
      <c r="B59" s="40" t="s">
        <v>85</v>
      </c>
      <c r="C59" s="111" t="str">
        <f>'WK7 1902'!K59</f>
        <v>-</v>
      </c>
      <c r="D59" s="112" t="str">
        <f>'WK8 2602'!K59</f>
        <v>-</v>
      </c>
      <c r="E59" s="128"/>
      <c r="F59" s="57" t="s">
        <v>85</v>
      </c>
      <c r="G59" s="157" t="str">
        <f>'WK7 1902'!L59</f>
        <v>-</v>
      </c>
      <c r="H59" s="132" t="str">
        <f>'WK8 2602'!L59</f>
        <v>-</v>
      </c>
    </row>
    <row r="60" spans="1:8" ht="12.75" x14ac:dyDescent="0.2">
      <c r="A60" s="93">
        <v>6.4</v>
      </c>
      <c r="B60" s="40" t="s">
        <v>86</v>
      </c>
      <c r="C60" s="111" t="str">
        <f>'WK7 1902'!K60</f>
        <v>-</v>
      </c>
      <c r="D60" s="112" t="str">
        <f>'WK8 2602'!K60</f>
        <v>-</v>
      </c>
      <c r="E60" s="128"/>
      <c r="F60" s="57" t="s">
        <v>86</v>
      </c>
      <c r="G60" s="157" t="str">
        <f>'WK7 1902'!L60</f>
        <v>-</v>
      </c>
      <c r="H60" s="132" t="str">
        <f>'WK8 2602'!L60</f>
        <v>-</v>
      </c>
    </row>
    <row r="61" spans="1:8" ht="12.75" x14ac:dyDescent="0.2">
      <c r="A61" s="93">
        <v>6.5</v>
      </c>
      <c r="B61" s="40" t="s">
        <v>87</v>
      </c>
      <c r="C61" s="111">
        <f>'WK7 1902'!K61</f>
        <v>12</v>
      </c>
      <c r="D61" s="112">
        <f>'WK8 2602'!K61</f>
        <v>0</v>
      </c>
      <c r="E61" s="128"/>
      <c r="F61" s="57" t="s">
        <v>87</v>
      </c>
      <c r="G61" s="157" t="str">
        <f>'WK7 1902'!L61</f>
        <v>-</v>
      </c>
      <c r="H61" s="132" t="str">
        <f>'WK8 2602'!L61</f>
        <v>-</v>
      </c>
    </row>
    <row r="62" spans="1:8" ht="12.75" x14ac:dyDescent="0.2">
      <c r="A62" s="93">
        <v>6.6</v>
      </c>
      <c r="B62" s="40" t="s">
        <v>88</v>
      </c>
      <c r="C62" s="111" t="str">
        <f>'WK7 1902'!K62</f>
        <v>-</v>
      </c>
      <c r="D62" s="112" t="str">
        <f>'WK8 2602'!K62</f>
        <v>-</v>
      </c>
      <c r="E62" s="128"/>
      <c r="F62" s="57" t="s">
        <v>88</v>
      </c>
      <c r="G62" s="157" t="str">
        <f>'WK7 1902'!L62</f>
        <v>-</v>
      </c>
      <c r="H62" s="132" t="str">
        <f>'WK8 2602'!L62</f>
        <v>-</v>
      </c>
    </row>
    <row r="63" spans="1:8" ht="12.75" x14ac:dyDescent="0.2">
      <c r="A63" s="93">
        <v>6.7</v>
      </c>
      <c r="B63" s="40" t="s">
        <v>89</v>
      </c>
      <c r="C63" s="111" t="str">
        <f>'WK7 1902'!K63</f>
        <v>-</v>
      </c>
      <c r="D63" s="112" t="str">
        <f>'WK8 2602'!K63</f>
        <v>-</v>
      </c>
      <c r="E63" s="128"/>
      <c r="F63" s="57" t="s">
        <v>89</v>
      </c>
      <c r="G63" s="157" t="str">
        <f>'WK7 1902'!L63</f>
        <v>-</v>
      </c>
      <c r="H63" s="132" t="str">
        <f>'WK8 2602'!L63</f>
        <v>-</v>
      </c>
    </row>
    <row r="64" spans="1:8" ht="12.75" x14ac:dyDescent="0.2">
      <c r="A64" s="93">
        <v>6.8</v>
      </c>
      <c r="B64" s="40" t="s">
        <v>90</v>
      </c>
      <c r="C64" s="111" t="str">
        <f>'WK7 1902'!K64</f>
        <v>-</v>
      </c>
      <c r="D64" s="112" t="str">
        <f>'WK8 2602'!K64</f>
        <v>-</v>
      </c>
      <c r="E64" s="128"/>
      <c r="F64" s="57" t="s">
        <v>90</v>
      </c>
      <c r="G64" s="157" t="str">
        <f>'WK7 1902'!L64</f>
        <v>-</v>
      </c>
      <c r="H64" s="132" t="str">
        <f>'WK8 2602'!L64</f>
        <v>-</v>
      </c>
    </row>
    <row r="65" spans="1:8" ht="12.75" x14ac:dyDescent="0.2">
      <c r="A65" s="93">
        <v>6.9</v>
      </c>
      <c r="B65" s="40" t="s">
        <v>91</v>
      </c>
      <c r="C65" s="111" t="str">
        <f>'WK7 1902'!K65</f>
        <v>-</v>
      </c>
      <c r="D65" s="112" t="str">
        <f>'WK8 2602'!K65</f>
        <v>-</v>
      </c>
      <c r="E65" s="128"/>
      <c r="F65" s="57" t="s">
        <v>91</v>
      </c>
      <c r="G65" s="157" t="str">
        <f>'WK7 1902'!L65</f>
        <v>-</v>
      </c>
      <c r="H65" s="132" t="str">
        <f>'WK8 2602'!L65</f>
        <v>-</v>
      </c>
    </row>
    <row r="66" spans="1:8" ht="12.75" x14ac:dyDescent="0.2">
      <c r="A66" s="93">
        <v>6.1</v>
      </c>
      <c r="B66" s="40" t="s">
        <v>92</v>
      </c>
      <c r="C66" s="111" t="str">
        <f>'WK7 1902'!K66</f>
        <v>-</v>
      </c>
      <c r="D66" s="112" t="str">
        <f>'WK8 2602'!K66</f>
        <v>-</v>
      </c>
      <c r="E66" s="128"/>
      <c r="F66" s="57" t="s">
        <v>92</v>
      </c>
      <c r="G66" s="157" t="str">
        <f>'WK7 1902'!L66</f>
        <v>-</v>
      </c>
      <c r="H66" s="132" t="str">
        <f>'WK8 2602'!L66</f>
        <v>-</v>
      </c>
    </row>
    <row r="67" spans="1:8" ht="12.75" x14ac:dyDescent="0.2">
      <c r="A67" s="93">
        <v>6.11</v>
      </c>
      <c r="B67" s="40" t="s">
        <v>93</v>
      </c>
      <c r="C67" s="111" t="str">
        <f>'WK7 1902'!K67</f>
        <v>-</v>
      </c>
      <c r="D67" s="112" t="str">
        <f>'WK8 2602'!K67</f>
        <v>-</v>
      </c>
      <c r="E67" s="128"/>
      <c r="F67" s="57" t="s">
        <v>93</v>
      </c>
      <c r="G67" s="157" t="str">
        <f>'WK7 1902'!L67</f>
        <v>-</v>
      </c>
      <c r="H67" s="132" t="str">
        <f>'WK8 2602'!L67</f>
        <v>-</v>
      </c>
    </row>
    <row r="68" spans="1:8" ht="12.75" x14ac:dyDescent="0.2">
      <c r="A68" s="93">
        <v>6.12</v>
      </c>
      <c r="B68" s="40" t="s">
        <v>94</v>
      </c>
      <c r="C68" s="111" t="str">
        <f>'WK7 1902'!K68</f>
        <v>-</v>
      </c>
      <c r="D68" s="112" t="str">
        <f>'WK8 2602'!K68</f>
        <v>-</v>
      </c>
      <c r="E68" s="128"/>
      <c r="F68" s="57" t="s">
        <v>94</v>
      </c>
      <c r="G68" s="157" t="str">
        <f>'WK7 1902'!L68</f>
        <v>-</v>
      </c>
      <c r="H68" s="132" t="str">
        <f>'WK8 2602'!L68</f>
        <v>-</v>
      </c>
    </row>
    <row r="69" spans="1:8" ht="12.75" x14ac:dyDescent="0.2">
      <c r="A69" s="93">
        <v>6.13</v>
      </c>
      <c r="B69" s="40" t="s">
        <v>95</v>
      </c>
      <c r="C69" s="111" t="str">
        <f>'WK7 1902'!K69</f>
        <v>-</v>
      </c>
      <c r="D69" s="112" t="str">
        <f>'WK8 2602'!K69</f>
        <v>-</v>
      </c>
      <c r="E69" s="128"/>
      <c r="F69" s="57" t="s">
        <v>95</v>
      </c>
      <c r="G69" s="157" t="str">
        <f>'WK7 1902'!L69</f>
        <v>-</v>
      </c>
      <c r="H69" s="132" t="str">
        <f>'WK8 2602'!L69</f>
        <v>-</v>
      </c>
    </row>
    <row r="70" spans="1:8" ht="13.5" thickBot="1" x14ac:dyDescent="0.25">
      <c r="A70" s="107">
        <v>6.14</v>
      </c>
      <c r="B70" s="108" t="s">
        <v>96</v>
      </c>
      <c r="C70" s="141" t="str">
        <f>'WK7 1902'!K70</f>
        <v>-</v>
      </c>
      <c r="D70" s="142" t="str">
        <f>'WK8 2602'!K70</f>
        <v>-</v>
      </c>
      <c r="E70" s="128"/>
      <c r="F70" s="154" t="s">
        <v>96</v>
      </c>
      <c r="G70" s="158" t="str">
        <f>'WK7 1902'!L70</f>
        <v>-</v>
      </c>
      <c r="H70" s="140" t="str">
        <f>'WK8 2602'!L70</f>
        <v>-</v>
      </c>
    </row>
    <row r="71" spans="1:8" ht="15.75" customHeight="1" thickTop="1" x14ac:dyDescent="0.2"/>
  </sheetData>
  <mergeCells count="2">
    <mergeCell ref="C1:D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8"/>
  <sheetViews>
    <sheetView workbookViewId="0">
      <selection activeCell="L21" sqref="L21"/>
    </sheetView>
  </sheetViews>
  <sheetFormatPr defaultColWidth="14.42578125" defaultRowHeight="15.75" customHeight="1" x14ac:dyDescent="0.2"/>
  <cols>
    <col min="2" max="2" width="24.85546875" customWidth="1"/>
  </cols>
  <sheetData>
    <row r="3" spans="2:4" ht="15.75" customHeight="1" thickBot="1" x14ac:dyDescent="0.25"/>
    <row r="4" spans="2:4" ht="15.75" customHeight="1" thickBot="1" x14ac:dyDescent="0.25">
      <c r="B4" s="281" t="s">
        <v>101</v>
      </c>
      <c r="C4" s="282">
        <v>2</v>
      </c>
      <c r="D4" s="286">
        <v>3</v>
      </c>
    </row>
    <row r="5" spans="2:4" ht="15.75" customHeight="1" x14ac:dyDescent="0.2">
      <c r="B5" s="279" t="s">
        <v>104</v>
      </c>
      <c r="C5" s="283">
        <v>43150</v>
      </c>
      <c r="D5" s="287">
        <v>43157</v>
      </c>
    </row>
    <row r="6" spans="2:4" ht="15.75" customHeight="1" x14ac:dyDescent="0.2">
      <c r="B6" s="279" t="s">
        <v>102</v>
      </c>
      <c r="C6" s="276">
        <v>111.75</v>
      </c>
      <c r="D6" s="284">
        <v>85.5</v>
      </c>
    </row>
    <row r="7" spans="2:4" ht="15.75" customHeight="1" x14ac:dyDescent="0.2">
      <c r="B7" s="279" t="s">
        <v>9</v>
      </c>
      <c r="C7" s="277">
        <v>130.18</v>
      </c>
      <c r="D7" s="284">
        <v>135.18</v>
      </c>
    </row>
    <row r="8" spans="2:4" ht="15.75" customHeight="1" thickBot="1" x14ac:dyDescent="0.25">
      <c r="B8" s="280" t="s">
        <v>103</v>
      </c>
      <c r="C8" s="278">
        <f>'WK7 1902'!K74</f>
        <v>-0.14157320632969739</v>
      </c>
      <c r="D8" s="285">
        <f>'WK8 2602'!K74</f>
        <v>-0.34531735463826013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WK7 1902</vt:lpstr>
      <vt:lpstr>WK8 2602</vt:lpstr>
      <vt:lpstr>WBS F Vs A Stacked Column Chart</vt:lpstr>
      <vt:lpstr>WBS F Vs A Cluster 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1</cp:lastModifiedBy>
  <dcterms:modified xsi:type="dcterms:W3CDTF">2018-03-09T10:11:32Z</dcterms:modified>
</cp:coreProperties>
</file>