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y\Projects\pyt_Semi\"/>
    </mc:Choice>
  </mc:AlternateContent>
  <xr:revisionPtr revIDLastSave="0" documentId="13_ncr:1_{3FD09846-49AE-4586-9CBB-438125BC530E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Gesamt" sheetId="3" r:id="rId1"/>
    <sheet name="VergleichMesstage" sheetId="6" r:id="rId2"/>
    <sheet name="07_18" sheetId="4" r:id="rId3"/>
    <sheet name="07_05" sheetId="1" r:id="rId4"/>
    <sheet name="05_24" sheetId="2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6" l="1"/>
  <c r="D6" i="6"/>
  <c r="D7" i="6"/>
  <c r="D8" i="6"/>
  <c r="D9" i="6"/>
  <c r="D10" i="6"/>
  <c r="D11" i="6"/>
  <c r="D12" i="6"/>
  <c r="D13" i="6"/>
  <c r="D4" i="6"/>
  <c r="C5" i="6"/>
  <c r="C6" i="6"/>
  <c r="C7" i="6"/>
  <c r="C8" i="6"/>
  <c r="C9" i="6"/>
  <c r="C10" i="6"/>
  <c r="C11" i="6"/>
  <c r="C12" i="6"/>
  <c r="C13" i="6"/>
  <c r="C4" i="6"/>
  <c r="B13" i="6"/>
  <c r="B12" i="6"/>
  <c r="B11" i="6"/>
  <c r="B10" i="6"/>
  <c r="B9" i="6"/>
  <c r="B8" i="6"/>
  <c r="B7" i="6"/>
  <c r="B6" i="6"/>
  <c r="B5" i="6"/>
  <c r="B4" i="6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G12" i="4" l="1"/>
  <c r="F12" i="4"/>
  <c r="D12" i="4"/>
  <c r="G11" i="4"/>
  <c r="F11" i="4"/>
  <c r="D11" i="4"/>
  <c r="G10" i="4"/>
  <c r="F10" i="4"/>
  <c r="D10" i="4"/>
  <c r="G9" i="4"/>
  <c r="F9" i="4"/>
  <c r="D9" i="4"/>
  <c r="G8" i="4"/>
  <c r="F8" i="4"/>
  <c r="D8" i="4"/>
  <c r="G7" i="4"/>
  <c r="F7" i="4"/>
  <c r="D7" i="4"/>
  <c r="G6" i="4"/>
  <c r="F6" i="4"/>
  <c r="D6" i="4"/>
  <c r="G5" i="4"/>
  <c r="F5" i="4"/>
  <c r="D5" i="4"/>
  <c r="G4" i="4"/>
  <c r="F4" i="4"/>
  <c r="D4" i="4"/>
  <c r="G3" i="4"/>
  <c r="F3" i="4"/>
  <c r="D3" i="4"/>
  <c r="E4" i="3" l="1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F3" i="3"/>
  <c r="E3" i="3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E4" i="1" l="1"/>
  <c r="E5" i="1"/>
  <c r="E6" i="1"/>
  <c r="E7" i="1"/>
  <c r="E8" i="1"/>
  <c r="E9" i="1"/>
  <c r="E10" i="1"/>
  <c r="E11" i="1"/>
  <c r="E12" i="1"/>
  <c r="E13" i="1"/>
  <c r="E14" i="1"/>
  <c r="E3" i="1"/>
  <c r="P4" i="1"/>
  <c r="P5" i="1"/>
  <c r="P6" i="1"/>
  <c r="P7" i="1"/>
  <c r="P8" i="1"/>
  <c r="P9" i="1"/>
  <c r="P10" i="1"/>
  <c r="P11" i="1"/>
  <c r="P12" i="1"/>
  <c r="P13" i="1"/>
  <c r="P3" i="1"/>
  <c r="K4" i="1"/>
  <c r="K5" i="1"/>
  <c r="K6" i="1"/>
  <c r="K7" i="1"/>
  <c r="K8" i="1"/>
  <c r="K9" i="1"/>
  <c r="K10" i="1"/>
  <c r="K11" i="1"/>
  <c r="K12" i="1"/>
  <c r="K13" i="1"/>
  <c r="K3" i="1"/>
  <c r="O8" i="1"/>
  <c r="O9" i="1"/>
  <c r="O10" i="1"/>
  <c r="O13" i="1"/>
  <c r="N4" i="1"/>
  <c r="N5" i="1"/>
  <c r="N6" i="1"/>
  <c r="N7" i="1"/>
  <c r="N8" i="1"/>
  <c r="N9" i="1"/>
  <c r="N10" i="1"/>
  <c r="N11" i="1"/>
  <c r="N12" i="1"/>
  <c r="N13" i="1"/>
  <c r="N3" i="1"/>
  <c r="M14" i="1"/>
  <c r="M4" i="1"/>
  <c r="O4" i="1" s="1"/>
  <c r="M5" i="1"/>
  <c r="O5" i="1" s="1"/>
  <c r="M6" i="1"/>
  <c r="O6" i="1" s="1"/>
  <c r="M7" i="1"/>
  <c r="O7" i="1" s="1"/>
  <c r="M11" i="1"/>
  <c r="O11" i="1" s="1"/>
  <c r="M12" i="1"/>
  <c r="O12" i="1" s="1"/>
  <c r="M3" i="1"/>
  <c r="O3" i="1" s="1"/>
  <c r="J12" i="1" l="1"/>
  <c r="J13" i="1"/>
  <c r="I12" i="1"/>
  <c r="I13" i="1"/>
  <c r="I4" i="1"/>
  <c r="I5" i="1"/>
  <c r="I6" i="1"/>
  <c r="I7" i="1"/>
  <c r="I8" i="1"/>
  <c r="I9" i="1"/>
  <c r="I10" i="1"/>
  <c r="I11" i="1"/>
  <c r="J4" i="1"/>
  <c r="J5" i="1"/>
  <c r="J6" i="1"/>
  <c r="J7" i="1"/>
  <c r="J8" i="1"/>
  <c r="J9" i="1"/>
  <c r="J10" i="1"/>
  <c r="J11" i="1"/>
  <c r="I3" i="1"/>
  <c r="J3" i="1" l="1"/>
</calcChain>
</file>

<file path=xl/sharedStrings.xml><?xml version="1.0" encoding="utf-8"?>
<sst xmlns="http://schemas.openxmlformats.org/spreadsheetml/2006/main" count="63" uniqueCount="29">
  <si>
    <t>Fliessgeschwindigkeit [m/s]</t>
  </si>
  <si>
    <t>Winkel [deg]</t>
  </si>
  <si>
    <t>Standardabweichung [deg]</t>
  </si>
  <si>
    <t>Gewichtskraft [N]</t>
  </si>
  <si>
    <t>Stroemungswiderstand [N]</t>
  </si>
  <si>
    <t>analytisch</t>
  </si>
  <si>
    <t>numerisch</t>
  </si>
  <si>
    <t>1/v2</t>
  </si>
  <si>
    <t>1/tanA</t>
  </si>
  <si>
    <t>a</t>
  </si>
  <si>
    <t>b</t>
  </si>
  <si>
    <t>FW</t>
  </si>
  <si>
    <t>R²</t>
  </si>
  <si>
    <t>Berechnung mit durchschnittlichen Werten</t>
  </si>
  <si>
    <t>abgelesene Winkel</t>
  </si>
  <si>
    <t>Berechnung mit abgelesenen Werten</t>
  </si>
  <si>
    <t>experimentell (d)</t>
  </si>
  <si>
    <t>Kontrolle</t>
  </si>
  <si>
    <t>experimentell</t>
  </si>
  <si>
    <t>1/v²</t>
  </si>
  <si>
    <t>1/tan(a)</t>
  </si>
  <si>
    <t>Fw</t>
  </si>
  <si>
    <r>
      <t>R</t>
    </r>
    <r>
      <rPr>
        <b/>
        <sz val="11"/>
        <color theme="1"/>
        <rFont val="Calibri"/>
        <family val="2"/>
        <scheme val="minor"/>
      </rPr>
      <t>²</t>
    </r>
  </si>
  <si>
    <t>Berechnung</t>
  </si>
  <si>
    <t>y = 0,0069*v^(2) + 0,002*v + 8*10^(-8)</t>
  </si>
  <si>
    <t>y = 0,004*v^(2) + 0,0011*v +7*10^(-8)</t>
  </si>
  <si>
    <t>exp</t>
  </si>
  <si>
    <t>num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</si>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</sst>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0.0000E+00"/>
    <numFmt numFmtId="165" formatCode="0.00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165" fontId="3" fillId="0" borderId="1" xfId="0" applyNumberFormat="1" applyFon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3" xfId="1" applyNumberFormat="1" applyFont="1" applyBorder="1" applyAlignment="1">
      <alignment vertical="center" wrapText="1"/>
    </xf>
    <xf numFmtId="0" fontId="0" fillId="0" borderId="4" xfId="0" applyFill="1" applyBorder="1"/>
    <xf numFmtId="0" fontId="0" fillId="0" borderId="5" xfId="0" applyFill="1" applyBorder="1"/>
    <xf numFmtId="0" fontId="0" fillId="0" borderId="5" xfId="0" applyBorder="1"/>
    <xf numFmtId="164" fontId="0" fillId="0" borderId="5" xfId="1" applyNumberFormat="1" applyFont="1" applyBorder="1"/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1" fontId="0" fillId="0" borderId="3" xfId="0" applyNumberFormat="1" applyBorder="1"/>
    <xf numFmtId="0" fontId="0" fillId="0" borderId="4" xfId="0" applyNumberFormat="1" applyBorder="1"/>
    <xf numFmtId="0" fontId="0" fillId="0" borderId="6" xfId="0" applyBorder="1"/>
    <xf numFmtId="165" fontId="0" fillId="0" borderId="2" xfId="0" applyNumberFormat="1" applyBorder="1"/>
    <xf numFmtId="165" fontId="0" fillId="0" borderId="4" xfId="0" applyNumberFormat="1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1" xfId="1" applyNumberFormat="1" applyFont="1" applyBorder="1" applyAlignment="1">
      <alignment vertical="center" wrapText="1"/>
    </xf>
    <xf numFmtId="11" fontId="0" fillId="0" borderId="0" xfId="0" applyNumberFormat="1"/>
    <xf numFmtId="0" fontId="0" fillId="0" borderId="15" xfId="0" applyBorder="1"/>
    <xf numFmtId="164" fontId="0" fillId="0" borderId="15" xfId="1" applyNumberFormat="1" applyFont="1" applyBorder="1"/>
    <xf numFmtId="0" fontId="1" fillId="0" borderId="0" xfId="0" applyFont="1" applyFill="1" applyBorder="1" applyAlignment="1">
      <alignment horizontal="center" vertical="top"/>
    </xf>
    <xf numFmtId="0" fontId="0" fillId="0" borderId="16" xfId="0" applyFill="1" applyBorder="1"/>
    <xf numFmtId="0" fontId="0" fillId="0" borderId="17" xfId="0" applyFill="1" applyBorder="1"/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20" xfId="0" applyBorder="1"/>
    <xf numFmtId="11" fontId="0" fillId="0" borderId="21" xfId="0" applyNumberFormat="1" applyBorder="1" applyAlignment="1">
      <alignment horizontal="right"/>
    </xf>
    <xf numFmtId="166" fontId="0" fillId="0" borderId="1" xfId="0" applyNumberFormat="1" applyBorder="1"/>
    <xf numFmtId="0" fontId="0" fillId="0" borderId="22" xfId="0" applyBorder="1"/>
    <xf numFmtId="0" fontId="0" fillId="0" borderId="22" xfId="0" applyFill="1" applyBorder="1"/>
    <xf numFmtId="164" fontId="0" fillId="0" borderId="22" xfId="1" applyNumberFormat="1" applyFont="1" applyBorder="1"/>
    <xf numFmtId="0" fontId="0" fillId="0" borderId="0" xfId="0" applyNumberFormat="1"/>
    <xf numFmtId="0" fontId="0" fillId="0" borderId="14" xfId="0" applyBorder="1"/>
    <xf numFmtId="0" fontId="0" fillId="0" borderId="24" xfId="0" applyBorder="1"/>
    <xf numFmtId="0" fontId="0" fillId="0" borderId="23" xfId="0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4" fontId="0" fillId="0" borderId="0" xfId="0" applyNumberFormat="1" applyBorder="1"/>
    <xf numFmtId="11" fontId="0" fillId="0" borderId="0" xfId="0" applyNumberFormat="1" applyBorder="1" applyAlignment="1">
      <alignment horizontal="right"/>
    </xf>
    <xf numFmtId="11" fontId="0" fillId="0" borderId="0" xfId="1" applyNumberFormat="1" applyFont="1" applyBorder="1"/>
    <xf numFmtId="11" fontId="0" fillId="0" borderId="0" xfId="0" applyNumberFormat="1" applyBorder="1"/>
    <xf numFmtId="11" fontId="0" fillId="0" borderId="0" xfId="0" applyNumberFormat="1" applyFill="1" applyBorder="1"/>
  </cellXfs>
  <cellStyles count="3">
    <cellStyle name="Komma" xfId="1" builtinId="3"/>
    <cellStyle name="Komma 2" xfId="2" xr:uid="{00000000-0005-0000-0000-00002F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Ermittlung von "a" und "b"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088363954505691E-2"/>
                  <c:y val="-0.10697725284339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Gesamt!$E$3:$E$33</c:f>
              <c:numCache>
                <c:formatCode>General</c:formatCode>
                <c:ptCount val="31"/>
                <c:pt idx="0">
                  <c:v>41.277775118496947</c:v>
                </c:pt>
                <c:pt idx="1">
                  <c:v>46.009593979595678</c:v>
                </c:pt>
                <c:pt idx="2">
                  <c:v>49.250003401738148</c:v>
                </c:pt>
                <c:pt idx="3">
                  <c:v>57.800351214539909</c:v>
                </c:pt>
                <c:pt idx="4">
                  <c:v>68.787194833832615</c:v>
                </c:pt>
                <c:pt idx="5">
                  <c:v>83.232505748937456</c:v>
                </c:pt>
                <c:pt idx="6">
                  <c:v>102.75617993695964</c:v>
                </c:pt>
                <c:pt idx="7">
                  <c:v>130.05079023271446</c:v>
                </c:pt>
                <c:pt idx="8">
                  <c:v>169.86225663048418</c:v>
                </c:pt>
                <c:pt idx="9">
                  <c:v>231.20140485815892</c:v>
                </c:pt>
                <c:pt idx="10">
                  <c:v>332.93002299574982</c:v>
                </c:pt>
                <c:pt idx="11">
                  <c:v>364.2439189249535</c:v>
                </c:pt>
                <c:pt idx="12">
                  <c:v>252.94716592010664</c:v>
                </c:pt>
                <c:pt idx="13">
                  <c:v>185.83873414538442</c:v>
                </c:pt>
                <c:pt idx="14">
                  <c:v>142.28278083005995</c:v>
                </c:pt>
                <c:pt idx="15">
                  <c:v>112.42096263115849</c:v>
                </c:pt>
                <c:pt idx="16">
                  <c:v>91.060979731238376</c:v>
                </c:pt>
                <c:pt idx="17">
                  <c:v>75.257008042345774</c:v>
                </c:pt>
                <c:pt idx="18">
                  <c:v>63.23679148002666</c:v>
                </c:pt>
                <c:pt idx="19">
                  <c:v>53.882236527360014</c:v>
                </c:pt>
                <c:pt idx="20">
                  <c:v>46.459683536346127</c:v>
                </c:pt>
                <c:pt idx="21">
                  <c:v>46.459683536346127</c:v>
                </c:pt>
                <c:pt idx="22">
                  <c:v>53.882236527360014</c:v>
                </c:pt>
                <c:pt idx="23">
                  <c:v>63.23679148002666</c:v>
                </c:pt>
                <c:pt idx="24">
                  <c:v>75.257008042345774</c:v>
                </c:pt>
                <c:pt idx="25">
                  <c:v>91.060979731238376</c:v>
                </c:pt>
                <c:pt idx="26">
                  <c:v>112.42096263115849</c:v>
                </c:pt>
                <c:pt idx="27">
                  <c:v>142.28278083005995</c:v>
                </c:pt>
                <c:pt idx="28">
                  <c:v>185.83873414538442</c:v>
                </c:pt>
                <c:pt idx="29">
                  <c:v>252.94716592010664</c:v>
                </c:pt>
                <c:pt idx="30">
                  <c:v>364.2439189249535</c:v>
                </c:pt>
              </c:numCache>
            </c:numRef>
          </c:xVal>
          <c:yVal>
            <c:numRef>
              <c:f>Gesamt!$F$3:$F$33</c:f>
              <c:numCache>
                <c:formatCode>General</c:formatCode>
                <c:ptCount val="31"/>
                <c:pt idx="0">
                  <c:v>1.546141542882326</c:v>
                </c:pt>
                <c:pt idx="1">
                  <c:v>1.6372090251656604</c:v>
                </c:pt>
                <c:pt idx="2">
                  <c:v>1.7344408892928274</c:v>
                </c:pt>
                <c:pt idx="3">
                  <c:v>2.2039744566306836</c:v>
                </c:pt>
                <c:pt idx="4">
                  <c:v>2.3488894792086326</c:v>
                </c:pt>
                <c:pt idx="5">
                  <c:v>2.6806815725242812</c:v>
                </c:pt>
                <c:pt idx="6">
                  <c:v>2.7788683294711398</c:v>
                </c:pt>
                <c:pt idx="7">
                  <c:v>2.8752600639449866</c:v>
                </c:pt>
                <c:pt idx="8">
                  <c:v>4.0465058190163665</c:v>
                </c:pt>
                <c:pt idx="9">
                  <c:v>4.7066093127475819</c:v>
                </c:pt>
                <c:pt idx="10">
                  <c:v>3.75026742398647</c:v>
                </c:pt>
                <c:pt idx="11">
                  <c:v>11.73089186421733</c:v>
                </c:pt>
                <c:pt idx="12">
                  <c:v>6.4658769895369765</c:v>
                </c:pt>
                <c:pt idx="13">
                  <c:v>4.9890110171927802</c:v>
                </c:pt>
                <c:pt idx="14">
                  <c:v>3.9702844643229804</c:v>
                </c:pt>
                <c:pt idx="15">
                  <c:v>2.9460739324149001</c:v>
                </c:pt>
                <c:pt idx="16">
                  <c:v>2.7103563886867215</c:v>
                </c:pt>
                <c:pt idx="17">
                  <c:v>2.4389915430732638</c:v>
                </c:pt>
                <c:pt idx="18">
                  <c:v>1.9785136079040608</c:v>
                </c:pt>
                <c:pt idx="19">
                  <c:v>1.3755941460323931</c:v>
                </c:pt>
                <c:pt idx="20">
                  <c:v>1.2743667391194795</c:v>
                </c:pt>
                <c:pt idx="21">
                  <c:v>2.5067231804872048</c:v>
                </c:pt>
                <c:pt idx="22">
                  <c:v>2.7117991551340621</c:v>
                </c:pt>
                <c:pt idx="23">
                  <c:v>3.6622896560950302</c:v>
                </c:pt>
                <c:pt idx="24">
                  <c:v>3.2360755561935908</c:v>
                </c:pt>
                <c:pt idx="25">
                  <c:v>2.9293001234785008</c:v>
                </c:pt>
                <c:pt idx="26">
                  <c:v>4.301631017863766</c:v>
                </c:pt>
                <c:pt idx="27">
                  <c:v>6.4687173128074749</c:v>
                </c:pt>
                <c:pt idx="28">
                  <c:v>7.8004960106671746</c:v>
                </c:pt>
                <c:pt idx="29">
                  <c:v>10.802425797275415</c:v>
                </c:pt>
                <c:pt idx="30">
                  <c:v>10.463297874378668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B-4D5E-9352-2ADD6B7C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60888"/>
        <c:axId val="643661216"/>
      </c:scatterChart>
      <c:valAx>
        <c:axId val="64366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1/w²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661216"/>
        <c:crosses val="autoZero"/>
        <c:crossBetween val="midCat"/>
      </c:valAx>
      <c:valAx>
        <c:axId val="6436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366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Ermittlung</a:t>
            </a:r>
            <a:r>
              <a:rPr lang="de-DE" baseline="0"/>
              <a:t> von "a" und "b"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999821912406342E-2"/>
          <c:y val="0.19245541838134431"/>
          <c:w val="0.88742828794219786"/>
          <c:h val="0.724333480948626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546567785650379E-2"/>
                  <c:y val="-5.0254006315054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[2]Sheet1!$J$3:$J$12</c:f>
              <c:numCache>
                <c:formatCode>General</c:formatCode>
                <c:ptCount val="10"/>
                <c:pt idx="0">
                  <c:v>364.2439189249535</c:v>
                </c:pt>
                <c:pt idx="1">
                  <c:v>252.94716592010664</c:v>
                </c:pt>
                <c:pt idx="2">
                  <c:v>185.83873414538442</c:v>
                </c:pt>
                <c:pt idx="3">
                  <c:v>142.28278083005995</c:v>
                </c:pt>
                <c:pt idx="4">
                  <c:v>112.42096263115849</c:v>
                </c:pt>
                <c:pt idx="5">
                  <c:v>91.060979731238376</c:v>
                </c:pt>
                <c:pt idx="6">
                  <c:v>75.257008042345774</c:v>
                </c:pt>
                <c:pt idx="7">
                  <c:v>63.23679148002666</c:v>
                </c:pt>
                <c:pt idx="8">
                  <c:v>53.882236527360014</c:v>
                </c:pt>
                <c:pt idx="9">
                  <c:v>46.459683536346127</c:v>
                </c:pt>
              </c:numCache>
            </c:numRef>
          </c:xVal>
          <c:yVal>
            <c:numRef>
              <c:f>[2]Sheet1!$K$3:$K$12</c:f>
              <c:numCache>
                <c:formatCode>General</c:formatCode>
                <c:ptCount val="10"/>
                <c:pt idx="0">
                  <c:v>11.73089186421733</c:v>
                </c:pt>
                <c:pt idx="1">
                  <c:v>6.4658769895369765</c:v>
                </c:pt>
                <c:pt idx="2">
                  <c:v>4.9890110171927802</c:v>
                </c:pt>
                <c:pt idx="3">
                  <c:v>3.9702844643229804</c:v>
                </c:pt>
                <c:pt idx="4">
                  <c:v>2.9460739324149001</c:v>
                </c:pt>
                <c:pt idx="5">
                  <c:v>2.7103563886867215</c:v>
                </c:pt>
                <c:pt idx="6">
                  <c:v>2.4389915430732638</c:v>
                </c:pt>
                <c:pt idx="7">
                  <c:v>1.9785136079040608</c:v>
                </c:pt>
                <c:pt idx="8">
                  <c:v>1.3755941460323931</c:v>
                </c:pt>
                <c:pt idx="9">
                  <c:v>1.2743667391194795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39-4ADE-840E-8F24B072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07888"/>
        <c:axId val="482505592"/>
      </c:scatterChart>
      <c:valAx>
        <c:axId val="4825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505592"/>
        <c:crosses val="autoZero"/>
        <c:crossBetween val="midCat"/>
      </c:valAx>
      <c:valAx>
        <c:axId val="48250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5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Gesamt!$A$3:$A$33</c:f>
              <c:numCache>
                <c:formatCode>General</c:formatCode>
                <c:ptCount val="31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5.2396689083751551E-2</c:v>
                </c:pt>
                <c:pt idx="12">
                  <c:v>6.2876026900501855E-2</c:v>
                </c:pt>
                <c:pt idx="13">
                  <c:v>7.3355364717252167E-2</c:v>
                </c:pt>
                <c:pt idx="14">
                  <c:v>8.3834702534002478E-2</c:v>
                </c:pt>
                <c:pt idx="15">
                  <c:v>9.431404035075279E-2</c:v>
                </c:pt>
                <c:pt idx="16">
                  <c:v>0.1047933781675031</c:v>
                </c:pt>
                <c:pt idx="17">
                  <c:v>0.1152727159842534</c:v>
                </c:pt>
                <c:pt idx="18">
                  <c:v>0.12575205380100371</c:v>
                </c:pt>
                <c:pt idx="19">
                  <c:v>0.13623139161775399</c:v>
                </c:pt>
                <c:pt idx="20">
                  <c:v>0.14671072943450431</c:v>
                </c:pt>
                <c:pt idx="21">
                  <c:v>0.14671072943450431</c:v>
                </c:pt>
                <c:pt idx="22">
                  <c:v>0.13623139161775399</c:v>
                </c:pt>
                <c:pt idx="23">
                  <c:v>0.12575205380100371</c:v>
                </c:pt>
                <c:pt idx="24">
                  <c:v>0.1152727159842534</c:v>
                </c:pt>
                <c:pt idx="25">
                  <c:v>0.1047933781675031</c:v>
                </c:pt>
                <c:pt idx="26">
                  <c:v>9.431404035075279E-2</c:v>
                </c:pt>
                <c:pt idx="27">
                  <c:v>8.3834702534002478E-2</c:v>
                </c:pt>
                <c:pt idx="28">
                  <c:v>7.3355364717252167E-2</c:v>
                </c:pt>
                <c:pt idx="29">
                  <c:v>6.2876026900501855E-2</c:v>
                </c:pt>
                <c:pt idx="30">
                  <c:v>5.2396689083751551E-2</c:v>
                </c:pt>
              </c:numCache>
            </c:numRef>
          </c:xVal>
          <c:yVal>
            <c:numRef>
              <c:f>Gesamt!$G$3:$G$33</c:f>
              <c:numCache>
                <c:formatCode>General</c:formatCode>
                <c:ptCount val="31"/>
                <c:pt idx="0">
                  <c:v>2.6054736581359881E-3</c:v>
                </c:pt>
                <c:pt idx="1">
                  <c:v>2.3375158621351958E-3</c:v>
                </c:pt>
                <c:pt idx="2">
                  <c:v>2.1837187473962546E-3</c:v>
                </c:pt>
                <c:pt idx="3">
                  <c:v>1.860683429734087E-3</c:v>
                </c:pt>
                <c:pt idx="4">
                  <c:v>1.5634909374848927E-3</c:v>
                </c:pt>
                <c:pt idx="5">
                  <c:v>1.2921412706486718E-3</c:v>
                </c:pt>
                <c:pt idx="6">
                  <c:v>1.0466344292254259E-3</c:v>
                </c:pt>
                <c:pt idx="7">
                  <c:v>8.2697041321515177E-4</c:v>
                </c:pt>
                <c:pt idx="8">
                  <c:v>6.3314922261785075E-4</c:v>
                </c:pt>
                <c:pt idx="9">
                  <c:v>4.6517085743352316E-4</c:v>
                </c:pt>
                <c:pt idx="10">
                  <c:v>3.2303531766216795E-4</c:v>
                </c:pt>
                <c:pt idx="11">
                  <c:v>2.9526410778559479E-4</c:v>
                </c:pt>
                <c:pt idx="12">
                  <c:v>4.2518031521125645E-4</c:v>
                </c:pt>
                <c:pt idx="13">
                  <c:v>5.7871765125976581E-4</c:v>
                </c:pt>
                <c:pt idx="14">
                  <c:v>7.5587611593112261E-4</c:v>
                </c:pt>
                <c:pt idx="15">
                  <c:v>9.5665570922532717E-4</c:v>
                </c:pt>
                <c:pt idx="16">
                  <c:v>1.1810564311423792E-3</c:v>
                </c:pt>
                <c:pt idx="17">
                  <c:v>1.4290782816822785E-3</c:v>
                </c:pt>
                <c:pt idx="18">
                  <c:v>1.7007212608450258E-3</c:v>
                </c:pt>
                <c:pt idx="19">
                  <c:v>1.9959853686306196E-3</c:v>
                </c:pt>
                <c:pt idx="20">
                  <c:v>2.3148706050390619E-3</c:v>
                </c:pt>
                <c:pt idx="21">
                  <c:v>2.3148706050390619E-3</c:v>
                </c:pt>
                <c:pt idx="22">
                  <c:v>1.9959853686306196E-3</c:v>
                </c:pt>
                <c:pt idx="23">
                  <c:v>1.7007212608450258E-3</c:v>
                </c:pt>
                <c:pt idx="24">
                  <c:v>1.4290782816822785E-3</c:v>
                </c:pt>
                <c:pt idx="25">
                  <c:v>1.1810564311423792E-3</c:v>
                </c:pt>
                <c:pt idx="26">
                  <c:v>9.5665570922532717E-4</c:v>
                </c:pt>
                <c:pt idx="27">
                  <c:v>7.5587611593112261E-4</c:v>
                </c:pt>
                <c:pt idx="28">
                  <c:v>5.7871765125976581E-4</c:v>
                </c:pt>
                <c:pt idx="29">
                  <c:v>4.2518031521125645E-4</c:v>
                </c:pt>
                <c:pt idx="30">
                  <c:v>2.9526410778559479E-4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92-48C6-9A9D-A0562E721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28464"/>
        <c:axId val="610729120"/>
      </c:scatterChart>
      <c:valAx>
        <c:axId val="6107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729120"/>
        <c:crosses val="autoZero"/>
        <c:crossBetween val="midCat"/>
      </c:valAx>
      <c:valAx>
        <c:axId val="6107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7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 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Gesamt!$A$3:$A$33</c:f>
              <c:numCache>
                <c:formatCode>General</c:formatCode>
                <c:ptCount val="31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5.2396689083751551E-2</c:v>
                </c:pt>
                <c:pt idx="12">
                  <c:v>6.2876026900501855E-2</c:v>
                </c:pt>
                <c:pt idx="13">
                  <c:v>7.3355364717252167E-2</c:v>
                </c:pt>
                <c:pt idx="14">
                  <c:v>8.3834702534002478E-2</c:v>
                </c:pt>
                <c:pt idx="15">
                  <c:v>9.431404035075279E-2</c:v>
                </c:pt>
                <c:pt idx="16">
                  <c:v>0.1047933781675031</c:v>
                </c:pt>
                <c:pt idx="17">
                  <c:v>0.1152727159842534</c:v>
                </c:pt>
                <c:pt idx="18">
                  <c:v>0.12575205380100371</c:v>
                </c:pt>
                <c:pt idx="19">
                  <c:v>0.13623139161775399</c:v>
                </c:pt>
                <c:pt idx="20">
                  <c:v>0.14671072943450431</c:v>
                </c:pt>
                <c:pt idx="21">
                  <c:v>0.14671072943450431</c:v>
                </c:pt>
                <c:pt idx="22">
                  <c:v>0.13623139161775399</c:v>
                </c:pt>
                <c:pt idx="23">
                  <c:v>0.12575205380100371</c:v>
                </c:pt>
                <c:pt idx="24">
                  <c:v>0.1152727159842534</c:v>
                </c:pt>
                <c:pt idx="25">
                  <c:v>0.1047933781675031</c:v>
                </c:pt>
                <c:pt idx="26">
                  <c:v>9.431404035075279E-2</c:v>
                </c:pt>
                <c:pt idx="27">
                  <c:v>8.3834702534002478E-2</c:v>
                </c:pt>
                <c:pt idx="28">
                  <c:v>7.3355364717252167E-2</c:v>
                </c:pt>
                <c:pt idx="29">
                  <c:v>6.2876026900501855E-2</c:v>
                </c:pt>
                <c:pt idx="30">
                  <c:v>5.2396689083751551E-2</c:v>
                </c:pt>
              </c:numCache>
            </c:numRef>
          </c:xVal>
          <c:yVal>
            <c:numRef>
              <c:f>Gesamt!$G$3:$G$33</c:f>
              <c:numCache>
                <c:formatCode>General</c:formatCode>
                <c:ptCount val="31"/>
                <c:pt idx="0">
                  <c:v>2.6054736581359881E-3</c:v>
                </c:pt>
                <c:pt idx="1">
                  <c:v>2.3375158621351958E-3</c:v>
                </c:pt>
                <c:pt idx="2">
                  <c:v>2.1837187473962546E-3</c:v>
                </c:pt>
                <c:pt idx="3">
                  <c:v>1.860683429734087E-3</c:v>
                </c:pt>
                <c:pt idx="4">
                  <c:v>1.5634909374848927E-3</c:v>
                </c:pt>
                <c:pt idx="5">
                  <c:v>1.2921412706486718E-3</c:v>
                </c:pt>
                <c:pt idx="6">
                  <c:v>1.0466344292254259E-3</c:v>
                </c:pt>
                <c:pt idx="7">
                  <c:v>8.2697041321515177E-4</c:v>
                </c:pt>
                <c:pt idx="8">
                  <c:v>6.3314922261785075E-4</c:v>
                </c:pt>
                <c:pt idx="9">
                  <c:v>4.6517085743352316E-4</c:v>
                </c:pt>
                <c:pt idx="10">
                  <c:v>3.2303531766216795E-4</c:v>
                </c:pt>
                <c:pt idx="11">
                  <c:v>2.9526410778559479E-4</c:v>
                </c:pt>
                <c:pt idx="12">
                  <c:v>4.2518031521125645E-4</c:v>
                </c:pt>
                <c:pt idx="13">
                  <c:v>5.7871765125976581E-4</c:v>
                </c:pt>
                <c:pt idx="14">
                  <c:v>7.5587611593112261E-4</c:v>
                </c:pt>
                <c:pt idx="15">
                  <c:v>9.5665570922532717E-4</c:v>
                </c:pt>
                <c:pt idx="16">
                  <c:v>1.1810564311423792E-3</c:v>
                </c:pt>
                <c:pt idx="17">
                  <c:v>1.4290782816822785E-3</c:v>
                </c:pt>
                <c:pt idx="18">
                  <c:v>1.7007212608450258E-3</c:v>
                </c:pt>
                <c:pt idx="19">
                  <c:v>1.9959853686306196E-3</c:v>
                </c:pt>
                <c:pt idx="20">
                  <c:v>2.3148706050390619E-3</c:v>
                </c:pt>
                <c:pt idx="21">
                  <c:v>2.3148706050390619E-3</c:v>
                </c:pt>
                <c:pt idx="22">
                  <c:v>1.9959853686306196E-3</c:v>
                </c:pt>
                <c:pt idx="23">
                  <c:v>1.7007212608450258E-3</c:v>
                </c:pt>
                <c:pt idx="24">
                  <c:v>1.4290782816822785E-3</c:v>
                </c:pt>
                <c:pt idx="25">
                  <c:v>1.1810564311423792E-3</c:v>
                </c:pt>
                <c:pt idx="26">
                  <c:v>9.5665570922532717E-4</c:v>
                </c:pt>
                <c:pt idx="27">
                  <c:v>7.5587611593112261E-4</c:v>
                </c:pt>
                <c:pt idx="28">
                  <c:v>5.7871765125976581E-4</c:v>
                </c:pt>
                <c:pt idx="29">
                  <c:v>4.2518031521125645E-4</c:v>
                </c:pt>
                <c:pt idx="30">
                  <c:v>2.9526410778559479E-4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1-4C1F-8FD2-8F34782F40C6}"/>
            </c:ext>
          </c:extLst>
        </c:ser>
        <c:ser>
          <c:idx val="1"/>
          <c:order val="1"/>
          <c:tx>
            <c:v>Numerisch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Gesamt!$A$3:$A$33</c:f>
              <c:numCache>
                <c:formatCode>General</c:formatCode>
                <c:ptCount val="31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5.2396689083751551E-2</c:v>
                </c:pt>
                <c:pt idx="12">
                  <c:v>6.2876026900501855E-2</c:v>
                </c:pt>
                <c:pt idx="13">
                  <c:v>7.3355364717252167E-2</c:v>
                </c:pt>
                <c:pt idx="14">
                  <c:v>8.3834702534002478E-2</c:v>
                </c:pt>
                <c:pt idx="15">
                  <c:v>9.431404035075279E-2</c:v>
                </c:pt>
                <c:pt idx="16">
                  <c:v>0.1047933781675031</c:v>
                </c:pt>
                <c:pt idx="17">
                  <c:v>0.1152727159842534</c:v>
                </c:pt>
                <c:pt idx="18">
                  <c:v>0.12575205380100371</c:v>
                </c:pt>
                <c:pt idx="19">
                  <c:v>0.13623139161775399</c:v>
                </c:pt>
                <c:pt idx="20">
                  <c:v>0.14671072943450431</c:v>
                </c:pt>
                <c:pt idx="21">
                  <c:v>0.14671072943450431</c:v>
                </c:pt>
                <c:pt idx="22">
                  <c:v>0.13623139161775399</c:v>
                </c:pt>
                <c:pt idx="23">
                  <c:v>0.12575205380100371</c:v>
                </c:pt>
                <c:pt idx="24">
                  <c:v>0.1152727159842534</c:v>
                </c:pt>
                <c:pt idx="25">
                  <c:v>0.1047933781675031</c:v>
                </c:pt>
                <c:pt idx="26">
                  <c:v>9.431404035075279E-2</c:v>
                </c:pt>
                <c:pt idx="27">
                  <c:v>8.3834702534002478E-2</c:v>
                </c:pt>
                <c:pt idx="28">
                  <c:v>7.3355364717252167E-2</c:v>
                </c:pt>
                <c:pt idx="29">
                  <c:v>6.2876026900501855E-2</c:v>
                </c:pt>
                <c:pt idx="30">
                  <c:v>5.2396689083751551E-2</c:v>
                </c:pt>
              </c:numCache>
            </c:numRef>
          </c:xVal>
          <c:yVal>
            <c:numRef>
              <c:f>Gesamt!$H$3:$H$33</c:f>
              <c:numCache>
                <c:formatCode>General</c:formatCode>
                <c:ptCount val="31"/>
                <c:pt idx="0">
                  <c:v>2.68186583446914E-4</c:v>
                </c:pt>
                <c:pt idx="1">
                  <c:v>2.4917763071011158E-4</c:v>
                </c:pt>
                <c:pt idx="2">
                  <c:v>2.3803177306206197E-4</c:v>
                </c:pt>
                <c:pt idx="3">
                  <c:v>2.1396004364295458E-4</c:v>
                </c:pt>
                <c:pt idx="4">
                  <c:v>1.9084947716469761E-4</c:v>
                </c:pt>
                <c:pt idx="5">
                  <c:v>1.6870007362729107E-4</c:v>
                </c:pt>
                <c:pt idx="6">
                  <c:v>1.4751183303073515E-4</c:v>
                </c:pt>
                <c:pt idx="7">
                  <c:v>1.272847553750295E-4</c:v>
                </c:pt>
                <c:pt idx="8">
                  <c:v>1.0801884066017429E-4</c:v>
                </c:pt>
                <c:pt idx="9">
                  <c:v>8.9714088886169518E-5</c:v>
                </c:pt>
                <c:pt idx="10">
                  <c:v>7.2370500053015028E-5</c:v>
                </c:pt>
                <c:pt idx="11">
                  <c:v>6.8688010099884027E-5</c:v>
                </c:pt>
                <c:pt idx="12">
                  <c:v>8.5047208625722574E-5</c:v>
                </c:pt>
                <c:pt idx="13">
                  <c:v>1.0228493932018173E-4</c:v>
                </c:pt>
                <c:pt idx="14">
                  <c:v>1.2040120218326145E-4</c:v>
                </c:pt>
                <c:pt idx="15">
                  <c:v>1.3939599721496179E-4</c:v>
                </c:pt>
                <c:pt idx="16">
                  <c:v>1.5926932441528267E-4</c:v>
                </c:pt>
                <c:pt idx="17">
                  <c:v>1.8002118378422413E-4</c:v>
                </c:pt>
                <c:pt idx="18">
                  <c:v>2.0165157532178621E-4</c:v>
                </c:pt>
                <c:pt idx="19">
                  <c:v>2.2416049902796879E-4</c:v>
                </c:pt>
                <c:pt idx="20">
                  <c:v>2.4754795490277207E-4</c:v>
                </c:pt>
                <c:pt idx="21">
                  <c:v>2.4754795490277207E-4</c:v>
                </c:pt>
                <c:pt idx="22">
                  <c:v>2.2416049902796879E-4</c:v>
                </c:pt>
                <c:pt idx="23">
                  <c:v>2.0165157532178621E-4</c:v>
                </c:pt>
                <c:pt idx="24">
                  <c:v>1.8002118378422413E-4</c:v>
                </c:pt>
                <c:pt idx="25">
                  <c:v>1.5926932441528267E-4</c:v>
                </c:pt>
                <c:pt idx="26">
                  <c:v>1.3939599721496179E-4</c:v>
                </c:pt>
                <c:pt idx="27">
                  <c:v>1.2040120218326145E-4</c:v>
                </c:pt>
                <c:pt idx="28">
                  <c:v>1.0228493932018173E-4</c:v>
                </c:pt>
                <c:pt idx="29">
                  <c:v>8.5047208625722574E-5</c:v>
                </c:pt>
                <c:pt idx="30">
                  <c:v>6.8688010099884027E-5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1-4C1F-8FD2-8F34782F40C6}"/>
            </c:ext>
          </c:extLst>
        </c:ser>
        <c:ser>
          <c:idx val="2"/>
          <c:order val="2"/>
          <c:tx>
            <c:v>Analytisch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Gesamt!$A$3:$A$33</c:f>
              <c:numCache>
                <c:formatCode>General</c:formatCode>
                <c:ptCount val="31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5.2396689083751551E-2</c:v>
                </c:pt>
                <c:pt idx="12">
                  <c:v>6.2876026900501855E-2</c:v>
                </c:pt>
                <c:pt idx="13">
                  <c:v>7.3355364717252167E-2</c:v>
                </c:pt>
                <c:pt idx="14">
                  <c:v>8.3834702534002478E-2</c:v>
                </c:pt>
                <c:pt idx="15">
                  <c:v>9.431404035075279E-2</c:v>
                </c:pt>
                <c:pt idx="16">
                  <c:v>0.1047933781675031</c:v>
                </c:pt>
                <c:pt idx="17">
                  <c:v>0.1152727159842534</c:v>
                </c:pt>
                <c:pt idx="18">
                  <c:v>0.12575205380100371</c:v>
                </c:pt>
                <c:pt idx="19">
                  <c:v>0.13623139161775399</c:v>
                </c:pt>
                <c:pt idx="20">
                  <c:v>0.14671072943450431</c:v>
                </c:pt>
                <c:pt idx="21">
                  <c:v>0.14671072943450431</c:v>
                </c:pt>
                <c:pt idx="22">
                  <c:v>0.13623139161775399</c:v>
                </c:pt>
                <c:pt idx="23">
                  <c:v>0.12575205380100371</c:v>
                </c:pt>
                <c:pt idx="24">
                  <c:v>0.1152727159842534</c:v>
                </c:pt>
                <c:pt idx="25">
                  <c:v>0.1047933781675031</c:v>
                </c:pt>
                <c:pt idx="26">
                  <c:v>9.431404035075279E-2</c:v>
                </c:pt>
                <c:pt idx="27">
                  <c:v>8.3834702534002478E-2</c:v>
                </c:pt>
                <c:pt idx="28">
                  <c:v>7.3355364717252167E-2</c:v>
                </c:pt>
                <c:pt idx="29">
                  <c:v>6.2876026900501855E-2</c:v>
                </c:pt>
                <c:pt idx="30">
                  <c:v>5.2396689083751551E-2</c:v>
                </c:pt>
              </c:numCache>
            </c:numRef>
          </c:xVal>
          <c:yVal>
            <c:numRef>
              <c:f>Gesamt!$I$3:$I$33</c:f>
              <c:numCache>
                <c:formatCode>General</c:formatCode>
                <c:ptCount val="31"/>
                <c:pt idx="0">
                  <c:v>4.7853496454993853E-4</c:v>
                </c:pt>
                <c:pt idx="1">
                  <c:v>4.4490188772839035E-4</c:v>
                </c:pt>
                <c:pt idx="2">
                  <c:v>4.2516970327516644E-4</c:v>
                </c:pt>
                <c:pt idx="3">
                  <c:v>3.8252245889312087E-4</c:v>
                </c:pt>
                <c:pt idx="4">
                  <c:v>3.4153322058404223E-4</c:v>
                </c:pt>
                <c:pt idx="5">
                  <c:v>3.0220198834793061E-4</c:v>
                </c:pt>
                <c:pt idx="6">
                  <c:v>2.6452876218478624E-4</c:v>
                </c:pt>
                <c:pt idx="7">
                  <c:v>2.2851354209460872E-4</c:v>
                </c:pt>
                <c:pt idx="8">
                  <c:v>1.9415632807739808E-4</c:v>
                </c:pt>
                <c:pt idx="9">
                  <c:v>1.6145712013315451E-4</c:v>
                </c:pt>
                <c:pt idx="10">
                  <c:v>1.3041591826187766E-4</c:v>
                </c:pt>
                <c:pt idx="11">
                  <c:v>1.2381672805338449E-4</c:v>
                </c:pt>
                <c:pt idx="12">
                  <c:v>1.5311047763667289E-4</c:v>
                </c:pt>
                <c:pt idx="13">
                  <c:v>1.8391969521083183E-4</c:v>
                </c:pt>
                <c:pt idx="14">
                  <c:v>2.1624438077586129E-4</c:v>
                </c:pt>
                <c:pt idx="15">
                  <c:v>2.5008453433176121E-4</c:v>
                </c:pt>
                <c:pt idx="16">
                  <c:v>2.8544015587853169E-4</c:v>
                </c:pt>
                <c:pt idx="17">
                  <c:v>3.2231124541617261E-4</c:v>
                </c:pt>
                <c:pt idx="18">
                  <c:v>3.606978029446841E-4</c:v>
                </c:pt>
                <c:pt idx="19">
                  <c:v>4.0059982846406598E-4</c:v>
                </c:pt>
                <c:pt idx="20">
                  <c:v>4.4201732197431852E-4</c:v>
                </c:pt>
                <c:pt idx="21">
                  <c:v>4.4201732197431852E-4</c:v>
                </c:pt>
                <c:pt idx="22">
                  <c:v>4.0059982846406598E-4</c:v>
                </c:pt>
                <c:pt idx="23">
                  <c:v>3.606978029446841E-4</c:v>
                </c:pt>
                <c:pt idx="24">
                  <c:v>3.2231124541617261E-4</c:v>
                </c:pt>
                <c:pt idx="25">
                  <c:v>2.8544015587853169E-4</c:v>
                </c:pt>
                <c:pt idx="26">
                  <c:v>2.5008453433176121E-4</c:v>
                </c:pt>
                <c:pt idx="27">
                  <c:v>2.1624438077586129E-4</c:v>
                </c:pt>
                <c:pt idx="28">
                  <c:v>1.8391969521083183E-4</c:v>
                </c:pt>
                <c:pt idx="29">
                  <c:v>1.5311047763667289E-4</c:v>
                </c:pt>
                <c:pt idx="30">
                  <c:v>1.2381672805338449E-4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31-4C1F-8FD2-8F34782F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91000"/>
        <c:axId val="434690016"/>
      </c:scatterChart>
      <c:valAx>
        <c:axId val="43469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90016"/>
        <c:crosses val="autoZero"/>
        <c:crossBetween val="midCat"/>
      </c:valAx>
      <c:valAx>
        <c:axId val="4346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69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der Messtage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18.07.2019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VergleichMesstage!$A$3:$A$13</c:f>
              <c:numCache>
                <c:formatCode>General</c:formatCode>
                <c:ptCount val="11"/>
                <c:pt idx="0">
                  <c:v>0</c:v>
                </c:pt>
                <c:pt idx="1">
                  <c:v>0.14671072943450431</c:v>
                </c:pt>
                <c:pt idx="2">
                  <c:v>0.13623139161775399</c:v>
                </c:pt>
                <c:pt idx="3">
                  <c:v>0.12575205380100371</c:v>
                </c:pt>
                <c:pt idx="4">
                  <c:v>0.1152727159842534</c:v>
                </c:pt>
                <c:pt idx="5">
                  <c:v>0.1047933781675031</c:v>
                </c:pt>
                <c:pt idx="6">
                  <c:v>9.431404035075279E-2</c:v>
                </c:pt>
                <c:pt idx="7">
                  <c:v>8.3834702534002478E-2</c:v>
                </c:pt>
                <c:pt idx="8">
                  <c:v>7.3355364717252167E-2</c:v>
                </c:pt>
                <c:pt idx="9">
                  <c:v>6.2876026900501855E-2</c:v>
                </c:pt>
                <c:pt idx="10">
                  <c:v>5.2396689083751551E-2</c:v>
                </c:pt>
              </c:numCache>
            </c:numRef>
          </c:xVal>
          <c:yVal>
            <c:numRef>
              <c:f>VergleichMesstage!$B$3:$B$13</c:f>
              <c:numCache>
                <c:formatCode>0.00E+00</c:formatCode>
                <c:ptCount val="11"/>
                <c:pt idx="0">
                  <c:v>0</c:v>
                </c:pt>
                <c:pt idx="1">
                  <c:v>1.7486948223824496E-2</c:v>
                </c:pt>
                <c:pt idx="2">
                  <c:v>1.507803188686908E-2</c:v>
                </c:pt>
                <c:pt idx="3">
                  <c:v>1.2847553797095552E-2</c:v>
                </c:pt>
                <c:pt idx="4">
                  <c:v>1.0795513954503901E-2</c:v>
                </c:pt>
                <c:pt idx="5">
                  <c:v>8.9219123590941352E-3</c:v>
                </c:pt>
                <c:pt idx="6">
                  <c:v>7.2267490108662491E-3</c:v>
                </c:pt>
                <c:pt idx="7">
                  <c:v>5.7100239098202459E-3</c:v>
                </c:pt>
                <c:pt idx="8">
                  <c:v>4.3717370559561266E-3</c:v>
                </c:pt>
                <c:pt idx="9">
                  <c:v>3.211888449273888E-3</c:v>
                </c:pt>
                <c:pt idx="10">
                  <c:v>2.2304780897735338E-3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C-4DFF-8725-A277E770EEA5}"/>
            </c:ext>
          </c:extLst>
        </c:ser>
        <c:ser>
          <c:idx val="1"/>
          <c:order val="1"/>
          <c:tx>
            <c:v>5.7.2019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VergleichMesstage!$A$3:$A$13</c:f>
              <c:numCache>
                <c:formatCode>General</c:formatCode>
                <c:ptCount val="11"/>
                <c:pt idx="0">
                  <c:v>0</c:v>
                </c:pt>
                <c:pt idx="1">
                  <c:v>0.14671072943450431</c:v>
                </c:pt>
                <c:pt idx="2">
                  <c:v>0.13623139161775399</c:v>
                </c:pt>
                <c:pt idx="3">
                  <c:v>0.12575205380100371</c:v>
                </c:pt>
                <c:pt idx="4">
                  <c:v>0.1152727159842534</c:v>
                </c:pt>
                <c:pt idx="5">
                  <c:v>0.1047933781675031</c:v>
                </c:pt>
                <c:pt idx="6">
                  <c:v>9.431404035075279E-2</c:v>
                </c:pt>
                <c:pt idx="7">
                  <c:v>8.3834702534002478E-2</c:v>
                </c:pt>
                <c:pt idx="8">
                  <c:v>7.3355364717252167E-2</c:v>
                </c:pt>
                <c:pt idx="9">
                  <c:v>6.2876026900501855E-2</c:v>
                </c:pt>
                <c:pt idx="10">
                  <c:v>5.2396689083751551E-2</c:v>
                </c:pt>
              </c:numCache>
            </c:numRef>
          </c:xVal>
          <c:yVal>
            <c:numRef>
              <c:f>VergleichMesstage!$C$3:$C$13</c:f>
              <c:numCache>
                <c:formatCode>0.00E+00</c:formatCode>
                <c:ptCount val="11"/>
                <c:pt idx="0">
                  <c:v>0</c:v>
                </c:pt>
                <c:pt idx="1">
                  <c:v>3.1911210600538485E-3</c:v>
                </c:pt>
                <c:pt idx="2">
                  <c:v>2.7515278528015327E-3</c:v>
                </c:pt>
                <c:pt idx="3">
                  <c:v>2.3444971053456854E-3</c:v>
                </c:pt>
                <c:pt idx="4">
                  <c:v>1.9700288176863049E-3</c:v>
                </c:pt>
                <c:pt idx="5">
                  <c:v>1.6281229898233928E-3</c:v>
                </c:pt>
                <c:pt idx="6">
                  <c:v>1.3187796217569482E-3</c:v>
                </c:pt>
                <c:pt idx="7">
                  <c:v>1.0419987134869715E-3</c:v>
                </c:pt>
                <c:pt idx="8">
                  <c:v>7.9778026501346256E-4</c:v>
                </c:pt>
                <c:pt idx="9">
                  <c:v>5.8612427633642134E-4</c:v>
                </c:pt>
                <c:pt idx="10">
                  <c:v>4.070307474558482E-4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C-4DFF-8725-A277E770EEA5}"/>
            </c:ext>
          </c:extLst>
        </c:ser>
        <c:ser>
          <c:idx val="2"/>
          <c:order val="2"/>
          <c:tx>
            <c:v>24.5.2019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VergleichMesstage!$A$3:$A$13</c:f>
              <c:numCache>
                <c:formatCode>General</c:formatCode>
                <c:ptCount val="11"/>
                <c:pt idx="0">
                  <c:v>0</c:v>
                </c:pt>
                <c:pt idx="1">
                  <c:v>0.14671072943450431</c:v>
                </c:pt>
                <c:pt idx="2">
                  <c:v>0.13623139161775399</c:v>
                </c:pt>
                <c:pt idx="3">
                  <c:v>0.12575205380100371</c:v>
                </c:pt>
                <c:pt idx="4">
                  <c:v>0.1152727159842534</c:v>
                </c:pt>
                <c:pt idx="5">
                  <c:v>0.1047933781675031</c:v>
                </c:pt>
                <c:pt idx="6">
                  <c:v>9.431404035075279E-2</c:v>
                </c:pt>
                <c:pt idx="7">
                  <c:v>8.3834702534002478E-2</c:v>
                </c:pt>
                <c:pt idx="8">
                  <c:v>7.3355364717252167E-2</c:v>
                </c:pt>
                <c:pt idx="9">
                  <c:v>6.2876026900501855E-2</c:v>
                </c:pt>
                <c:pt idx="10">
                  <c:v>5.2396689083751551E-2</c:v>
                </c:pt>
              </c:numCache>
            </c:numRef>
          </c:xVal>
          <c:yVal>
            <c:numRef>
              <c:f>VergleichMesstage!$D$3:$D$13</c:f>
              <c:numCache>
                <c:formatCode>0.00E+00</c:formatCode>
                <c:ptCount val="11"/>
                <c:pt idx="0">
                  <c:v>0</c:v>
                </c:pt>
                <c:pt idx="1">
                  <c:v>1.85189648403125E-3</c:v>
                </c:pt>
                <c:pt idx="2">
                  <c:v>1.596788294904496E-3</c:v>
                </c:pt>
                <c:pt idx="3">
                  <c:v>1.3605770086760208E-3</c:v>
                </c:pt>
                <c:pt idx="4">
                  <c:v>1.143262625345823E-3</c:v>
                </c:pt>
                <c:pt idx="5">
                  <c:v>9.4484514491390351E-4</c:v>
                </c:pt>
                <c:pt idx="6">
                  <c:v>7.6532456738026187E-4</c:v>
                </c:pt>
                <c:pt idx="7">
                  <c:v>6.047008927448982E-4</c:v>
                </c:pt>
                <c:pt idx="8">
                  <c:v>4.6297412100781271E-4</c:v>
                </c:pt>
                <c:pt idx="9">
                  <c:v>3.401442521690052E-4</c:v>
                </c:pt>
                <c:pt idx="10">
                  <c:v>2.3621128622847588E-4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C-4DFF-8725-A277E770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01768"/>
        <c:axId val="555699472"/>
      </c:scatterChart>
      <c:valAx>
        <c:axId val="55570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layout>
            <c:manualLayout>
              <c:xMode val="edge"/>
              <c:yMode val="edge"/>
              <c:x val="0.41714386272329368"/>
              <c:y val="0.84627785589342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5699472"/>
        <c:crosses val="autoZero"/>
        <c:crossBetween val="midCat"/>
      </c:valAx>
      <c:valAx>
        <c:axId val="5556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</a:t>
                </a:r>
                <a:r>
                  <a:rPr lang="de-DE" baseline="0"/>
                  <a:t> [N]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570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'[1]67mm_07_18'!$A$2:$A$12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0.14671072943450431</c:v>
                </c:pt>
                <c:pt idx="2">
                  <c:v>0.13623139161775399</c:v>
                </c:pt>
                <c:pt idx="3">
                  <c:v>0.12575205380100371</c:v>
                </c:pt>
                <c:pt idx="4">
                  <c:v>0.1152727159842534</c:v>
                </c:pt>
                <c:pt idx="5">
                  <c:v>0.1047933781675031</c:v>
                </c:pt>
                <c:pt idx="6">
                  <c:v>9.431404035075279E-2</c:v>
                </c:pt>
                <c:pt idx="7">
                  <c:v>8.3834702534002478E-2</c:v>
                </c:pt>
                <c:pt idx="8">
                  <c:v>7.3355364717252167E-2</c:v>
                </c:pt>
                <c:pt idx="9">
                  <c:v>6.2876026900501855E-2</c:v>
                </c:pt>
                <c:pt idx="10">
                  <c:v>5.2396689083751551E-2</c:v>
                </c:pt>
              </c:numCache>
            </c:numRef>
          </c:xVal>
          <c:yVal>
            <c:numRef>
              <c:f>'[1]67mm_07_18'!$D$2:$D$12</c:f>
              <c:numCache>
                <c:formatCode>General</c:formatCode>
                <c:ptCount val="11"/>
                <c:pt idx="0">
                  <c:v>0</c:v>
                </c:pt>
                <c:pt idx="1">
                  <c:v>1.9146726360323094E-2</c:v>
                </c:pt>
                <c:pt idx="2">
                  <c:v>1.6509167116809196E-2</c:v>
                </c:pt>
                <c:pt idx="3">
                  <c:v>1.4066982632074114E-2</c:v>
                </c:pt>
                <c:pt idx="4">
                  <c:v>1.1820172906117832E-2</c:v>
                </c:pt>
                <c:pt idx="5">
                  <c:v>9.7687379389403573E-3</c:v>
                </c:pt>
                <c:pt idx="6">
                  <c:v>7.9126777305416895E-3</c:v>
                </c:pt>
                <c:pt idx="7">
                  <c:v>6.2519922809218288E-3</c:v>
                </c:pt>
                <c:pt idx="8">
                  <c:v>4.7866815900807751E-3</c:v>
                </c:pt>
                <c:pt idx="9">
                  <c:v>3.5167456580185285E-3</c:v>
                </c:pt>
                <c:pt idx="10">
                  <c:v>2.4421844847350893E-3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1-4A10-B188-6B42884B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55160"/>
        <c:axId val="648855488"/>
      </c:scatterChart>
      <c:valAx>
        <c:axId val="64885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layout>
            <c:manualLayout>
              <c:xMode val="edge"/>
              <c:yMode val="edge"/>
              <c:x val="0.40664234202369509"/>
              <c:y val="0.92263829306283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855488"/>
        <c:crosses val="autoZero"/>
        <c:crossBetween val="midCat"/>
      </c:valAx>
      <c:valAx>
        <c:axId val="6488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885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Ermittlung von</a:t>
            </a:r>
            <a:r>
              <a:rPr lang="de-DE" baseline="0"/>
              <a:t> "a" und "b"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118718268324568E-2"/>
                  <c:y val="0.21297688167766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'[1]67mm_07_18'!$F$3:$F$12</c:f>
              <c:numCache>
                <c:formatCode>General</c:formatCode>
                <c:ptCount val="10"/>
                <c:pt idx="0">
                  <c:v>46.459683536346127</c:v>
                </c:pt>
                <c:pt idx="1">
                  <c:v>53.882236527360014</c:v>
                </c:pt>
                <c:pt idx="2">
                  <c:v>63.23679148002666</c:v>
                </c:pt>
                <c:pt idx="3">
                  <c:v>75.257008042345774</c:v>
                </c:pt>
                <c:pt idx="4">
                  <c:v>91.060979731238376</c:v>
                </c:pt>
                <c:pt idx="5">
                  <c:v>112.42096263115849</c:v>
                </c:pt>
                <c:pt idx="6">
                  <c:v>142.28278083005995</c:v>
                </c:pt>
                <c:pt idx="7">
                  <c:v>185.83873414538442</c:v>
                </c:pt>
                <c:pt idx="8">
                  <c:v>252.94716592010664</c:v>
                </c:pt>
                <c:pt idx="9">
                  <c:v>364.2439189249535</c:v>
                </c:pt>
              </c:numCache>
            </c:numRef>
          </c:xVal>
          <c:yVal>
            <c:numRef>
              <c:f>'[1]67mm_07_18'!$G$3:$G$12</c:f>
              <c:numCache>
                <c:formatCode>General</c:formatCode>
                <c:ptCount val="10"/>
                <c:pt idx="0">
                  <c:v>2.5067231804872048</c:v>
                </c:pt>
                <c:pt idx="1">
                  <c:v>2.7117991551340621</c:v>
                </c:pt>
                <c:pt idx="2">
                  <c:v>3.6622896560950302</c:v>
                </c:pt>
                <c:pt idx="3">
                  <c:v>3.2360755561935908</c:v>
                </c:pt>
                <c:pt idx="4">
                  <c:v>2.9293001234785008</c:v>
                </c:pt>
                <c:pt idx="5">
                  <c:v>4.301631017863766</c:v>
                </c:pt>
                <c:pt idx="6">
                  <c:v>6.4687173128074749</c:v>
                </c:pt>
                <c:pt idx="7">
                  <c:v>7.8004960106671746</c:v>
                </c:pt>
                <c:pt idx="8">
                  <c:v>10.802425797275415</c:v>
                </c:pt>
                <c:pt idx="9">
                  <c:v>10.463297874378668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F-4FEF-A0AB-F7C436DD3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11600"/>
        <c:axId val="619110944"/>
      </c:scatterChart>
      <c:valAx>
        <c:axId val="6191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1/w²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0944"/>
        <c:crosses val="autoZero"/>
        <c:crossBetween val="midCat"/>
      </c:valAx>
      <c:valAx>
        <c:axId val="6191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1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Durchschnittliche Werte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618732754559526E-2"/>
                  <c:y val="0.17879093544679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'07_05'!$I$3:$I$13</c:f>
              <c:numCache>
                <c:formatCode>General</c:formatCode>
                <c:ptCount val="11"/>
                <c:pt idx="0">
                  <c:v>41.277775118496947</c:v>
                </c:pt>
                <c:pt idx="1">
                  <c:v>46.009593979595678</c:v>
                </c:pt>
                <c:pt idx="2">
                  <c:v>49.250003401738148</c:v>
                </c:pt>
                <c:pt idx="3">
                  <c:v>57.800351214539909</c:v>
                </c:pt>
                <c:pt idx="4">
                  <c:v>68.787194833832615</c:v>
                </c:pt>
                <c:pt idx="5">
                  <c:v>83.232505748937456</c:v>
                </c:pt>
                <c:pt idx="6">
                  <c:v>102.75617993695964</c:v>
                </c:pt>
                <c:pt idx="7">
                  <c:v>130.05079023271446</c:v>
                </c:pt>
                <c:pt idx="8">
                  <c:v>169.86225663048418</c:v>
                </c:pt>
                <c:pt idx="9">
                  <c:v>231.20140485815892</c:v>
                </c:pt>
                <c:pt idx="10">
                  <c:v>332.93002299574982</c:v>
                </c:pt>
              </c:numCache>
            </c:numRef>
          </c:xVal>
          <c:yVal>
            <c:numRef>
              <c:f>'07_05'!$J$3:$J$13</c:f>
              <c:numCache>
                <c:formatCode>General</c:formatCode>
                <c:ptCount val="11"/>
                <c:pt idx="0">
                  <c:v>1.546141542882326</c:v>
                </c:pt>
                <c:pt idx="1">
                  <c:v>1.6372090251656604</c:v>
                </c:pt>
                <c:pt idx="2">
                  <c:v>1.7344408892928274</c:v>
                </c:pt>
                <c:pt idx="3">
                  <c:v>2.2039744566306836</c:v>
                </c:pt>
                <c:pt idx="4">
                  <c:v>2.3488894792086326</c:v>
                </c:pt>
                <c:pt idx="5">
                  <c:v>2.6806815725242812</c:v>
                </c:pt>
                <c:pt idx="6">
                  <c:v>2.7788683294711398</c:v>
                </c:pt>
                <c:pt idx="7">
                  <c:v>2.8752600639449866</c:v>
                </c:pt>
                <c:pt idx="8">
                  <c:v>4.0465058190163665</c:v>
                </c:pt>
                <c:pt idx="9">
                  <c:v>4.7066093127475819</c:v>
                </c:pt>
                <c:pt idx="10">
                  <c:v>3.75026742398647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F-46BE-9DAC-EF427BC7C74B}"/>
            </c:ext>
          </c:extLst>
        </c:ser>
        <c:ser>
          <c:idx val="1"/>
          <c:order val="1"/>
          <c:tx>
            <c:v>Abgelesene Werte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21702335285012"/>
                  <c:y val="4.18396720017840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'07_05'!$I$3:$I$13</c:f>
              <c:numCache>
                <c:formatCode>General</c:formatCode>
                <c:ptCount val="11"/>
                <c:pt idx="0">
                  <c:v>41.277775118496947</c:v>
                </c:pt>
                <c:pt idx="1">
                  <c:v>46.009593979595678</c:v>
                </c:pt>
                <c:pt idx="2">
                  <c:v>49.250003401738148</c:v>
                </c:pt>
                <c:pt idx="3">
                  <c:v>57.800351214539909</c:v>
                </c:pt>
                <c:pt idx="4">
                  <c:v>68.787194833832615</c:v>
                </c:pt>
                <c:pt idx="5">
                  <c:v>83.232505748937456</c:v>
                </c:pt>
                <c:pt idx="6">
                  <c:v>102.75617993695964</c:v>
                </c:pt>
                <c:pt idx="7">
                  <c:v>130.05079023271446</c:v>
                </c:pt>
                <c:pt idx="8">
                  <c:v>169.86225663048418</c:v>
                </c:pt>
                <c:pt idx="9">
                  <c:v>231.20140485815892</c:v>
                </c:pt>
                <c:pt idx="10">
                  <c:v>332.93002299574982</c:v>
                </c:pt>
              </c:numCache>
            </c:numRef>
          </c:xVal>
          <c:yVal>
            <c:numRef>
              <c:f>'07_05'!$O$3:$O$13</c:f>
              <c:numCache>
                <c:formatCode>General</c:formatCode>
                <c:ptCount val="11"/>
                <c:pt idx="0">
                  <c:v>1.546141542882326</c:v>
                </c:pt>
                <c:pt idx="1">
                  <c:v>1.6372090251656604</c:v>
                </c:pt>
                <c:pt idx="2">
                  <c:v>1.7344408892928274</c:v>
                </c:pt>
                <c:pt idx="3">
                  <c:v>2.2039744566306836</c:v>
                </c:pt>
                <c:pt idx="4">
                  <c:v>2.3488894792086326</c:v>
                </c:pt>
                <c:pt idx="5">
                  <c:v>2.9886849627428931</c:v>
                </c:pt>
                <c:pt idx="6">
                  <c:v>3.2708526184841404</c:v>
                </c:pt>
                <c:pt idx="7">
                  <c:v>3.6058835087608743</c:v>
                </c:pt>
                <c:pt idx="8">
                  <c:v>4.0465058190163665</c:v>
                </c:pt>
                <c:pt idx="9">
                  <c:v>4.7066093127475819</c:v>
                </c:pt>
                <c:pt idx="10">
                  <c:v>7.1153697223842087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5F-46BE-9DAC-EF427BC7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2264"/>
        <c:axId val="459790624"/>
      </c:scatterChart>
      <c:valAx>
        <c:axId val="45979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1/w^2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90624"/>
        <c:crosses val="autoZero"/>
        <c:crossBetween val="midCat"/>
      </c:valAx>
      <c:valAx>
        <c:axId val="4597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1/tan(a)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92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Analytische Werte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'07_05'!$A$3:$A$14</c:f>
              <c:numCache>
                <c:formatCode>General</c:formatCode>
                <c:ptCount val="12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0</c:v>
                </c:pt>
              </c:numCache>
            </c:numRef>
          </c:xVal>
          <c:yVal>
            <c:numRef>
              <c:f>'07_05'!$F$3:$F$14</c:f>
              <c:numCache>
                <c:formatCode>General</c:formatCode>
                <c:ptCount val="12"/>
                <c:pt idx="2" formatCode="0.0000E+00">
                  <c:v>1.7573767557921624E-4</c:v>
                </c:pt>
                <c:pt idx="3" formatCode="0.0000E+00">
                  <c:v>1.5217162371054962E-4</c:v>
                </c:pt>
                <c:pt idx="4" formatCode="0.0000E+00">
                  <c:v>1.3029993503509301E-4</c:v>
                </c:pt>
                <c:pt idx="5" formatCode="0.0000E+00">
                  <c:v>1.1012260955284643E-4</c:v>
                </c:pt>
                <c:pt idx="6" formatCode="0.0000E+00">
                  <c:v>9.1639647263809954E-5</c:v>
                </c:pt>
                <c:pt idx="7" formatCode="0.0000E+00">
                  <c:v>7.4851048167983591E-5</c:v>
                </c:pt>
                <c:pt idx="8" formatCode="0.0000E+00">
                  <c:v>5.9756812265367314E-5</c:v>
                </c:pt>
                <c:pt idx="9" formatCode="0.0000E+00">
                  <c:v>4.635693955596109E-5</c:v>
                </c:pt>
                <c:pt idx="10" formatCode="0.0000E+00">
                  <c:v>3.4651430039764985E-5</c:v>
                </c:pt>
                <c:pt idx="11" formatCode="0.00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5E-442B-B188-64BB048A1459}"/>
            </c:ext>
          </c:extLst>
        </c:ser>
        <c:ser>
          <c:idx val="1"/>
          <c:order val="1"/>
          <c:tx>
            <c:v>Numerische Werte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'07_05'!$A$3:$A$14</c:f>
              <c:numCache>
                <c:formatCode>General</c:formatCode>
                <c:ptCount val="12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0</c:v>
                </c:pt>
              </c:numCache>
            </c:numRef>
          </c:xVal>
          <c:yVal>
            <c:numRef>
              <c:f>'07_05'!$G$3:$G$14</c:f>
              <c:numCache>
                <c:formatCode>General</c:formatCode>
                <c:ptCount val="12"/>
                <c:pt idx="2" formatCode="0.0000E+00">
                  <c:v>2.4105E-4</c:v>
                </c:pt>
                <c:pt idx="3" formatCode="0.0000E+00">
                  <c:v>2.1667799999999999E-4</c:v>
                </c:pt>
                <c:pt idx="4" formatCode="0.0000E+00">
                  <c:v>1.9317E-4</c:v>
                </c:pt>
                <c:pt idx="5" formatCode="0.0000E+00">
                  <c:v>1.707E-4</c:v>
                </c:pt>
                <c:pt idx="6" formatCode="0.0000E+00">
                  <c:v>1.4935E-4</c:v>
                </c:pt>
                <c:pt idx="7" formatCode="0.0000E+00">
                  <c:v>1.2889999999999999E-4</c:v>
                </c:pt>
                <c:pt idx="8" formatCode="0.0000E+00">
                  <c:v>1.0943E-4</c:v>
                </c:pt>
                <c:pt idx="9" formatCode="0.0000E+00">
                  <c:v>9.1014000000000006E-5</c:v>
                </c:pt>
                <c:pt idx="10" formatCode="0.0000E+00">
                  <c:v>7.3577800000000006E-5</c:v>
                </c:pt>
                <c:pt idx="11" formatCode="0.0000E+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5E-442B-B188-64BB048A1459}"/>
            </c:ext>
          </c:extLst>
        </c:ser>
        <c:ser>
          <c:idx val="2"/>
          <c:order val="2"/>
          <c:tx>
            <c:v>Durchschnittl. Experimentelle Werte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'07_05'!$A$3:$A$14</c:f>
              <c:numCache>
                <c:formatCode>General</c:formatCode>
                <c:ptCount val="12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0</c:v>
                </c:pt>
              </c:numCache>
            </c:numRef>
          </c:xVal>
          <c:yVal>
            <c:numRef>
              <c:f>'07_05'!$K$3:$K$14</c:f>
              <c:numCache>
                <c:formatCode>0.00E+00</c:formatCode>
                <c:ptCount val="12"/>
                <c:pt idx="0">
                  <c:v>6.7631443892040548E-3</c:v>
                </c:pt>
                <c:pt idx="1">
                  <c:v>6.0675943655424244E-3</c:v>
                </c:pt>
                <c:pt idx="2">
                  <c:v>5.6683763230285763E-3</c:v>
                </c:pt>
                <c:pt idx="3">
                  <c:v>4.8298591154799708E-3</c:v>
                </c:pt>
                <c:pt idx="4">
                  <c:v>4.0584232845352541E-3</c:v>
                </c:pt>
                <c:pt idx="5">
                  <c:v>3.3540688301944249E-3</c:v>
                </c:pt>
                <c:pt idx="6">
                  <c:v>2.7167957524574888E-3</c:v>
                </c:pt>
                <c:pt idx="7">
                  <c:v>2.1466040513244368E-3</c:v>
                </c:pt>
                <c:pt idx="8">
                  <c:v>1.6434937267952722E-3</c:v>
                </c:pt>
                <c:pt idx="9">
                  <c:v>1.2074647788699964E-3</c:v>
                </c:pt>
                <c:pt idx="10">
                  <c:v>8.3851720754860623E-4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5E-442B-B188-64BB048A1459}"/>
            </c:ext>
          </c:extLst>
        </c:ser>
        <c:ser>
          <c:idx val="3"/>
          <c:order val="3"/>
          <c:tx>
            <c:v>Abgelesene Experimentelle Werte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'07_05'!$A$3:$A$14</c:f>
              <c:numCache>
                <c:formatCode>General</c:formatCode>
                <c:ptCount val="12"/>
                <c:pt idx="0">
                  <c:v>0.155647396136702</c:v>
                </c:pt>
                <c:pt idx="1">
                  <c:v>0.14742658296046701</c:v>
                </c:pt>
                <c:pt idx="2">
                  <c:v>0.14249409505472699</c:v>
                </c:pt>
                <c:pt idx="3">
                  <c:v>0.131533010819748</c:v>
                </c:pt>
                <c:pt idx="4">
                  <c:v>0.12057192658476901</c:v>
                </c:pt>
                <c:pt idx="5">
                  <c:v>0.10961084234979</c:v>
                </c:pt>
                <c:pt idx="6">
                  <c:v>9.8649758114811095E-2</c:v>
                </c:pt>
                <c:pt idx="7">
                  <c:v>8.7688673879832105E-2</c:v>
                </c:pt>
                <c:pt idx="8">
                  <c:v>7.67275896448531E-2</c:v>
                </c:pt>
                <c:pt idx="9">
                  <c:v>6.5766505409874096E-2</c:v>
                </c:pt>
                <c:pt idx="10">
                  <c:v>5.4805421174895001E-2</c:v>
                </c:pt>
                <c:pt idx="11">
                  <c:v>0</c:v>
                </c:pt>
              </c:numCache>
            </c:numRef>
          </c:xVal>
          <c:yVal>
            <c:numRef>
              <c:f>'07_05'!$P$3:$P$14</c:f>
              <c:numCache>
                <c:formatCode>0.00E+00</c:formatCode>
                <c:ptCount val="12"/>
                <c:pt idx="0">
                  <c:v>3.5917263987863342E-3</c:v>
                </c:pt>
                <c:pt idx="1">
                  <c:v>3.2223382506270499E-3</c:v>
                </c:pt>
                <c:pt idx="2">
                  <c:v>3.0103241489530292E-3</c:v>
                </c:pt>
                <c:pt idx="3">
                  <c:v>2.5650099257351257E-3</c:v>
                </c:pt>
                <c:pt idx="4">
                  <c:v>2.1553208403746545E-3</c:v>
                </c:pt>
                <c:pt idx="5">
                  <c:v>1.7812568928716153E-3</c:v>
                </c:pt>
                <c:pt idx="6">
                  <c:v>1.4428180832260109E-3</c:v>
                </c:pt>
                <c:pt idx="7">
                  <c:v>1.1400044114378365E-3</c:v>
                </c:pt>
                <c:pt idx="8">
                  <c:v>8.7281587750709377E-4</c:v>
                </c:pt>
                <c:pt idx="9">
                  <c:v>6.4125248143378339E-4</c:v>
                </c:pt>
                <c:pt idx="10">
                  <c:v>4.4531422321790384E-4</c:v>
                </c:pt>
                <c:pt idx="11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5E-442B-B188-64BB048A1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9968"/>
        <c:axId val="459788328"/>
      </c:scatterChart>
      <c:valAx>
        <c:axId val="4597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88328"/>
        <c:crosses val="autoZero"/>
        <c:crossBetween val="midCat"/>
      </c:valAx>
      <c:valAx>
        <c:axId val="4597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7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Strömungswiderstand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[2]Sheet1!$F$3:$F$12</c:f>
              <c:numCache>
                <c:formatCode>General</c:formatCode>
                <c:ptCount val="10"/>
                <c:pt idx="0">
                  <c:v>2.3595187430768569E-4</c:v>
                </c:pt>
                <c:pt idx="1">
                  <c:v>3.3977069900306738E-4</c:v>
                </c:pt>
                <c:pt idx="2">
                  <c:v>4.6246567364306398E-4</c:v>
                </c:pt>
                <c:pt idx="3">
                  <c:v>6.0403679822767543E-4</c:v>
                </c:pt>
                <c:pt idx="4">
                  <c:v>7.6448407275690169E-4</c:v>
                </c:pt>
                <c:pt idx="5">
                  <c:v>9.4380749723074287E-4</c:v>
                </c:pt>
                <c:pt idx="6">
                  <c:v>1.1420070716491989E-3</c:v>
                </c:pt>
                <c:pt idx="7">
                  <c:v>1.3590827960122699E-3</c:v>
                </c:pt>
                <c:pt idx="8">
                  <c:v>1.595034670319956E-3</c:v>
                </c:pt>
                <c:pt idx="9">
                  <c:v>1.8498626945722559E-3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80-4560-8FEA-F2ECD1FB553B}"/>
            </c:ext>
          </c:extLst>
        </c:ser>
        <c:ser>
          <c:idx val="1"/>
          <c:order val="1"/>
          <c:tx>
            <c:v>Analytisch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[2]Sheet1!$G$3:$G$12</c:f>
              <c:numCache>
                <c:formatCode>General</c:formatCode>
                <c:ptCount val="10"/>
                <c:pt idx="0">
                  <c:v>2.4640283716778933E-5</c:v>
                </c:pt>
                <c:pt idx="1">
                  <c:v>3.4651430039764985E-5</c:v>
                </c:pt>
                <c:pt idx="2">
                  <c:v>4.635693955596109E-5</c:v>
                </c:pt>
                <c:pt idx="3">
                  <c:v>5.9756812265367314E-5</c:v>
                </c:pt>
                <c:pt idx="4">
                  <c:v>7.4851048167983591E-5</c:v>
                </c:pt>
                <c:pt idx="5">
                  <c:v>9.1639647263809954E-5</c:v>
                </c:pt>
                <c:pt idx="6">
                  <c:v>1.1012260955284643E-4</c:v>
                </c:pt>
                <c:pt idx="7">
                  <c:v>1.3029993503509301E-4</c:v>
                </c:pt>
                <c:pt idx="8">
                  <c:v>1.5217162371054962E-4</c:v>
                </c:pt>
                <c:pt idx="9">
                  <c:v>1.7573767557921624E-4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80-4560-8FEA-F2ECD1FB553B}"/>
            </c:ext>
          </c:extLst>
        </c:ser>
        <c:ser>
          <c:idx val="2"/>
          <c:order val="2"/>
          <c:tx>
            <c:v>Numerisch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[2]Sheet1!$A$3:$A$12</c:f>
              <c:numCache>
                <c:formatCode>General</c:formatCode>
                <c:ptCount val="10"/>
                <c:pt idx="0">
                  <c:v>5.2396689083751551E-2</c:v>
                </c:pt>
                <c:pt idx="1">
                  <c:v>6.2876026900501855E-2</c:v>
                </c:pt>
                <c:pt idx="2">
                  <c:v>7.3355364717252167E-2</c:v>
                </c:pt>
                <c:pt idx="3">
                  <c:v>8.3834702534002478E-2</c:v>
                </c:pt>
                <c:pt idx="4">
                  <c:v>9.431404035075279E-2</c:v>
                </c:pt>
                <c:pt idx="5">
                  <c:v>0.1047933781675031</c:v>
                </c:pt>
                <c:pt idx="6">
                  <c:v>0.1152727159842534</c:v>
                </c:pt>
                <c:pt idx="7">
                  <c:v>0.12575205380100371</c:v>
                </c:pt>
                <c:pt idx="8">
                  <c:v>0.13623139161775399</c:v>
                </c:pt>
                <c:pt idx="9">
                  <c:v>0.14671072943450431</c:v>
                </c:pt>
              </c:numCache>
            </c:numRef>
          </c:xVal>
          <c:yVal>
            <c:numRef>
              <c:f>[2]Sheet1!$H$3:$H$12</c:f>
              <c:numCache>
                <c:formatCode>General</c:formatCode>
                <c:ptCount val="10"/>
                <c:pt idx="0">
                  <c:v>5.7194000000000002E-5</c:v>
                </c:pt>
                <c:pt idx="1">
                  <c:v>7.3577800000000006E-5</c:v>
                </c:pt>
                <c:pt idx="2">
                  <c:v>9.1014000000000006E-5</c:v>
                </c:pt>
                <c:pt idx="3">
                  <c:v>1.0943E-4</c:v>
                </c:pt>
                <c:pt idx="4">
                  <c:v>1.2889999999999999E-4</c:v>
                </c:pt>
                <c:pt idx="5">
                  <c:v>1.4935E-4</c:v>
                </c:pt>
                <c:pt idx="6">
                  <c:v>1.707E-4</c:v>
                </c:pt>
                <c:pt idx="7">
                  <c:v>1.9317E-4</c:v>
                </c:pt>
                <c:pt idx="8">
                  <c:v>2.1667799999999999E-4</c:v>
                </c:pt>
                <c:pt idx="9">
                  <c:v>2.4105E-4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80-4560-8FEA-F2ECD1FB5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384064"/>
        <c:axId val="492382752"/>
      </c:scatterChart>
      <c:valAx>
        <c:axId val="4923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Strömungsgeschwindigkeit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2752"/>
        <c:crosses val="autoZero"/>
        <c:crossBetween val="midCat"/>
      </c:valAx>
      <c:valAx>
        <c:axId val="492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Strömungswiderstand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38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6</xdr:row>
      <xdr:rowOff>144780</xdr:rowOff>
    </xdr:from>
    <xdr:to>
      <xdr:col>15</xdr:col>
      <xdr:colOff>205740</xdr:colOff>
      <xdr:row>22</xdr:row>
      <xdr:rowOff>30480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D821C9-1915-44D1-902A-88BCFA3D2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22</xdr:row>
      <xdr:rowOff>121920</xdr:rowOff>
    </xdr:from>
    <xdr:to>
      <xdr:col>15</xdr:col>
      <xdr:colOff>259080</xdr:colOff>
      <xdr:row>38</xdr:row>
      <xdr:rowOff>22860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E54FC48-F1B4-49AB-9415-60290A597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297180</xdr:colOff>
      <xdr:row>38</xdr:row>
      <xdr:rowOff>133350</xdr:rowOff>
    </xdr:from>
    <xdr:to>
      <xdr:col>15</xdr:col>
      <xdr:colOff>312420</xdr:colOff>
      <xdr:row>54</xdr:row>
      <xdr:rowOff>137160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C75D06-9E97-4999-AC07-2ABD20D5A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14</xdr:row>
      <xdr:rowOff>104774</xdr:rowOff>
    </xdr:from>
    <xdr:to>
      <xdr:col>8</xdr:col>
      <xdr:colOff>152400</xdr:colOff>
      <xdr:row>38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E6853B-EE38-4DAE-995C-2CA976228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16</xdr:row>
      <xdr:rowOff>175260</xdr:rowOff>
    </xdr:from>
    <xdr:to>
      <xdr:col>4</xdr:col>
      <xdr:colOff>505631</xdr:colOff>
      <xdr:row>36</xdr:row>
      <xdr:rowOff>164197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2ACBAF-9DF2-46FB-BB06-F8650E1B0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784860</xdr:colOff>
      <xdr:row>17</xdr:row>
      <xdr:rowOff>22860</xdr:rowOff>
    </xdr:from>
    <xdr:to>
      <xdr:col>11</xdr:col>
      <xdr:colOff>132080</xdr:colOff>
      <xdr:row>36</xdr:row>
      <xdr:rowOff>170312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A48CF6-2296-467A-B734-97E3D6716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18</xdr:row>
      <xdr:rowOff>45720</xdr:rowOff>
    </xdr:from>
    <xdr:to>
      <xdr:col>10</xdr:col>
      <xdr:colOff>45720</xdr:colOff>
      <xdr:row>34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19F85ED-FABA-4982-A63F-C72A1367D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357792</xdr:colOff>
      <xdr:row>17</xdr:row>
      <xdr:rowOff>51262</xdr:rowOff>
    </xdr:from>
    <xdr:to>
      <xdr:col>4</xdr:col>
      <xdr:colOff>103908</xdr:colOff>
      <xdr:row>37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895AE5E-1EA6-483E-82E2-6005FB1BC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16</xdr:row>
      <xdr:rowOff>137160</xdr:rowOff>
    </xdr:from>
    <xdr:to>
      <xdr:col>5</xdr:col>
      <xdr:colOff>83820</xdr:colOff>
      <xdr:row>32</xdr:row>
      <xdr:rowOff>140970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F2E8EF-340B-4D10-801C-34E0DAB54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</xdr:colOff>
      <xdr:row>16</xdr:row>
      <xdr:rowOff>76200</xdr:rowOff>
    </xdr:from>
    <xdr:to>
      <xdr:col>11</xdr:col>
      <xdr:colOff>220980</xdr:colOff>
      <xdr:row>31</xdr:row>
      <xdr:rowOff>110490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1C1D42-FE26-4F83-A3F7-7A6870A27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67mm_07_18/Auswertu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67mm_05_24/5_24_67m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7mm_07_18"/>
    </sheetNames>
    <sheetDataSet>
      <sheetData sheetId="0">
        <row r="2">
          <cell r="A2">
            <v>0</v>
          </cell>
          <cell r="D2">
            <v>0</v>
          </cell>
        </row>
        <row r="3">
          <cell r="A3">
            <v>0.14671072943450431</v>
          </cell>
          <cell r="D3">
            <v>1.9146726360323094E-2</v>
          </cell>
          <cell r="F3">
            <v>46.459683536346127</v>
          </cell>
          <cell r="G3">
            <v>2.5067231804872048</v>
          </cell>
        </row>
        <row r="4">
          <cell r="A4">
            <v>0.13623139161775399</v>
          </cell>
          <cell r="D4">
            <v>1.6509167116809196E-2</v>
          </cell>
          <cell r="F4">
            <v>53.882236527360014</v>
          </cell>
          <cell r="G4">
            <v>2.7117991551340621</v>
          </cell>
        </row>
        <row r="5">
          <cell r="A5">
            <v>0.12575205380100371</v>
          </cell>
          <cell r="D5">
            <v>1.4066982632074114E-2</v>
          </cell>
          <cell r="F5">
            <v>63.23679148002666</v>
          </cell>
          <cell r="G5">
            <v>3.6622896560950302</v>
          </cell>
        </row>
        <row r="6">
          <cell r="A6">
            <v>0.1152727159842534</v>
          </cell>
          <cell r="D6">
            <v>1.1820172906117832E-2</v>
          </cell>
          <cell r="F6">
            <v>75.257008042345774</v>
          </cell>
          <cell r="G6">
            <v>3.2360755561935908</v>
          </cell>
        </row>
        <row r="7">
          <cell r="A7">
            <v>0.1047933781675031</v>
          </cell>
          <cell r="D7">
            <v>9.7687379389403573E-3</v>
          </cell>
          <cell r="F7">
            <v>91.060979731238376</v>
          </cell>
          <cell r="G7">
            <v>2.9293001234785008</v>
          </cell>
        </row>
        <row r="8">
          <cell r="A8">
            <v>9.431404035075279E-2</v>
          </cell>
          <cell r="D8">
            <v>7.9126777305416895E-3</v>
          </cell>
          <cell r="F8">
            <v>112.42096263115849</v>
          </cell>
          <cell r="G8">
            <v>4.301631017863766</v>
          </cell>
        </row>
        <row r="9">
          <cell r="A9">
            <v>8.3834702534002478E-2</v>
          </cell>
          <cell r="D9">
            <v>6.2519922809218288E-3</v>
          </cell>
          <cell r="F9">
            <v>142.28278083005995</v>
          </cell>
          <cell r="G9">
            <v>6.4687173128074749</v>
          </cell>
        </row>
        <row r="10">
          <cell r="A10">
            <v>7.3355364717252167E-2</v>
          </cell>
          <cell r="D10">
            <v>4.7866815900807751E-3</v>
          </cell>
          <cell r="F10">
            <v>185.83873414538442</v>
          </cell>
          <cell r="G10">
            <v>7.8004960106671746</v>
          </cell>
        </row>
        <row r="11">
          <cell r="A11">
            <v>6.2876026900501855E-2</v>
          </cell>
          <cell r="D11">
            <v>3.5167456580185285E-3</v>
          </cell>
          <cell r="F11">
            <v>252.94716592010664</v>
          </cell>
          <cell r="G11">
            <v>10.802425797275415</v>
          </cell>
        </row>
        <row r="12">
          <cell r="A12">
            <v>5.2396689083751551E-2</v>
          </cell>
          <cell r="D12">
            <v>2.4421844847350893E-3</v>
          </cell>
          <cell r="F12">
            <v>364.2439189249535</v>
          </cell>
          <cell r="G12">
            <v>10.463297874378668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5.2396689083751551E-2</v>
          </cell>
          <cell r="F3">
            <v>2.3595187430768569E-4</v>
          </cell>
          <cell r="G3">
            <v>2.4640283716778933E-5</v>
          </cell>
          <cell r="H3">
            <v>5.7194000000000002E-5</v>
          </cell>
          <cell r="J3">
            <v>364.2439189249535</v>
          </cell>
          <cell r="K3">
            <v>11.73089186421733</v>
          </cell>
        </row>
        <row r="4">
          <cell r="A4">
            <v>6.2876026900501855E-2</v>
          </cell>
          <cell r="F4">
            <v>3.3977069900306738E-4</v>
          </cell>
          <cell r="G4">
            <v>3.4651430039764985E-5</v>
          </cell>
          <cell r="H4">
            <v>7.3577800000000006E-5</v>
          </cell>
          <cell r="J4">
            <v>252.94716592010664</v>
          </cell>
          <cell r="K4">
            <v>6.4658769895369765</v>
          </cell>
        </row>
        <row r="5">
          <cell r="A5">
            <v>7.3355364717252167E-2</v>
          </cell>
          <cell r="F5">
            <v>4.6246567364306398E-4</v>
          </cell>
          <cell r="G5">
            <v>4.635693955596109E-5</v>
          </cell>
          <cell r="H5">
            <v>9.1014000000000006E-5</v>
          </cell>
          <cell r="J5">
            <v>185.83873414538442</v>
          </cell>
          <cell r="K5">
            <v>4.9890110171927802</v>
          </cell>
        </row>
        <row r="6">
          <cell r="A6">
            <v>8.3834702534002478E-2</v>
          </cell>
          <cell r="F6">
            <v>6.0403679822767543E-4</v>
          </cell>
          <cell r="G6">
            <v>5.9756812265367314E-5</v>
          </cell>
          <cell r="H6">
            <v>1.0943E-4</v>
          </cell>
          <cell r="J6">
            <v>142.28278083005995</v>
          </cell>
          <cell r="K6">
            <v>3.9702844643229804</v>
          </cell>
        </row>
        <row r="7">
          <cell r="A7">
            <v>9.431404035075279E-2</v>
          </cell>
          <cell r="F7">
            <v>7.6448407275690169E-4</v>
          </cell>
          <cell r="G7">
            <v>7.4851048167983591E-5</v>
          </cell>
          <cell r="H7">
            <v>1.2889999999999999E-4</v>
          </cell>
          <cell r="J7">
            <v>112.42096263115849</v>
          </cell>
          <cell r="K7">
            <v>2.9460739324149001</v>
          </cell>
        </row>
        <row r="8">
          <cell r="A8">
            <v>0.1047933781675031</v>
          </cell>
          <cell r="F8">
            <v>9.4380749723074287E-4</v>
          </cell>
          <cell r="G8">
            <v>9.1639647263809954E-5</v>
          </cell>
          <cell r="H8">
            <v>1.4935E-4</v>
          </cell>
          <cell r="J8">
            <v>91.060979731238376</v>
          </cell>
          <cell r="K8">
            <v>2.7103563886867215</v>
          </cell>
        </row>
        <row r="9">
          <cell r="A9">
            <v>0.1152727159842534</v>
          </cell>
          <cell r="F9">
            <v>1.1420070716491989E-3</v>
          </cell>
          <cell r="G9">
            <v>1.1012260955284643E-4</v>
          </cell>
          <cell r="H9">
            <v>1.707E-4</v>
          </cell>
          <cell r="J9">
            <v>75.257008042345774</v>
          </cell>
          <cell r="K9">
            <v>2.4389915430732638</v>
          </cell>
        </row>
        <row r="10">
          <cell r="A10">
            <v>0.12575205380100371</v>
          </cell>
          <cell r="F10">
            <v>1.3590827960122699E-3</v>
          </cell>
          <cell r="G10">
            <v>1.3029993503509301E-4</v>
          </cell>
          <cell r="H10">
            <v>1.9317E-4</v>
          </cell>
          <cell r="J10">
            <v>63.23679148002666</v>
          </cell>
          <cell r="K10">
            <v>1.9785136079040608</v>
          </cell>
        </row>
        <row r="11">
          <cell r="A11">
            <v>0.13623139161775399</v>
          </cell>
          <cell r="F11">
            <v>1.595034670319956E-3</v>
          </cell>
          <cell r="G11">
            <v>1.5217162371054962E-4</v>
          </cell>
          <cell r="H11">
            <v>2.1667799999999999E-4</v>
          </cell>
          <cell r="J11">
            <v>53.882236527360014</v>
          </cell>
          <cell r="K11">
            <v>1.3755941460323931</v>
          </cell>
        </row>
        <row r="12">
          <cell r="A12">
            <v>0.14671072943450431</v>
          </cell>
          <cell r="F12">
            <v>1.8498626945722559E-3</v>
          </cell>
          <cell r="G12">
            <v>1.7573767557921624E-4</v>
          </cell>
          <cell r="H12">
            <v>2.4105E-4</v>
          </cell>
          <cell r="J12">
            <v>46.459683536346127</v>
          </cell>
          <cell r="K12">
            <v>1.2743667391194795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306F8-617B-40F2-A72A-F9D772C5931A}">
  <dimension ref="A1:L33"/>
  <sheetViews>
    <sheetView zoomScale="70" workbookViewId="0"/>
  </sheetViews>
  <sheetFormatPr baseColWidth="10" defaultRowHeight="15" x14ac:dyDescent="0.25"/>
  <cols>
    <col min="1" max="1" width="24.140625" bestFit="1" customWidth="1"/>
    <col min="2" max="2" width="11.7109375" bestFit="1" customWidth="1"/>
    <col min="3" max="3" width="24" bestFit="1" customWidth="1"/>
    <col min="12" max="12" width="24.7109375" customWidth="1"/>
  </cols>
  <sheetData>
    <row r="1" spans="1:12" ht="15.75" thickBot="1" x14ac:dyDescent="0.3">
      <c r="A1" s="18" t="s">
        <v>0</v>
      </c>
      <c r="B1" s="20" t="s">
        <v>1</v>
      </c>
      <c r="C1" s="20" t="s">
        <v>2</v>
      </c>
      <c r="E1" s="37" t="s">
        <v>19</v>
      </c>
      <c r="F1" s="37" t="s">
        <v>20</v>
      </c>
      <c r="G1" s="52" t="s">
        <v>21</v>
      </c>
      <c r="H1" s="52"/>
      <c r="I1" s="52"/>
    </row>
    <row r="2" spans="1:12" x14ac:dyDescent="0.25">
      <c r="A2" s="38">
        <v>0</v>
      </c>
      <c r="B2" s="39">
        <v>90</v>
      </c>
      <c r="C2" s="39">
        <v>0</v>
      </c>
      <c r="G2" t="s">
        <v>26</v>
      </c>
      <c r="H2" t="s">
        <v>27</v>
      </c>
      <c r="I2" t="s">
        <v>28</v>
      </c>
      <c r="K2" t="s">
        <v>9</v>
      </c>
      <c r="L2">
        <v>2.4400000000000002E-2</v>
      </c>
    </row>
    <row r="3" spans="1:12" x14ac:dyDescent="0.25">
      <c r="A3" s="7">
        <v>0.155647396136702</v>
      </c>
      <c r="B3" s="6">
        <v>57.106370044000002</v>
      </c>
      <c r="C3" s="1">
        <v>1.2484</v>
      </c>
      <c r="E3">
        <f>1/A3^2</f>
        <v>41.277775118496947</v>
      </c>
      <c r="F3">
        <f>1/TAN(RADIANS(90-B3))</f>
        <v>1.546141542882326</v>
      </c>
      <c r="G3">
        <f>((9.81*0.0002675)/0.0244)*A3^2</f>
        <v>2.6054736581359881E-3</v>
      </c>
      <c r="H3">
        <f xml:space="preserve"> 0.004*A3^2 + 0.0011*A3 + 7*10^(-8)</f>
        <v>2.68186583446914E-4</v>
      </c>
      <c r="I3">
        <f xml:space="preserve"> 0.0069*A3^2 + 0.002*A3 + 8*10^(-8)</f>
        <v>4.7853496454993853E-4</v>
      </c>
      <c r="K3" t="s">
        <v>10</v>
      </c>
      <c r="L3">
        <v>0.82030000000000003</v>
      </c>
    </row>
    <row r="4" spans="1:12" x14ac:dyDescent="0.25">
      <c r="A4" s="7">
        <v>0.14742658296046701</v>
      </c>
      <c r="B4" s="1">
        <v>58.583599999999997</v>
      </c>
      <c r="C4" s="1">
        <v>1.3108</v>
      </c>
      <c r="E4">
        <f t="shared" ref="E4:E23" si="0">1/A4^2</f>
        <v>46.009593979595678</v>
      </c>
      <c r="F4">
        <f t="shared" ref="F4:F23" si="1">1/TAN(RADIANS(90-B4))</f>
        <v>1.6372090251656604</v>
      </c>
      <c r="G4">
        <f t="shared" ref="G4:G33" si="2">((9.81*0.0002675)/0.0244)*A4^2</f>
        <v>2.3375158621351958E-3</v>
      </c>
      <c r="H4">
        <f t="shared" ref="H4:H33" si="3" xml:space="preserve"> 0.004*A4^2 + 0.0011*A4 + 7*10^(-8)</f>
        <v>2.4917763071011158E-4</v>
      </c>
      <c r="I4">
        <f t="shared" ref="I4:I33" si="4" xml:space="preserve"> 0.0069*A4^2 + 0.002*A4 + 8*10^(-8)</f>
        <v>4.4490188772839035E-4</v>
      </c>
      <c r="K4" t="s">
        <v>22</v>
      </c>
      <c r="L4">
        <v>0.70709999999999995</v>
      </c>
    </row>
    <row r="5" spans="1:12" x14ac:dyDescent="0.25">
      <c r="A5" s="7">
        <v>0.14249409505472699</v>
      </c>
      <c r="B5" s="1">
        <v>60.034199999999998</v>
      </c>
      <c r="C5" s="1">
        <v>1.2779</v>
      </c>
      <c r="E5">
        <f t="shared" si="0"/>
        <v>49.250003401738148</v>
      </c>
      <c r="F5">
        <f t="shared" si="1"/>
        <v>1.7344408892928274</v>
      </c>
      <c r="G5">
        <f t="shared" si="2"/>
        <v>2.1837187473962546E-3</v>
      </c>
      <c r="H5">
        <f t="shared" si="3"/>
        <v>2.3803177306206197E-4</v>
      </c>
      <c r="I5">
        <f t="shared" si="4"/>
        <v>4.2516970327516644E-4</v>
      </c>
      <c r="K5" t="s">
        <v>6</v>
      </c>
      <c r="L5" t="s">
        <v>25</v>
      </c>
    </row>
    <row r="6" spans="1:12" x14ac:dyDescent="0.25">
      <c r="A6" s="7">
        <v>0.131533010819748</v>
      </c>
      <c r="B6" s="1">
        <v>65.594980000000007</v>
      </c>
      <c r="C6" s="1">
        <v>1.4672700000000001</v>
      </c>
      <c r="E6">
        <f t="shared" si="0"/>
        <v>57.800351214539909</v>
      </c>
      <c r="F6">
        <f t="shared" si="1"/>
        <v>2.2039744566306836</v>
      </c>
      <c r="G6">
        <f t="shared" si="2"/>
        <v>1.860683429734087E-3</v>
      </c>
      <c r="H6">
        <f t="shared" si="3"/>
        <v>2.1396004364295458E-4</v>
      </c>
      <c r="I6">
        <f t="shared" si="4"/>
        <v>3.8252245889312087E-4</v>
      </c>
      <c r="K6" t="s">
        <v>5</v>
      </c>
      <c r="L6" t="s">
        <v>24</v>
      </c>
    </row>
    <row r="7" spans="1:12" x14ac:dyDescent="0.25">
      <c r="A7" s="7">
        <v>0.12057192658476901</v>
      </c>
      <c r="B7" s="1">
        <v>66.938940000000002</v>
      </c>
      <c r="C7" s="1">
        <v>1.4899899999999999</v>
      </c>
      <c r="E7">
        <f t="shared" si="0"/>
        <v>68.787194833832615</v>
      </c>
      <c r="F7">
        <f t="shared" si="1"/>
        <v>2.3488894792086326</v>
      </c>
      <c r="G7">
        <f t="shared" si="2"/>
        <v>1.5634909374848927E-3</v>
      </c>
      <c r="H7">
        <f t="shared" si="3"/>
        <v>1.9084947716469761E-4</v>
      </c>
      <c r="I7">
        <f t="shared" si="4"/>
        <v>3.4153322058404223E-4</v>
      </c>
    </row>
    <row r="8" spans="1:12" x14ac:dyDescent="0.25">
      <c r="A8" s="7">
        <v>0.10961084234979</v>
      </c>
      <c r="B8" s="1">
        <v>69.542500000000004</v>
      </c>
      <c r="C8" s="1">
        <v>2.6629</v>
      </c>
      <c r="E8">
        <f t="shared" si="0"/>
        <v>83.232505748937456</v>
      </c>
      <c r="F8">
        <f t="shared" si="1"/>
        <v>2.6806815725242812</v>
      </c>
      <c r="G8">
        <f t="shared" si="2"/>
        <v>1.2921412706486718E-3</v>
      </c>
      <c r="H8">
        <f t="shared" si="3"/>
        <v>1.6870007362729107E-4</v>
      </c>
      <c r="I8">
        <f t="shared" si="4"/>
        <v>3.0220198834793061E-4</v>
      </c>
    </row>
    <row r="9" spans="1:12" x14ac:dyDescent="0.25">
      <c r="A9" s="7">
        <v>9.8649758114811095E-2</v>
      </c>
      <c r="B9" s="1">
        <v>70.208290000000005</v>
      </c>
      <c r="C9" s="1">
        <v>1.9837</v>
      </c>
      <c r="E9">
        <f t="shared" si="0"/>
        <v>102.75617993695964</v>
      </c>
      <c r="F9">
        <f t="shared" si="1"/>
        <v>2.7788683294711398</v>
      </c>
      <c r="G9">
        <f t="shared" si="2"/>
        <v>1.0466344292254259E-3</v>
      </c>
      <c r="H9">
        <f t="shared" si="3"/>
        <v>1.4751183303073515E-4</v>
      </c>
      <c r="I9">
        <f t="shared" si="4"/>
        <v>2.6452876218478624E-4</v>
      </c>
    </row>
    <row r="10" spans="1:12" x14ac:dyDescent="0.25">
      <c r="A10" s="7">
        <v>8.7688673879832105E-2</v>
      </c>
      <c r="B10" s="1">
        <v>70.822599999999994</v>
      </c>
      <c r="C10" s="1">
        <v>5.2102000000000004</v>
      </c>
      <c r="E10">
        <f t="shared" si="0"/>
        <v>130.05079023271446</v>
      </c>
      <c r="F10">
        <f t="shared" si="1"/>
        <v>2.8752600639449866</v>
      </c>
      <c r="G10">
        <f t="shared" si="2"/>
        <v>8.2697041321515177E-4</v>
      </c>
      <c r="H10">
        <f t="shared" si="3"/>
        <v>1.272847553750295E-4</v>
      </c>
      <c r="I10">
        <f t="shared" si="4"/>
        <v>2.2851354209460872E-4</v>
      </c>
    </row>
    <row r="11" spans="1:12" x14ac:dyDescent="0.25">
      <c r="A11" s="7">
        <v>7.67275896448531E-2</v>
      </c>
      <c r="B11" s="1">
        <v>76.118799999999993</v>
      </c>
      <c r="C11" s="1">
        <v>1.4967999999999999</v>
      </c>
      <c r="E11">
        <f t="shared" si="0"/>
        <v>169.86225663048418</v>
      </c>
      <c r="F11">
        <f t="shared" si="1"/>
        <v>4.0465058190163665</v>
      </c>
      <c r="G11">
        <f t="shared" si="2"/>
        <v>6.3314922261785075E-4</v>
      </c>
      <c r="H11">
        <f t="shared" si="3"/>
        <v>1.0801884066017429E-4</v>
      </c>
      <c r="I11">
        <f t="shared" si="4"/>
        <v>1.9415632807739808E-4</v>
      </c>
    </row>
    <row r="12" spans="1:12" x14ac:dyDescent="0.25">
      <c r="A12" s="7">
        <v>6.5766505409874096E-2</v>
      </c>
      <c r="B12" s="1">
        <v>78.004900000000006</v>
      </c>
      <c r="C12" s="1">
        <v>1.532</v>
      </c>
      <c r="E12">
        <f t="shared" si="0"/>
        <v>231.20140485815892</v>
      </c>
      <c r="F12">
        <f t="shared" si="1"/>
        <v>4.7066093127475819</v>
      </c>
      <c r="G12">
        <f t="shared" si="2"/>
        <v>4.6517085743352316E-4</v>
      </c>
      <c r="H12">
        <f t="shared" si="3"/>
        <v>8.9714088886169518E-5</v>
      </c>
      <c r="I12">
        <f t="shared" si="4"/>
        <v>1.6145712013315451E-4</v>
      </c>
    </row>
    <row r="13" spans="1:12" x14ac:dyDescent="0.25">
      <c r="A13" s="7">
        <v>5.4805421174895001E-2</v>
      </c>
      <c r="B13" s="1">
        <v>75.069599999999994</v>
      </c>
      <c r="C13" s="1">
        <v>9.9611999999999998</v>
      </c>
      <c r="E13">
        <f t="shared" si="0"/>
        <v>332.93002299574982</v>
      </c>
      <c r="F13">
        <f t="shared" si="1"/>
        <v>3.75026742398647</v>
      </c>
      <c r="G13">
        <f t="shared" si="2"/>
        <v>3.2303531766216795E-4</v>
      </c>
      <c r="H13">
        <f t="shared" si="3"/>
        <v>7.2370500053015028E-5</v>
      </c>
      <c r="I13">
        <f t="shared" si="4"/>
        <v>1.3041591826187766E-4</v>
      </c>
    </row>
    <row r="14" spans="1:12" x14ac:dyDescent="0.25">
      <c r="A14" s="49">
        <v>5.2396689083751551E-2</v>
      </c>
      <c r="B14" s="49">
        <v>85.127600000000001</v>
      </c>
      <c r="C14" s="49">
        <v>0.62860000000000005</v>
      </c>
      <c r="D14" s="50"/>
      <c r="E14" s="50">
        <f t="shared" si="0"/>
        <v>364.2439189249535</v>
      </c>
      <c r="F14" s="50">
        <f t="shared" si="1"/>
        <v>11.73089186421733</v>
      </c>
      <c r="G14" s="50">
        <f t="shared" si="2"/>
        <v>2.9526410778559479E-4</v>
      </c>
      <c r="H14">
        <f t="shared" si="3"/>
        <v>6.8688010099884027E-5</v>
      </c>
      <c r="I14">
        <f t="shared" si="4"/>
        <v>1.2381672805338449E-4</v>
      </c>
    </row>
    <row r="15" spans="1:12" x14ac:dyDescent="0.25">
      <c r="A15" s="1">
        <v>6.2876026900501855E-2</v>
      </c>
      <c r="B15" s="1">
        <v>81.208399999999997</v>
      </c>
      <c r="C15" s="1">
        <v>0.57889999999999997</v>
      </c>
      <c r="E15">
        <f t="shared" si="0"/>
        <v>252.94716592010664</v>
      </c>
      <c r="F15">
        <f t="shared" si="1"/>
        <v>6.4658769895369765</v>
      </c>
      <c r="G15">
        <f t="shared" si="2"/>
        <v>4.2518031521125645E-4</v>
      </c>
      <c r="H15">
        <f t="shared" si="3"/>
        <v>8.5047208625722574E-5</v>
      </c>
      <c r="I15">
        <f t="shared" si="4"/>
        <v>1.5311047763667289E-4</v>
      </c>
    </row>
    <row r="16" spans="1:12" x14ac:dyDescent="0.25">
      <c r="A16" s="1">
        <v>7.3355364717252167E-2</v>
      </c>
      <c r="B16" s="1">
        <v>78.665800000000004</v>
      </c>
      <c r="C16" s="1">
        <v>0.83040000000000003</v>
      </c>
      <c r="E16">
        <f t="shared" si="0"/>
        <v>185.83873414538442</v>
      </c>
      <c r="F16">
        <f t="shared" si="1"/>
        <v>4.9890110171927802</v>
      </c>
      <c r="G16">
        <f t="shared" si="2"/>
        <v>5.7871765125976581E-4</v>
      </c>
      <c r="H16">
        <f t="shared" si="3"/>
        <v>1.0228493932018173E-4</v>
      </c>
      <c r="I16">
        <f t="shared" si="4"/>
        <v>1.8391969521083183E-4</v>
      </c>
    </row>
    <row r="17" spans="1:9" x14ac:dyDescent="0.25">
      <c r="A17" s="1">
        <v>8.3834702534002478E-2</v>
      </c>
      <c r="B17" s="1">
        <v>75.862899999999996</v>
      </c>
      <c r="C17" s="1">
        <v>1.3257399999999999</v>
      </c>
      <c r="E17">
        <f t="shared" si="0"/>
        <v>142.28278083005995</v>
      </c>
      <c r="F17">
        <f t="shared" si="1"/>
        <v>3.9702844643229804</v>
      </c>
      <c r="G17">
        <f t="shared" si="2"/>
        <v>7.5587611593112261E-4</v>
      </c>
      <c r="H17">
        <f t="shared" si="3"/>
        <v>1.2040120218326145E-4</v>
      </c>
      <c r="I17">
        <f t="shared" si="4"/>
        <v>2.1624438077586129E-4</v>
      </c>
    </row>
    <row r="18" spans="1:9" x14ac:dyDescent="0.25">
      <c r="A18" s="1">
        <v>9.431404035075279E-2</v>
      </c>
      <c r="B18" s="1">
        <v>71.251000000000005</v>
      </c>
      <c r="C18" s="1">
        <v>0.88190000000000002</v>
      </c>
      <c r="E18">
        <f t="shared" si="0"/>
        <v>112.42096263115849</v>
      </c>
      <c r="F18">
        <f t="shared" si="1"/>
        <v>2.9460739324149001</v>
      </c>
      <c r="G18">
        <f t="shared" si="2"/>
        <v>9.5665570922532717E-4</v>
      </c>
      <c r="H18">
        <f t="shared" si="3"/>
        <v>1.3939599721496179E-4</v>
      </c>
      <c r="I18">
        <f t="shared" si="4"/>
        <v>2.5008453433176121E-4</v>
      </c>
    </row>
    <row r="19" spans="1:9" x14ac:dyDescent="0.25">
      <c r="A19" s="1">
        <v>0.1047933781675031</v>
      </c>
      <c r="B19" s="1">
        <v>69.748199999999997</v>
      </c>
      <c r="C19" s="1">
        <v>1.9957</v>
      </c>
      <c r="E19">
        <f t="shared" si="0"/>
        <v>91.060979731238376</v>
      </c>
      <c r="F19">
        <f t="shared" si="1"/>
        <v>2.7103563886867215</v>
      </c>
      <c r="G19">
        <f t="shared" si="2"/>
        <v>1.1810564311423792E-3</v>
      </c>
      <c r="H19">
        <f t="shared" si="3"/>
        <v>1.5926932441528267E-4</v>
      </c>
      <c r="I19">
        <f t="shared" si="4"/>
        <v>2.8544015587853169E-4</v>
      </c>
    </row>
    <row r="20" spans="1:9" x14ac:dyDescent="0.25">
      <c r="A20" s="1">
        <v>0.1152727159842534</v>
      </c>
      <c r="B20" s="1">
        <v>67.706100000000006</v>
      </c>
      <c r="C20" s="1">
        <v>3.6979000000000002</v>
      </c>
      <c r="E20">
        <f t="shared" si="0"/>
        <v>75.257008042345774</v>
      </c>
      <c r="F20">
        <f t="shared" si="1"/>
        <v>2.4389915430732638</v>
      </c>
      <c r="G20">
        <f t="shared" si="2"/>
        <v>1.4290782816822785E-3</v>
      </c>
      <c r="H20">
        <f t="shared" si="3"/>
        <v>1.8002118378422413E-4</v>
      </c>
      <c r="I20">
        <f t="shared" si="4"/>
        <v>3.2231124541617261E-4</v>
      </c>
    </row>
    <row r="21" spans="1:9" x14ac:dyDescent="0.25">
      <c r="A21" s="1">
        <v>0.12575205380100371</v>
      </c>
      <c r="B21" s="1">
        <v>63.186599999999999</v>
      </c>
      <c r="C21" s="1">
        <v>1.8953</v>
      </c>
      <c r="E21">
        <f t="shared" si="0"/>
        <v>63.23679148002666</v>
      </c>
      <c r="F21">
        <f t="shared" si="1"/>
        <v>1.9785136079040608</v>
      </c>
      <c r="G21">
        <f t="shared" si="2"/>
        <v>1.7007212608450258E-3</v>
      </c>
      <c r="H21">
        <f t="shared" si="3"/>
        <v>2.0165157532178621E-4</v>
      </c>
      <c r="I21">
        <f t="shared" si="4"/>
        <v>3.606978029446841E-4</v>
      </c>
    </row>
    <row r="22" spans="1:9" x14ac:dyDescent="0.25">
      <c r="A22" s="1">
        <v>0.13623139161775399</v>
      </c>
      <c r="B22" s="1">
        <v>53.984400000000001</v>
      </c>
      <c r="C22" s="1">
        <v>1.7393000000000001</v>
      </c>
      <c r="E22">
        <f t="shared" si="0"/>
        <v>53.882236527360014</v>
      </c>
      <c r="F22">
        <f t="shared" si="1"/>
        <v>1.3755941460323931</v>
      </c>
      <c r="G22">
        <f t="shared" si="2"/>
        <v>1.9959853686306196E-3</v>
      </c>
      <c r="H22">
        <f t="shared" si="3"/>
        <v>2.2416049902796879E-4</v>
      </c>
      <c r="I22">
        <f t="shared" si="4"/>
        <v>4.0059982846406598E-4</v>
      </c>
    </row>
    <row r="23" spans="1:9" x14ac:dyDescent="0.25">
      <c r="A23" s="35">
        <v>0.14671072943450431</v>
      </c>
      <c r="B23" s="35">
        <v>51.878599999999999</v>
      </c>
      <c r="C23" s="35">
        <v>1.9466000000000001</v>
      </c>
      <c r="E23">
        <f t="shared" si="0"/>
        <v>46.459683536346127</v>
      </c>
      <c r="F23">
        <f t="shared" si="1"/>
        <v>1.2743667391194795</v>
      </c>
      <c r="G23">
        <f t="shared" si="2"/>
        <v>2.3148706050390619E-3</v>
      </c>
      <c r="H23">
        <f t="shared" si="3"/>
        <v>2.4754795490277207E-4</v>
      </c>
      <c r="I23">
        <f t="shared" si="4"/>
        <v>4.4201732197431852E-4</v>
      </c>
    </row>
    <row r="24" spans="1:9" x14ac:dyDescent="0.25">
      <c r="A24" s="1">
        <v>0.14671072943450431</v>
      </c>
      <c r="B24" s="1">
        <v>68.251599999999996</v>
      </c>
      <c r="C24" s="1">
        <v>1.4211</v>
      </c>
      <c r="D24" s="51"/>
      <c r="E24" s="50">
        <f t="shared" ref="E24:E33" si="5">1/A24^2</f>
        <v>46.459683536346127</v>
      </c>
      <c r="F24" s="50">
        <f t="shared" ref="F24:F33" si="6">1/TAN(RADIANS(90-B24))</f>
        <v>2.5067231804872048</v>
      </c>
      <c r="G24" s="50">
        <f t="shared" si="2"/>
        <v>2.3148706050390619E-3</v>
      </c>
      <c r="H24">
        <f t="shared" si="3"/>
        <v>2.4754795490277207E-4</v>
      </c>
      <c r="I24">
        <f t="shared" si="4"/>
        <v>4.4201732197431852E-4</v>
      </c>
    </row>
    <row r="25" spans="1:9" x14ac:dyDescent="0.25">
      <c r="A25" s="1">
        <v>0.13623139161775399</v>
      </c>
      <c r="B25" s="1">
        <v>69.758099999999999</v>
      </c>
      <c r="C25" s="1">
        <v>1.0868</v>
      </c>
      <c r="E25">
        <f t="shared" si="5"/>
        <v>53.882236527360014</v>
      </c>
      <c r="F25">
        <f t="shared" si="6"/>
        <v>2.7117991551340621</v>
      </c>
      <c r="G25">
        <f t="shared" si="2"/>
        <v>1.9959853686306196E-3</v>
      </c>
      <c r="H25">
        <f t="shared" si="3"/>
        <v>2.2416049902796879E-4</v>
      </c>
      <c r="I25">
        <f t="shared" si="4"/>
        <v>4.0059982846406598E-4</v>
      </c>
    </row>
    <row r="26" spans="1:9" x14ac:dyDescent="0.25">
      <c r="A26" s="1">
        <v>0.12575205380100371</v>
      </c>
      <c r="B26" s="1">
        <v>74.727500000000006</v>
      </c>
      <c r="C26" s="1">
        <v>1.4655</v>
      </c>
      <c r="E26">
        <f t="shared" si="5"/>
        <v>63.23679148002666</v>
      </c>
      <c r="F26">
        <f t="shared" si="6"/>
        <v>3.6622896560950302</v>
      </c>
      <c r="G26">
        <f t="shared" si="2"/>
        <v>1.7007212608450258E-3</v>
      </c>
      <c r="H26">
        <f t="shared" si="3"/>
        <v>2.0165157532178621E-4</v>
      </c>
      <c r="I26">
        <f t="shared" si="4"/>
        <v>3.606978029446841E-4</v>
      </c>
    </row>
    <row r="27" spans="1:9" x14ac:dyDescent="0.25">
      <c r="A27" s="1">
        <v>0.1152727159842534</v>
      </c>
      <c r="B27" s="1">
        <v>72.828000000000003</v>
      </c>
      <c r="C27" s="1">
        <v>1.3451</v>
      </c>
      <c r="E27">
        <f t="shared" si="5"/>
        <v>75.257008042345774</v>
      </c>
      <c r="F27">
        <f t="shared" si="6"/>
        <v>3.2360755561935908</v>
      </c>
      <c r="G27">
        <f t="shared" si="2"/>
        <v>1.4290782816822785E-3</v>
      </c>
      <c r="H27">
        <f t="shared" si="3"/>
        <v>1.8002118378422413E-4</v>
      </c>
      <c r="I27">
        <f t="shared" si="4"/>
        <v>3.2231124541617261E-4</v>
      </c>
    </row>
    <row r="28" spans="1:9" x14ac:dyDescent="0.25">
      <c r="A28" s="1">
        <v>0.1047933781675031</v>
      </c>
      <c r="B28" s="1">
        <v>71.151200000000003</v>
      </c>
      <c r="C28" s="1">
        <v>0.82020000000000004</v>
      </c>
      <c r="E28">
        <f t="shared" si="5"/>
        <v>91.060979731238376</v>
      </c>
      <c r="F28">
        <f t="shared" si="6"/>
        <v>2.9293001234785008</v>
      </c>
      <c r="G28">
        <f t="shared" si="2"/>
        <v>1.1810564311423792E-3</v>
      </c>
      <c r="H28">
        <f t="shared" si="3"/>
        <v>1.5926932441528267E-4</v>
      </c>
      <c r="I28">
        <f t="shared" si="4"/>
        <v>2.8544015587853169E-4</v>
      </c>
    </row>
    <row r="29" spans="1:9" x14ac:dyDescent="0.25">
      <c r="A29" s="1">
        <v>9.431404035075279E-2</v>
      </c>
      <c r="B29" s="1">
        <v>76.912899999999993</v>
      </c>
      <c r="C29" s="1">
        <v>1.2899</v>
      </c>
      <c r="E29">
        <f t="shared" si="5"/>
        <v>112.42096263115849</v>
      </c>
      <c r="F29">
        <f t="shared" si="6"/>
        <v>4.301631017863766</v>
      </c>
      <c r="G29">
        <f t="shared" si="2"/>
        <v>9.5665570922532717E-4</v>
      </c>
      <c r="H29">
        <f t="shared" si="3"/>
        <v>1.3939599721496179E-4</v>
      </c>
      <c r="I29">
        <f t="shared" si="4"/>
        <v>2.5008453433176121E-4</v>
      </c>
    </row>
    <row r="30" spans="1:9" x14ac:dyDescent="0.25">
      <c r="A30" s="1">
        <v>8.3834702534002478E-2</v>
      </c>
      <c r="B30" s="1">
        <v>81.212199999999996</v>
      </c>
      <c r="C30" s="1">
        <v>0.5726</v>
      </c>
      <c r="E30">
        <f t="shared" si="5"/>
        <v>142.28278083005995</v>
      </c>
      <c r="F30">
        <f t="shared" si="6"/>
        <v>6.4687173128074749</v>
      </c>
      <c r="G30">
        <f t="shared" si="2"/>
        <v>7.5587611593112261E-4</v>
      </c>
      <c r="H30">
        <f t="shared" si="3"/>
        <v>1.2040120218326145E-4</v>
      </c>
      <c r="I30">
        <f t="shared" si="4"/>
        <v>2.1624438077586129E-4</v>
      </c>
    </row>
    <row r="31" spans="1:9" x14ac:dyDescent="0.25">
      <c r="A31" s="1">
        <v>7.3355364717252167E-2</v>
      </c>
      <c r="B31" s="1">
        <v>82.694699999999997</v>
      </c>
      <c r="C31" s="1">
        <v>0.71340000000000003</v>
      </c>
      <c r="E31">
        <f t="shared" si="5"/>
        <v>185.83873414538442</v>
      </c>
      <c r="F31">
        <f t="shared" si="6"/>
        <v>7.8004960106671746</v>
      </c>
      <c r="G31">
        <f t="shared" si="2"/>
        <v>5.7871765125976581E-4</v>
      </c>
      <c r="H31">
        <f t="shared" si="3"/>
        <v>1.0228493932018173E-4</v>
      </c>
      <c r="I31">
        <f t="shared" si="4"/>
        <v>1.8391969521083183E-4</v>
      </c>
    </row>
    <row r="32" spans="1:9" x14ac:dyDescent="0.25">
      <c r="A32" s="1">
        <v>6.2876026900501855E-2</v>
      </c>
      <c r="B32" s="1">
        <v>84.711100000000002</v>
      </c>
      <c r="C32" s="1">
        <v>0.59330000000000005</v>
      </c>
      <c r="E32">
        <f t="shared" si="5"/>
        <v>252.94716592010664</v>
      </c>
      <c r="F32">
        <f t="shared" si="6"/>
        <v>10.802425797275415</v>
      </c>
      <c r="G32">
        <f t="shared" si="2"/>
        <v>4.2518031521125645E-4</v>
      </c>
      <c r="H32">
        <f t="shared" si="3"/>
        <v>8.5047208625722574E-5</v>
      </c>
      <c r="I32">
        <f t="shared" si="4"/>
        <v>1.5311047763667289E-4</v>
      </c>
    </row>
    <row r="33" spans="1:9" x14ac:dyDescent="0.25">
      <c r="A33" s="1">
        <v>5.2396689083751551E-2</v>
      </c>
      <c r="B33" s="44">
        <v>84.540700000000001</v>
      </c>
      <c r="C33" s="1">
        <v>0.80779999999999996</v>
      </c>
      <c r="E33">
        <f t="shared" si="5"/>
        <v>364.2439189249535</v>
      </c>
      <c r="F33">
        <f t="shared" si="6"/>
        <v>10.463297874378668</v>
      </c>
      <c r="G33">
        <f t="shared" si="2"/>
        <v>2.9526410778559479E-4</v>
      </c>
      <c r="H33">
        <f t="shared" si="3"/>
        <v>6.8688010099884027E-5</v>
      </c>
      <c r="I33">
        <f t="shared" si="4"/>
        <v>1.2381672805338449E-4</v>
      </c>
    </row>
  </sheetData>
  <mergeCells count="1">
    <mergeCell ref="G1:I1"/>
  </mergeCells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48FB-FD95-4A36-84AD-0A8E9F4F7CF7}">
  <dimension ref="A1:D13"/>
  <sheetViews>
    <sheetView tabSelected="1" workbookViewId="0">
      <selection activeCell="M22" sqref="M22"/>
    </sheetView>
  </sheetViews>
  <sheetFormatPr baseColWidth="10" defaultRowHeight="15" x14ac:dyDescent="0.25"/>
  <cols>
    <col min="1" max="1" width="26" bestFit="1" customWidth="1"/>
    <col min="2" max="4" width="10.140625" bestFit="1" customWidth="1"/>
  </cols>
  <sheetData>
    <row r="1" spans="1:4" x14ac:dyDescent="0.25">
      <c r="A1" s="63" t="s">
        <v>0</v>
      </c>
      <c r="B1" s="62" t="s">
        <v>4</v>
      </c>
      <c r="C1" s="62"/>
      <c r="D1" s="62"/>
    </row>
    <row r="2" spans="1:4" x14ac:dyDescent="0.25">
      <c r="A2" s="64"/>
      <c r="B2" s="65">
        <v>43664</v>
      </c>
      <c r="C2" s="65">
        <v>43651</v>
      </c>
      <c r="D2" s="65">
        <v>43579</v>
      </c>
    </row>
    <row r="3" spans="1:4" x14ac:dyDescent="0.25">
      <c r="A3" s="64">
        <v>0</v>
      </c>
      <c r="B3" s="66">
        <v>0</v>
      </c>
      <c r="C3" s="69">
        <v>0</v>
      </c>
      <c r="D3" s="69">
        <v>0</v>
      </c>
    </row>
    <row r="4" spans="1:4" x14ac:dyDescent="0.25">
      <c r="A4" s="64">
        <v>0.14671072943450431</v>
      </c>
      <c r="B4" s="67">
        <f>((9.81*0.0002675)/0.00323)*A4^2</f>
        <v>1.7486948223824496E-2</v>
      </c>
      <c r="C4" s="68">
        <f>((9.81*0.0002675)/0.0177)*A4^2</f>
        <v>3.1911210600538485E-3</v>
      </c>
      <c r="D4" s="68">
        <f>((9.81*0.0002675)/0.0305)*A4^2</f>
        <v>1.85189648403125E-3</v>
      </c>
    </row>
    <row r="5" spans="1:4" x14ac:dyDescent="0.25">
      <c r="A5" s="64">
        <v>0.13623139161775399</v>
      </c>
      <c r="B5" s="67">
        <f t="shared" ref="B5:B13" si="0">((9.81*0.0002675)/0.00323)*A5^2</f>
        <v>1.507803188686908E-2</v>
      </c>
      <c r="C5" s="68">
        <f>((9.81*0.0002675)/0.0177)*A5^2</f>
        <v>2.7515278528015327E-3</v>
      </c>
      <c r="D5" s="68">
        <f t="shared" ref="D5:D13" si="1">((9.81*0.0002675)/0.0305)*A5^2</f>
        <v>1.596788294904496E-3</v>
      </c>
    </row>
    <row r="6" spans="1:4" x14ac:dyDescent="0.25">
      <c r="A6" s="64">
        <v>0.12575205380100371</v>
      </c>
      <c r="B6" s="67">
        <f t="shared" si="0"/>
        <v>1.2847553797095552E-2</v>
      </c>
      <c r="C6" s="68">
        <f>((9.81*0.0002675)/0.0177)*A6^2</f>
        <v>2.3444971053456854E-3</v>
      </c>
      <c r="D6" s="68">
        <f t="shared" si="1"/>
        <v>1.3605770086760208E-3</v>
      </c>
    </row>
    <row r="7" spans="1:4" x14ac:dyDescent="0.25">
      <c r="A7" s="64">
        <v>0.1152727159842534</v>
      </c>
      <c r="B7" s="67">
        <f t="shared" si="0"/>
        <v>1.0795513954503901E-2</v>
      </c>
      <c r="C7" s="68">
        <f>((9.81*0.0002675)/0.0177)*A7^2</f>
        <v>1.9700288176863049E-3</v>
      </c>
      <c r="D7" s="68">
        <f t="shared" si="1"/>
        <v>1.143262625345823E-3</v>
      </c>
    </row>
    <row r="8" spans="1:4" x14ac:dyDescent="0.25">
      <c r="A8" s="64">
        <v>0.1047933781675031</v>
      </c>
      <c r="B8" s="67">
        <f t="shared" si="0"/>
        <v>8.9219123590941352E-3</v>
      </c>
      <c r="C8" s="68">
        <f>((9.81*0.0002675)/0.0177)*A8^2</f>
        <v>1.6281229898233928E-3</v>
      </c>
      <c r="D8" s="68">
        <f t="shared" si="1"/>
        <v>9.4484514491390351E-4</v>
      </c>
    </row>
    <row r="9" spans="1:4" x14ac:dyDescent="0.25">
      <c r="A9" s="64">
        <v>9.431404035075279E-2</v>
      </c>
      <c r="B9" s="67">
        <f t="shared" si="0"/>
        <v>7.2267490108662491E-3</v>
      </c>
      <c r="C9" s="68">
        <f>((9.81*0.0002675)/0.0177)*A9^2</f>
        <v>1.3187796217569482E-3</v>
      </c>
      <c r="D9" s="68">
        <f t="shared" si="1"/>
        <v>7.6532456738026187E-4</v>
      </c>
    </row>
    <row r="10" spans="1:4" x14ac:dyDescent="0.25">
      <c r="A10" s="64">
        <v>8.3834702534002478E-2</v>
      </c>
      <c r="B10" s="67">
        <f t="shared" si="0"/>
        <v>5.7100239098202459E-3</v>
      </c>
      <c r="C10" s="68">
        <f>((9.81*0.0002675)/0.0177)*A10^2</f>
        <v>1.0419987134869715E-3</v>
      </c>
      <c r="D10" s="68">
        <f t="shared" si="1"/>
        <v>6.047008927448982E-4</v>
      </c>
    </row>
    <row r="11" spans="1:4" x14ac:dyDescent="0.25">
      <c r="A11" s="64">
        <v>7.3355364717252167E-2</v>
      </c>
      <c r="B11" s="67">
        <f t="shared" si="0"/>
        <v>4.3717370559561266E-3</v>
      </c>
      <c r="C11" s="68">
        <f>((9.81*0.0002675)/0.0177)*A11^2</f>
        <v>7.9778026501346256E-4</v>
      </c>
      <c r="D11" s="68">
        <f t="shared" si="1"/>
        <v>4.6297412100781271E-4</v>
      </c>
    </row>
    <row r="12" spans="1:4" x14ac:dyDescent="0.25">
      <c r="A12" s="64">
        <v>6.2876026900501855E-2</v>
      </c>
      <c r="B12" s="67">
        <f t="shared" si="0"/>
        <v>3.211888449273888E-3</v>
      </c>
      <c r="C12" s="68">
        <f>((9.81*0.0002675)/0.0177)*A12^2</f>
        <v>5.8612427633642134E-4</v>
      </c>
      <c r="D12" s="68">
        <f t="shared" si="1"/>
        <v>3.401442521690052E-4</v>
      </c>
    </row>
    <row r="13" spans="1:4" x14ac:dyDescent="0.25">
      <c r="A13" s="64">
        <v>5.2396689083751551E-2</v>
      </c>
      <c r="B13" s="67">
        <f t="shared" si="0"/>
        <v>2.2304780897735338E-3</v>
      </c>
      <c r="C13" s="68">
        <f>((9.81*0.0002675)/0.0177)*A13^2</f>
        <v>4.070307474558482E-4</v>
      </c>
      <c r="D13" s="68">
        <f t="shared" si="1"/>
        <v>2.3621128622847588E-4</v>
      </c>
    </row>
  </sheetData>
  <mergeCells count="1">
    <mergeCell ref="B1:D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D3CA2-1671-4F83-A5A4-FAD2C30CB5E9}">
  <dimension ref="A1:H16"/>
  <sheetViews>
    <sheetView workbookViewId="0">
      <selection activeCell="B15" sqref="B15"/>
    </sheetView>
  </sheetViews>
  <sheetFormatPr baseColWidth="10" defaultRowHeight="15" x14ac:dyDescent="0.25"/>
  <cols>
    <col min="1" max="1" width="24.140625" bestFit="1" customWidth="1"/>
    <col min="2" max="2" width="11.7109375" bestFit="1" customWidth="1"/>
    <col min="3" max="3" width="24" bestFit="1" customWidth="1"/>
    <col min="4" max="4" width="23.7109375" bestFit="1" customWidth="1"/>
    <col min="6" max="7" width="12" bestFit="1" customWidth="1"/>
  </cols>
  <sheetData>
    <row r="1" spans="1:8" ht="15.75" thickBot="1" x14ac:dyDescent="0.3">
      <c r="A1" s="18" t="s">
        <v>0</v>
      </c>
      <c r="B1" s="30" t="s">
        <v>1</v>
      </c>
      <c r="C1" s="40" t="s">
        <v>2</v>
      </c>
      <c r="D1" s="41" t="s">
        <v>4</v>
      </c>
      <c r="F1" s="53" t="s">
        <v>23</v>
      </c>
      <c r="G1" s="53"/>
      <c r="H1" s="4"/>
    </row>
    <row r="2" spans="1:8" x14ac:dyDescent="0.25">
      <c r="A2" s="7">
        <v>0</v>
      </c>
      <c r="B2" s="1">
        <v>90</v>
      </c>
      <c r="C2" s="42">
        <v>0</v>
      </c>
      <c r="D2" s="43">
        <v>0</v>
      </c>
      <c r="F2" s="3" t="s">
        <v>7</v>
      </c>
      <c r="G2" s="3" t="s">
        <v>8</v>
      </c>
      <c r="H2" s="3"/>
    </row>
    <row r="3" spans="1:8" x14ac:dyDescent="0.25">
      <c r="A3" s="1">
        <v>0.14671072943450431</v>
      </c>
      <c r="B3" s="1">
        <v>68.251599999999996</v>
      </c>
      <c r="C3" s="1">
        <v>1.4211</v>
      </c>
      <c r="D3" s="10">
        <f>((9.81*0.0002675)/0.00323)*A3^2</f>
        <v>1.7486948223824496E-2</v>
      </c>
      <c r="F3">
        <f>1/(A3^2)</f>
        <v>46.459683536346127</v>
      </c>
      <c r="G3">
        <f>1/TAN(RADIANS(90-B3))</f>
        <v>2.5067231804872048</v>
      </c>
    </row>
    <row r="4" spans="1:8" x14ac:dyDescent="0.25">
      <c r="A4" s="1">
        <v>0.13623139161775399</v>
      </c>
      <c r="B4" s="1">
        <v>69.758099999999999</v>
      </c>
      <c r="C4" s="1">
        <v>1.0868</v>
      </c>
      <c r="D4" s="10">
        <f t="shared" ref="D4:D12" si="0">((9.81*0.0002675)/0.00323)*A4^2</f>
        <v>1.507803188686908E-2</v>
      </c>
      <c r="F4">
        <f>1/(A4^2)</f>
        <v>53.882236527360014</v>
      </c>
      <c r="G4">
        <f>1/TAN(RADIANS(90-B4))</f>
        <v>2.7117991551340621</v>
      </c>
    </row>
    <row r="5" spans="1:8" x14ac:dyDescent="0.25">
      <c r="A5" s="1">
        <v>0.12575205380100371</v>
      </c>
      <c r="B5" s="1">
        <v>74.727500000000006</v>
      </c>
      <c r="C5" s="1">
        <v>1.4655</v>
      </c>
      <c r="D5" s="10">
        <f t="shared" si="0"/>
        <v>1.2847553797095552E-2</v>
      </c>
      <c r="F5">
        <f t="shared" ref="F5:F12" si="1">1/(A5^2)</f>
        <v>63.23679148002666</v>
      </c>
      <c r="G5">
        <f t="shared" ref="G5:G11" si="2">1/TAN(RADIANS(90-B5))</f>
        <v>3.6622896560950302</v>
      </c>
    </row>
    <row r="6" spans="1:8" x14ac:dyDescent="0.25">
      <c r="A6" s="1">
        <v>0.1152727159842534</v>
      </c>
      <c r="B6" s="1">
        <v>72.828000000000003</v>
      </c>
      <c r="C6" s="1">
        <v>1.3451</v>
      </c>
      <c r="D6" s="10">
        <f t="shared" si="0"/>
        <v>1.0795513954503901E-2</v>
      </c>
      <c r="F6">
        <f t="shared" si="1"/>
        <v>75.257008042345774</v>
      </c>
      <c r="G6">
        <f t="shared" si="2"/>
        <v>3.2360755561935908</v>
      </c>
    </row>
    <row r="7" spans="1:8" x14ac:dyDescent="0.25">
      <c r="A7" s="1">
        <v>0.1047933781675031</v>
      </c>
      <c r="B7" s="1">
        <v>71.151200000000003</v>
      </c>
      <c r="C7" s="1">
        <v>0.82020000000000004</v>
      </c>
      <c r="D7" s="10">
        <f t="shared" si="0"/>
        <v>8.9219123590941352E-3</v>
      </c>
      <c r="F7">
        <f t="shared" si="1"/>
        <v>91.060979731238376</v>
      </c>
      <c r="G7">
        <f t="shared" si="2"/>
        <v>2.9293001234785008</v>
      </c>
    </row>
    <row r="8" spans="1:8" x14ac:dyDescent="0.25">
      <c r="A8" s="1">
        <v>9.431404035075279E-2</v>
      </c>
      <c r="B8" s="1">
        <v>76.912899999999993</v>
      </c>
      <c r="C8" s="1">
        <v>1.2899</v>
      </c>
      <c r="D8" s="10">
        <f t="shared" si="0"/>
        <v>7.2267490108662491E-3</v>
      </c>
      <c r="F8">
        <f t="shared" si="1"/>
        <v>112.42096263115849</v>
      </c>
      <c r="G8">
        <f t="shared" si="2"/>
        <v>4.301631017863766</v>
      </c>
    </row>
    <row r="9" spans="1:8" x14ac:dyDescent="0.25">
      <c r="A9" s="1">
        <v>8.3834702534002478E-2</v>
      </c>
      <c r="B9" s="1">
        <v>81.212199999999996</v>
      </c>
      <c r="C9" s="1">
        <v>0.5726</v>
      </c>
      <c r="D9" s="10">
        <f t="shared" si="0"/>
        <v>5.7100239098202459E-3</v>
      </c>
      <c r="F9">
        <f t="shared" si="1"/>
        <v>142.28278083005995</v>
      </c>
      <c r="G9">
        <f t="shared" si="2"/>
        <v>6.4687173128074749</v>
      </c>
    </row>
    <row r="10" spans="1:8" x14ac:dyDescent="0.25">
      <c r="A10" s="1">
        <v>7.3355364717252167E-2</v>
      </c>
      <c r="B10" s="1">
        <v>82.694699999999997</v>
      </c>
      <c r="C10" s="1">
        <v>0.71340000000000003</v>
      </c>
      <c r="D10" s="10">
        <f t="shared" si="0"/>
        <v>4.3717370559561266E-3</v>
      </c>
      <c r="F10">
        <f t="shared" si="1"/>
        <v>185.83873414538442</v>
      </c>
      <c r="G10">
        <f t="shared" si="2"/>
        <v>7.8004960106671746</v>
      </c>
    </row>
    <row r="11" spans="1:8" x14ac:dyDescent="0.25">
      <c r="A11" s="1">
        <v>6.2876026900501855E-2</v>
      </c>
      <c r="B11" s="1">
        <v>84.711100000000002</v>
      </c>
      <c r="C11" s="1">
        <v>0.59330000000000005</v>
      </c>
      <c r="D11" s="10">
        <f t="shared" si="0"/>
        <v>3.211888449273888E-3</v>
      </c>
      <c r="F11">
        <f t="shared" si="1"/>
        <v>252.94716592010664</v>
      </c>
      <c r="G11">
        <f t="shared" si="2"/>
        <v>10.802425797275415</v>
      </c>
    </row>
    <row r="12" spans="1:8" ht="15.75" thickBot="1" x14ac:dyDescent="0.3">
      <c r="A12" s="1">
        <v>5.2396689083751551E-2</v>
      </c>
      <c r="B12" s="44">
        <v>84.540700000000001</v>
      </c>
      <c r="C12" s="1">
        <v>0.80779999999999996</v>
      </c>
      <c r="D12" s="10">
        <f t="shared" si="0"/>
        <v>2.2304780897735338E-3</v>
      </c>
      <c r="F12">
        <f t="shared" si="1"/>
        <v>364.2439189249535</v>
      </c>
      <c r="G12">
        <f>1/TAN(RADIANS(90-B12))</f>
        <v>10.463297874378668</v>
      </c>
    </row>
    <row r="13" spans="1:8" x14ac:dyDescent="0.25">
      <c r="A13" s="45"/>
      <c r="B13" s="46"/>
      <c r="C13" s="46"/>
      <c r="D13" s="47"/>
      <c r="F13" s="48"/>
    </row>
    <row r="15" spans="1:8" x14ac:dyDescent="0.25">
      <c r="F15" t="s">
        <v>9</v>
      </c>
      <c r="G15" t="s">
        <v>10</v>
      </c>
      <c r="H15" t="s">
        <v>12</v>
      </c>
    </row>
    <row r="16" spans="1:8" x14ac:dyDescent="0.25">
      <c r="F16">
        <v>3.2299999999999998E-3</v>
      </c>
      <c r="G16">
        <v>1.3996999999999999</v>
      </c>
      <c r="H16">
        <v>0.89370000000000005</v>
      </c>
    </row>
  </sheetData>
  <mergeCells count="1">
    <mergeCell ref="F1:G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"/>
  <sheetViews>
    <sheetView topLeftCell="L1" zoomScale="88" workbookViewId="0">
      <selection activeCell="P3" sqref="P3"/>
    </sheetView>
  </sheetViews>
  <sheetFormatPr baseColWidth="10" defaultColWidth="8.85546875" defaultRowHeight="15" x14ac:dyDescent="0.25"/>
  <cols>
    <col min="1" max="1" width="24.140625" bestFit="1" customWidth="1"/>
    <col min="2" max="2" width="15.7109375" customWidth="1"/>
    <col min="3" max="3" width="24" bestFit="1" customWidth="1"/>
    <col min="4" max="4" width="15.7109375" bestFit="1" customWidth="1"/>
    <col min="5" max="5" width="14.7109375" bestFit="1" customWidth="1"/>
    <col min="6" max="6" width="13.28515625" bestFit="1" customWidth="1"/>
    <col min="7" max="7" width="11.5703125" bestFit="1" customWidth="1"/>
    <col min="9" max="9" width="12" bestFit="1" customWidth="1"/>
    <col min="10" max="10" width="13.85546875" customWidth="1"/>
    <col min="11" max="11" width="9.28515625" customWidth="1"/>
    <col min="12" max="12" width="11" bestFit="1" customWidth="1"/>
    <col min="13" max="13" width="16.28515625" bestFit="1" customWidth="1"/>
    <col min="14" max="15" width="12" bestFit="1" customWidth="1"/>
    <col min="16" max="16" width="8.85546875" bestFit="1" customWidth="1"/>
    <col min="18" max="18" width="10.85546875" bestFit="1" customWidth="1"/>
    <col min="19" max="19" width="12.42578125" customWidth="1"/>
  </cols>
  <sheetData>
    <row r="1" spans="1:20" ht="15.75" thickBot="1" x14ac:dyDescent="0.3">
      <c r="A1" s="18" t="s">
        <v>0</v>
      </c>
      <c r="B1" s="19" t="s">
        <v>1</v>
      </c>
      <c r="C1" s="19" t="s">
        <v>2</v>
      </c>
      <c r="D1" s="19" t="s">
        <v>3</v>
      </c>
      <c r="E1" s="54" t="s">
        <v>4</v>
      </c>
      <c r="F1" s="54"/>
      <c r="G1" s="55"/>
      <c r="I1" s="56" t="s">
        <v>13</v>
      </c>
      <c r="J1" s="57"/>
      <c r="K1" s="58"/>
      <c r="L1" s="4"/>
      <c r="M1" s="29" t="s">
        <v>14</v>
      </c>
      <c r="N1" s="57" t="s">
        <v>15</v>
      </c>
      <c r="O1" s="57"/>
      <c r="P1" s="58"/>
    </row>
    <row r="2" spans="1:20" x14ac:dyDescent="0.25">
      <c r="A2" s="7"/>
      <c r="B2" s="1"/>
      <c r="C2" s="1"/>
      <c r="D2" s="1"/>
      <c r="E2" s="5" t="s">
        <v>16</v>
      </c>
      <c r="F2" s="5" t="s">
        <v>5</v>
      </c>
      <c r="G2" s="8" t="s">
        <v>6</v>
      </c>
      <c r="I2" s="21" t="s">
        <v>7</v>
      </c>
      <c r="J2" s="22" t="s">
        <v>8</v>
      </c>
      <c r="K2" s="23" t="s">
        <v>11</v>
      </c>
      <c r="L2" s="3"/>
      <c r="M2" s="7"/>
      <c r="N2" s="22" t="s">
        <v>7</v>
      </c>
      <c r="O2" s="22" t="s">
        <v>8</v>
      </c>
      <c r="P2" s="23" t="s">
        <v>11</v>
      </c>
      <c r="R2" s="3"/>
      <c r="S2" s="3"/>
      <c r="T2" s="3"/>
    </row>
    <row r="3" spans="1:20" x14ac:dyDescent="0.25">
      <c r="A3" s="7">
        <v>0.155647396136702</v>
      </c>
      <c r="B3" s="6">
        <v>57.106370044000002</v>
      </c>
      <c r="C3" s="1">
        <v>1.2484</v>
      </c>
      <c r="D3" s="1">
        <v>2.6241749999999999E-3</v>
      </c>
      <c r="E3" s="2">
        <f>(K3+P3)/2</f>
        <v>5.1774353939951943E-3</v>
      </c>
      <c r="F3" s="1"/>
      <c r="G3" s="9"/>
      <c r="I3" s="7">
        <f>1/(A3^2)</f>
        <v>41.277775118496947</v>
      </c>
      <c r="J3" s="1">
        <f>1/TAN(RADIANS(90-B3))</f>
        <v>1.546141542882326</v>
      </c>
      <c r="K3" s="24">
        <f>((9.81*0.0002675)/0.0094)*A3^2</f>
        <v>6.7631443892040548E-3</v>
      </c>
      <c r="M3" s="27">
        <f>B3</f>
        <v>57.106370044000002</v>
      </c>
      <c r="N3" s="1">
        <f>1/(A3^2)</f>
        <v>41.277775118496947</v>
      </c>
      <c r="O3" s="1">
        <f>1/TAN(RADIANS(90-M3))</f>
        <v>1.546141542882326</v>
      </c>
      <c r="P3" s="24">
        <f>((9.81*0.0002675)/0.0177)*A3^2</f>
        <v>3.5917263987863342E-3</v>
      </c>
    </row>
    <row r="4" spans="1:20" x14ac:dyDescent="0.25">
      <c r="A4" s="7">
        <v>0.14742658296046701</v>
      </c>
      <c r="B4" s="1">
        <v>58.583599999999997</v>
      </c>
      <c r="C4" s="1">
        <v>1.3108</v>
      </c>
      <c r="D4" s="1">
        <v>2.6241749999999999E-3</v>
      </c>
      <c r="E4" s="2">
        <f t="shared" ref="E4:E14" si="0">(K4+P4)/2</f>
        <v>4.6449663080847369E-3</v>
      </c>
      <c r="F4" s="1"/>
      <c r="G4" s="9"/>
      <c r="I4" s="7">
        <f t="shared" ref="I4:I13" si="1">1/(A4^2)</f>
        <v>46.009593979595678</v>
      </c>
      <c r="J4" s="1">
        <f t="shared" ref="J4:J13" si="2">1/TAN(RADIANS(90-B4))</f>
        <v>1.6372090251656604</v>
      </c>
      <c r="K4" s="24">
        <f t="shared" ref="K4:K13" si="3">((9.81*0.0002675)/0.0094)*A4^2</f>
        <v>6.0675943655424244E-3</v>
      </c>
      <c r="M4" s="27">
        <f t="shared" ref="M4:M12" si="4">B4</f>
        <v>58.583599999999997</v>
      </c>
      <c r="N4" s="1">
        <f t="shared" ref="N4:N13" si="5">1/(A4^2)</f>
        <v>46.009593979595678</v>
      </c>
      <c r="O4" s="1">
        <f t="shared" ref="O4:O13" si="6">1/TAN(RADIANS(90-M4))</f>
        <v>1.6372090251656604</v>
      </c>
      <c r="P4" s="24">
        <f t="shared" ref="P4:P13" si="7">((9.81*0.0002675)/0.0177)*A4^2</f>
        <v>3.2223382506270499E-3</v>
      </c>
    </row>
    <row r="5" spans="1:20" x14ac:dyDescent="0.25">
      <c r="A5" s="7">
        <v>0.14249409505472699</v>
      </c>
      <c r="B5" s="1">
        <v>60.034199999999998</v>
      </c>
      <c r="C5" s="1">
        <v>1.2779</v>
      </c>
      <c r="D5" s="1">
        <v>2.6241749999999999E-3</v>
      </c>
      <c r="E5" s="2">
        <f t="shared" si="0"/>
        <v>4.3393502359908029E-3</v>
      </c>
      <c r="F5" s="2">
        <v>1.7573767557921624E-4</v>
      </c>
      <c r="G5" s="10">
        <v>2.4105E-4</v>
      </c>
      <c r="I5" s="7">
        <f t="shared" si="1"/>
        <v>49.250003401738148</v>
      </c>
      <c r="J5" s="1">
        <f t="shared" si="2"/>
        <v>1.7344408892928274</v>
      </c>
      <c r="K5" s="24">
        <f t="shared" si="3"/>
        <v>5.6683763230285763E-3</v>
      </c>
      <c r="M5" s="27">
        <f t="shared" si="4"/>
        <v>60.034199999999998</v>
      </c>
      <c r="N5" s="1">
        <f t="shared" si="5"/>
        <v>49.250003401738148</v>
      </c>
      <c r="O5" s="1">
        <f t="shared" si="6"/>
        <v>1.7344408892928274</v>
      </c>
      <c r="P5" s="24">
        <f t="shared" si="7"/>
        <v>3.0103241489530292E-3</v>
      </c>
    </row>
    <row r="6" spans="1:20" x14ac:dyDescent="0.25">
      <c r="A6" s="7">
        <v>0.131533010819748</v>
      </c>
      <c r="B6" s="1">
        <v>65.594980000000007</v>
      </c>
      <c r="C6" s="1">
        <v>1.4672700000000001</v>
      </c>
      <c r="D6" s="1">
        <v>2.6241749999999999E-3</v>
      </c>
      <c r="E6" s="2">
        <f t="shared" si="0"/>
        <v>3.6974345206075483E-3</v>
      </c>
      <c r="F6" s="2">
        <v>1.5217162371054962E-4</v>
      </c>
      <c r="G6" s="10">
        <v>2.1667799999999999E-4</v>
      </c>
      <c r="I6" s="7">
        <f t="shared" si="1"/>
        <v>57.800351214539909</v>
      </c>
      <c r="J6" s="1">
        <f t="shared" si="2"/>
        <v>2.2039744566306836</v>
      </c>
      <c r="K6" s="24">
        <f t="shared" si="3"/>
        <v>4.8298591154799708E-3</v>
      </c>
      <c r="M6" s="27">
        <f t="shared" si="4"/>
        <v>65.594980000000007</v>
      </c>
      <c r="N6" s="1">
        <f t="shared" si="5"/>
        <v>57.800351214539909</v>
      </c>
      <c r="O6" s="1">
        <f t="shared" si="6"/>
        <v>2.2039744566306836</v>
      </c>
      <c r="P6" s="24">
        <f t="shared" si="7"/>
        <v>2.5650099257351257E-3</v>
      </c>
    </row>
    <row r="7" spans="1:20" x14ac:dyDescent="0.25">
      <c r="A7" s="7">
        <v>0.12057192658476901</v>
      </c>
      <c r="B7" s="1">
        <v>66.938940000000002</v>
      </c>
      <c r="C7" s="1">
        <v>1.4899899999999999</v>
      </c>
      <c r="D7" s="1">
        <v>2.6241749999999999E-3</v>
      </c>
      <c r="E7" s="2">
        <f t="shared" si="0"/>
        <v>3.1068720624549545E-3</v>
      </c>
      <c r="F7" s="2">
        <v>1.3029993503509301E-4</v>
      </c>
      <c r="G7" s="10">
        <v>1.9317E-4</v>
      </c>
      <c r="I7" s="7">
        <f t="shared" si="1"/>
        <v>68.787194833832615</v>
      </c>
      <c r="J7" s="1">
        <f t="shared" si="2"/>
        <v>2.3488894792086326</v>
      </c>
      <c r="K7" s="24">
        <f t="shared" si="3"/>
        <v>4.0584232845352541E-3</v>
      </c>
      <c r="M7" s="27">
        <f t="shared" si="4"/>
        <v>66.938940000000002</v>
      </c>
      <c r="N7" s="1">
        <f t="shared" si="5"/>
        <v>68.787194833832615</v>
      </c>
      <c r="O7" s="1">
        <f t="shared" si="6"/>
        <v>2.3488894792086326</v>
      </c>
      <c r="P7" s="24">
        <f t="shared" si="7"/>
        <v>2.1553208403746545E-3</v>
      </c>
    </row>
    <row r="8" spans="1:20" x14ac:dyDescent="0.25">
      <c r="A8" s="7">
        <v>0.10961084234979</v>
      </c>
      <c r="B8" s="1">
        <v>69.542500000000004</v>
      </c>
      <c r="C8" s="1">
        <v>2.6629</v>
      </c>
      <c r="D8" s="1">
        <v>2.6241749999999999E-3</v>
      </c>
      <c r="E8" s="2">
        <f t="shared" si="0"/>
        <v>2.5676628615330203E-3</v>
      </c>
      <c r="F8" s="2">
        <v>1.1012260955284643E-4</v>
      </c>
      <c r="G8" s="10">
        <v>1.707E-4</v>
      </c>
      <c r="I8" s="7">
        <f t="shared" si="1"/>
        <v>83.232505748937456</v>
      </c>
      <c r="J8" s="1">
        <f t="shared" si="2"/>
        <v>2.6806815725242812</v>
      </c>
      <c r="K8" s="24">
        <f t="shared" si="3"/>
        <v>3.3540688301944249E-3</v>
      </c>
      <c r="M8" s="27">
        <v>71.5</v>
      </c>
      <c r="N8" s="1">
        <f t="shared" si="5"/>
        <v>83.232505748937456</v>
      </c>
      <c r="O8" s="1">
        <f t="shared" si="6"/>
        <v>2.9886849627428931</v>
      </c>
      <c r="P8" s="24">
        <f t="shared" si="7"/>
        <v>1.7812568928716153E-3</v>
      </c>
    </row>
    <row r="9" spans="1:20" x14ac:dyDescent="0.25">
      <c r="A9" s="7">
        <v>9.8649758114811095E-2</v>
      </c>
      <c r="B9" s="1">
        <v>70.208290000000005</v>
      </c>
      <c r="C9" s="1">
        <v>1.9837</v>
      </c>
      <c r="D9" s="1">
        <v>2.6241749999999999E-3</v>
      </c>
      <c r="E9" s="2">
        <f t="shared" si="0"/>
        <v>2.0798069178417497E-3</v>
      </c>
      <c r="F9" s="2">
        <v>9.1639647263809954E-5</v>
      </c>
      <c r="G9" s="11">
        <v>1.4935E-4</v>
      </c>
      <c r="I9" s="7">
        <f t="shared" si="1"/>
        <v>102.75617993695964</v>
      </c>
      <c r="J9" s="1">
        <f t="shared" si="2"/>
        <v>2.7788683294711398</v>
      </c>
      <c r="K9" s="24">
        <f t="shared" si="3"/>
        <v>2.7167957524574888E-3</v>
      </c>
      <c r="M9" s="27">
        <v>73</v>
      </c>
      <c r="N9" s="1">
        <f t="shared" si="5"/>
        <v>102.75617993695964</v>
      </c>
      <c r="O9" s="1">
        <f t="shared" si="6"/>
        <v>3.2708526184841404</v>
      </c>
      <c r="P9" s="24">
        <f t="shared" si="7"/>
        <v>1.4428180832260109E-3</v>
      </c>
    </row>
    <row r="10" spans="1:20" x14ac:dyDescent="0.25">
      <c r="A10" s="7">
        <v>8.7688673879832105E-2</v>
      </c>
      <c r="B10" s="1">
        <v>70.822599999999994</v>
      </c>
      <c r="C10" s="1">
        <v>5.2102000000000004</v>
      </c>
      <c r="D10" s="1">
        <v>2.6241749999999999E-3</v>
      </c>
      <c r="E10" s="2">
        <f t="shared" si="0"/>
        <v>1.6433042313811366E-3</v>
      </c>
      <c r="F10" s="2">
        <v>7.4851048167983591E-5</v>
      </c>
      <c r="G10" s="11">
        <v>1.2889999999999999E-4</v>
      </c>
      <c r="I10" s="7">
        <f t="shared" si="1"/>
        <v>130.05079023271446</v>
      </c>
      <c r="J10" s="1">
        <f t="shared" si="2"/>
        <v>2.8752600639449866</v>
      </c>
      <c r="K10" s="24">
        <f t="shared" si="3"/>
        <v>2.1466040513244368E-3</v>
      </c>
      <c r="M10" s="27">
        <v>74.5</v>
      </c>
      <c r="N10" s="1">
        <f t="shared" si="5"/>
        <v>130.05079023271446</v>
      </c>
      <c r="O10" s="1">
        <f t="shared" si="6"/>
        <v>3.6058835087608743</v>
      </c>
      <c r="P10" s="24">
        <f t="shared" si="7"/>
        <v>1.1400044114378365E-3</v>
      </c>
    </row>
    <row r="11" spans="1:20" x14ac:dyDescent="0.25">
      <c r="A11" s="7">
        <v>7.67275896448531E-2</v>
      </c>
      <c r="B11" s="1">
        <v>76.118799999999993</v>
      </c>
      <c r="C11" s="1">
        <v>1.4967999999999999</v>
      </c>
      <c r="D11" s="1">
        <v>2.6241749999999999E-3</v>
      </c>
      <c r="E11" s="2">
        <f t="shared" si="0"/>
        <v>1.258154802151183E-3</v>
      </c>
      <c r="F11" s="2">
        <v>5.9756812265367314E-5</v>
      </c>
      <c r="G11" s="11">
        <v>1.0943E-4</v>
      </c>
      <c r="I11" s="7">
        <f t="shared" si="1"/>
        <v>169.86225663048418</v>
      </c>
      <c r="J11" s="1">
        <f t="shared" si="2"/>
        <v>4.0465058190163665</v>
      </c>
      <c r="K11" s="24">
        <f t="shared" si="3"/>
        <v>1.6434937267952722E-3</v>
      </c>
      <c r="M11" s="27">
        <f t="shared" si="4"/>
        <v>76.118799999999993</v>
      </c>
      <c r="N11" s="1">
        <f t="shared" si="5"/>
        <v>169.86225663048418</v>
      </c>
      <c r="O11" s="1">
        <f t="shared" si="6"/>
        <v>4.0465058190163665</v>
      </c>
      <c r="P11" s="24">
        <f t="shared" si="7"/>
        <v>8.7281587750709377E-4</v>
      </c>
    </row>
    <row r="12" spans="1:20" x14ac:dyDescent="0.25">
      <c r="A12" s="7">
        <v>6.5766505409874096E-2</v>
      </c>
      <c r="B12" s="1">
        <v>78.004900000000006</v>
      </c>
      <c r="C12" s="1">
        <v>1.532</v>
      </c>
      <c r="D12" s="1">
        <v>2.6241749999999999E-3</v>
      </c>
      <c r="E12" s="2">
        <f t="shared" si="0"/>
        <v>9.2435863015188989E-4</v>
      </c>
      <c r="F12" s="2">
        <v>4.635693955596109E-5</v>
      </c>
      <c r="G12" s="11">
        <v>9.1014000000000006E-5</v>
      </c>
      <c r="I12" s="7">
        <f t="shared" si="1"/>
        <v>231.20140485815892</v>
      </c>
      <c r="J12" s="1">
        <f t="shared" si="2"/>
        <v>4.7066093127475819</v>
      </c>
      <c r="K12" s="24">
        <f t="shared" si="3"/>
        <v>1.2074647788699964E-3</v>
      </c>
      <c r="M12" s="27">
        <f t="shared" si="4"/>
        <v>78.004900000000006</v>
      </c>
      <c r="N12" s="1">
        <f t="shared" si="5"/>
        <v>231.20140485815892</v>
      </c>
      <c r="O12" s="1">
        <f t="shared" si="6"/>
        <v>4.7066093127475819</v>
      </c>
      <c r="P12" s="24">
        <f t="shared" si="7"/>
        <v>6.4125248143378339E-4</v>
      </c>
    </row>
    <row r="13" spans="1:20" x14ac:dyDescent="0.25">
      <c r="A13" s="7">
        <v>5.4805421174895001E-2</v>
      </c>
      <c r="B13" s="1">
        <v>75.069599999999994</v>
      </c>
      <c r="C13" s="1">
        <v>9.9611999999999998</v>
      </c>
      <c r="D13" s="1">
        <v>2.6241749999999999E-3</v>
      </c>
      <c r="E13" s="2">
        <f t="shared" si="0"/>
        <v>6.4191571538325509E-4</v>
      </c>
      <c r="F13" s="2">
        <v>3.4651430039764985E-5</v>
      </c>
      <c r="G13" s="11">
        <v>7.3577800000000006E-5</v>
      </c>
      <c r="I13" s="7">
        <f t="shared" si="1"/>
        <v>332.93002299574982</v>
      </c>
      <c r="J13" s="1">
        <f t="shared" si="2"/>
        <v>3.75026742398647</v>
      </c>
      <c r="K13" s="24">
        <f t="shared" si="3"/>
        <v>8.3851720754860623E-4</v>
      </c>
      <c r="M13" s="27">
        <v>82</v>
      </c>
      <c r="N13" s="1">
        <f t="shared" si="5"/>
        <v>332.93002299574982</v>
      </c>
      <c r="O13" s="1">
        <f t="shared" si="6"/>
        <v>7.1153697223842087</v>
      </c>
      <c r="P13" s="24">
        <f t="shared" si="7"/>
        <v>4.4531422321790384E-4</v>
      </c>
    </row>
    <row r="14" spans="1:20" ht="15.75" thickBot="1" x14ac:dyDescent="0.3">
      <c r="A14" s="12">
        <v>0</v>
      </c>
      <c r="B14" s="13">
        <v>90</v>
      </c>
      <c r="C14" s="13">
        <v>0</v>
      </c>
      <c r="D14" s="14">
        <v>2.6241749999999999E-3</v>
      </c>
      <c r="E14" s="15">
        <f t="shared" si="0"/>
        <v>0</v>
      </c>
      <c r="F14" s="16">
        <v>0</v>
      </c>
      <c r="G14" s="17">
        <v>0</v>
      </c>
      <c r="I14" s="25">
        <v>0</v>
      </c>
      <c r="J14" s="14">
        <v>0</v>
      </c>
      <c r="K14" s="26">
        <v>0</v>
      </c>
      <c r="M14" s="28">
        <f>B14</f>
        <v>90</v>
      </c>
      <c r="N14" s="14">
        <v>0</v>
      </c>
      <c r="O14" s="14">
        <v>0</v>
      </c>
      <c r="P14" s="26">
        <v>0</v>
      </c>
    </row>
    <row r="16" spans="1:20" x14ac:dyDescent="0.25">
      <c r="I16" t="s">
        <v>9</v>
      </c>
      <c r="J16" t="s">
        <v>10</v>
      </c>
      <c r="K16" t="s">
        <v>12</v>
      </c>
      <c r="N16" t="s">
        <v>9</v>
      </c>
      <c r="O16" t="s">
        <v>10</v>
      </c>
      <c r="P16" t="s">
        <v>12</v>
      </c>
    </row>
    <row r="17" spans="9:16" x14ac:dyDescent="0.25">
      <c r="I17">
        <v>9.4000000000000004E-3</v>
      </c>
      <c r="J17">
        <v>1.6304000000000001</v>
      </c>
      <c r="K17">
        <v>0.70579999999999998</v>
      </c>
      <c r="N17">
        <v>1.77E-2</v>
      </c>
      <c r="O17">
        <v>1.0835999999999999</v>
      </c>
      <c r="P17">
        <v>0.97050000000000003</v>
      </c>
    </row>
  </sheetData>
  <mergeCells count="3">
    <mergeCell ref="E1:G1"/>
    <mergeCell ref="I1:K1"/>
    <mergeCell ref="N1:P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2A364-889F-44F4-B053-F278DB4A9737}">
  <dimension ref="A1:J15"/>
  <sheetViews>
    <sheetView topLeftCell="E1" workbookViewId="0">
      <selection activeCell="J3" sqref="J3"/>
    </sheetView>
  </sheetViews>
  <sheetFormatPr baseColWidth="10" defaultRowHeight="15" x14ac:dyDescent="0.25"/>
  <cols>
    <col min="1" max="1" width="24.140625" bestFit="1" customWidth="1"/>
    <col min="3" max="3" width="24" bestFit="1" customWidth="1"/>
  </cols>
  <sheetData>
    <row r="1" spans="1:10" x14ac:dyDescent="0.25">
      <c r="A1" s="31" t="s">
        <v>0</v>
      </c>
      <c r="B1" s="31" t="s">
        <v>1</v>
      </c>
      <c r="C1" s="31" t="s">
        <v>2</v>
      </c>
      <c r="D1" s="59" t="s">
        <v>4</v>
      </c>
      <c r="E1" s="60"/>
      <c r="F1" s="61"/>
      <c r="H1" s="53" t="s">
        <v>17</v>
      </c>
      <c r="I1" s="53"/>
      <c r="J1" s="53"/>
    </row>
    <row r="2" spans="1:10" x14ac:dyDescent="0.25">
      <c r="A2" s="1"/>
      <c r="B2" s="1"/>
      <c r="C2" s="1"/>
      <c r="D2" s="32" t="s">
        <v>18</v>
      </c>
      <c r="E2" s="32" t="s">
        <v>5</v>
      </c>
      <c r="F2" s="32" t="s">
        <v>6</v>
      </c>
      <c r="H2" s="3" t="s">
        <v>7</v>
      </c>
      <c r="I2" s="3" t="s">
        <v>8</v>
      </c>
      <c r="J2" s="3" t="s">
        <v>11</v>
      </c>
    </row>
    <row r="3" spans="1:10" x14ac:dyDescent="0.25">
      <c r="A3" s="1">
        <v>5.2396689083751551E-2</v>
      </c>
      <c r="B3" s="1">
        <v>85.127600000000001</v>
      </c>
      <c r="C3" s="1">
        <v>0.62860000000000005</v>
      </c>
      <c r="D3" s="2">
        <v>2.3595187430768569E-4</v>
      </c>
      <c r="E3" s="2">
        <v>2.4640283716778933E-5</v>
      </c>
      <c r="F3" s="33">
        <v>5.7194000000000002E-5</v>
      </c>
      <c r="H3">
        <f t="shared" ref="H3:H12" si="0">1/(A3*A3)</f>
        <v>364.2439189249535</v>
      </c>
      <c r="I3">
        <f t="shared" ref="I3:I12" si="1">1/TAN(RADIANS(90-B3))</f>
        <v>11.73089186421733</v>
      </c>
      <c r="J3" s="34">
        <f t="shared" ref="J3:J12" si="2">((9.81*0.0002675)/0.0305)*A3^2</f>
        <v>2.3621128622847588E-4</v>
      </c>
    </row>
    <row r="4" spans="1:10" x14ac:dyDescent="0.25">
      <c r="A4" s="1">
        <v>6.2876026900501855E-2</v>
      </c>
      <c r="B4" s="1">
        <v>81.208399999999997</v>
      </c>
      <c r="C4" s="1">
        <v>0.57889999999999997</v>
      </c>
      <c r="D4" s="2">
        <v>3.3977069900306738E-4</v>
      </c>
      <c r="E4" s="2">
        <v>3.4651430039764985E-5</v>
      </c>
      <c r="F4" s="33">
        <v>7.3577800000000006E-5</v>
      </c>
      <c r="H4">
        <f t="shared" si="0"/>
        <v>252.94716592010664</v>
      </c>
      <c r="I4">
        <f t="shared" si="1"/>
        <v>6.4658769895369765</v>
      </c>
      <c r="J4" s="34">
        <f t="shared" si="2"/>
        <v>3.401442521690052E-4</v>
      </c>
    </row>
    <row r="5" spans="1:10" x14ac:dyDescent="0.25">
      <c r="A5" s="1">
        <v>7.3355364717252167E-2</v>
      </c>
      <c r="B5" s="1">
        <v>78.665800000000004</v>
      </c>
      <c r="C5" s="1">
        <v>0.83040000000000003</v>
      </c>
      <c r="D5" s="2">
        <v>4.6246567364306398E-4</v>
      </c>
      <c r="E5" s="2">
        <v>4.635693955596109E-5</v>
      </c>
      <c r="F5" s="33">
        <v>9.1014000000000006E-5</v>
      </c>
      <c r="H5">
        <f t="shared" si="0"/>
        <v>185.83873414538442</v>
      </c>
      <c r="I5">
        <f t="shared" si="1"/>
        <v>4.9890110171927802</v>
      </c>
      <c r="J5" s="34">
        <f t="shared" si="2"/>
        <v>4.6297412100781271E-4</v>
      </c>
    </row>
    <row r="6" spans="1:10" x14ac:dyDescent="0.25">
      <c r="A6" s="1">
        <v>8.3834702534002478E-2</v>
      </c>
      <c r="B6" s="1">
        <v>75.862899999999996</v>
      </c>
      <c r="C6" s="1">
        <v>1.3257399999999999</v>
      </c>
      <c r="D6" s="2">
        <v>6.0403679822767543E-4</v>
      </c>
      <c r="E6" s="2">
        <v>5.9756812265367314E-5</v>
      </c>
      <c r="F6" s="33">
        <v>1.0943E-4</v>
      </c>
      <c r="H6">
        <f t="shared" si="0"/>
        <v>142.28278083005995</v>
      </c>
      <c r="I6">
        <f t="shared" si="1"/>
        <v>3.9702844643229804</v>
      </c>
      <c r="J6" s="34">
        <f t="shared" si="2"/>
        <v>6.047008927448982E-4</v>
      </c>
    </row>
    <row r="7" spans="1:10" x14ac:dyDescent="0.25">
      <c r="A7" s="1">
        <v>9.431404035075279E-2</v>
      </c>
      <c r="B7" s="1">
        <v>71.251000000000005</v>
      </c>
      <c r="C7" s="1">
        <v>0.88190000000000002</v>
      </c>
      <c r="D7" s="2">
        <v>7.6448407275690169E-4</v>
      </c>
      <c r="E7" s="2">
        <v>7.4851048167983591E-5</v>
      </c>
      <c r="F7" s="33">
        <v>1.2889999999999999E-4</v>
      </c>
      <c r="H7">
        <f t="shared" si="0"/>
        <v>112.42096263115849</v>
      </c>
      <c r="I7">
        <f t="shared" si="1"/>
        <v>2.9460739324149001</v>
      </c>
      <c r="J7" s="34">
        <f t="shared" si="2"/>
        <v>7.6532456738026187E-4</v>
      </c>
    </row>
    <row r="8" spans="1:10" x14ac:dyDescent="0.25">
      <c r="A8" s="1">
        <v>0.1047933781675031</v>
      </c>
      <c r="B8" s="1">
        <v>69.748199999999997</v>
      </c>
      <c r="C8" s="1">
        <v>1.9957</v>
      </c>
      <c r="D8" s="2">
        <v>9.4380749723074287E-4</v>
      </c>
      <c r="E8" s="2">
        <v>9.1639647263809954E-5</v>
      </c>
      <c r="F8" s="33">
        <v>1.4935E-4</v>
      </c>
      <c r="H8">
        <f t="shared" si="0"/>
        <v>91.060979731238376</v>
      </c>
      <c r="I8">
        <f t="shared" si="1"/>
        <v>2.7103563886867215</v>
      </c>
      <c r="J8" s="34">
        <f t="shared" si="2"/>
        <v>9.4484514491390351E-4</v>
      </c>
    </row>
    <row r="9" spans="1:10" x14ac:dyDescent="0.25">
      <c r="A9" s="1">
        <v>0.1152727159842534</v>
      </c>
      <c r="B9" s="1">
        <v>67.706100000000006</v>
      </c>
      <c r="C9" s="1">
        <v>3.6979000000000002</v>
      </c>
      <c r="D9" s="2">
        <v>1.1420070716491989E-3</v>
      </c>
      <c r="E9" s="2">
        <v>1.1012260955284643E-4</v>
      </c>
      <c r="F9" s="2">
        <v>1.707E-4</v>
      </c>
      <c r="H9">
        <f t="shared" si="0"/>
        <v>75.257008042345774</v>
      </c>
      <c r="I9">
        <f t="shared" si="1"/>
        <v>2.4389915430732638</v>
      </c>
      <c r="J9" s="34">
        <f t="shared" si="2"/>
        <v>1.143262625345823E-3</v>
      </c>
    </row>
    <row r="10" spans="1:10" x14ac:dyDescent="0.25">
      <c r="A10" s="1">
        <v>0.12575205380100371</v>
      </c>
      <c r="B10" s="1">
        <v>63.186599999999999</v>
      </c>
      <c r="C10" s="1">
        <v>1.8953</v>
      </c>
      <c r="D10" s="2">
        <v>1.3590827960122699E-3</v>
      </c>
      <c r="E10" s="2">
        <v>1.3029993503509301E-4</v>
      </c>
      <c r="F10" s="2">
        <v>1.9317E-4</v>
      </c>
      <c r="H10">
        <f t="shared" si="0"/>
        <v>63.23679148002666</v>
      </c>
      <c r="I10">
        <f t="shared" si="1"/>
        <v>1.9785136079040608</v>
      </c>
      <c r="J10" s="34">
        <f t="shared" si="2"/>
        <v>1.3605770086760208E-3</v>
      </c>
    </row>
    <row r="11" spans="1:10" x14ac:dyDescent="0.25">
      <c r="A11" s="1">
        <v>0.13623139161775399</v>
      </c>
      <c r="B11" s="1">
        <v>53.984400000000001</v>
      </c>
      <c r="C11" s="1">
        <v>1.7393000000000001</v>
      </c>
      <c r="D11" s="2">
        <v>1.595034670319956E-3</v>
      </c>
      <c r="E11" s="2">
        <v>1.5217162371054962E-4</v>
      </c>
      <c r="F11" s="2">
        <v>2.1667799999999999E-4</v>
      </c>
      <c r="H11">
        <f t="shared" si="0"/>
        <v>53.882236527360014</v>
      </c>
      <c r="I11">
        <f t="shared" si="1"/>
        <v>1.3755941460323931</v>
      </c>
      <c r="J11" s="34">
        <f t="shared" si="2"/>
        <v>1.596788294904496E-3</v>
      </c>
    </row>
    <row r="12" spans="1:10" x14ac:dyDescent="0.25">
      <c r="A12" s="35">
        <v>0.14671072943450431</v>
      </c>
      <c r="B12" s="35">
        <v>51.878599999999999</v>
      </c>
      <c r="C12" s="35">
        <v>1.9466000000000001</v>
      </c>
      <c r="D12" s="36">
        <v>1.8498626945722559E-3</v>
      </c>
      <c r="E12" s="36">
        <v>1.7573767557921624E-4</v>
      </c>
      <c r="F12" s="36">
        <v>2.4105E-4</v>
      </c>
      <c r="H12">
        <f t="shared" si="0"/>
        <v>46.459683536346127</v>
      </c>
      <c r="I12">
        <f t="shared" si="1"/>
        <v>1.2743667391194795</v>
      </c>
      <c r="J12" s="34">
        <f t="shared" si="2"/>
        <v>1.85189648403125E-3</v>
      </c>
    </row>
    <row r="14" spans="1:10" x14ac:dyDescent="0.25">
      <c r="A14" t="s">
        <v>3</v>
      </c>
    </row>
    <row r="15" spans="1:10" x14ac:dyDescent="0.25">
      <c r="A15" s="1">
        <v>2.6241749999999999E-3</v>
      </c>
    </row>
  </sheetData>
  <mergeCells count="2">
    <mergeCell ref="D1:F1"/>
    <mergeCell ref="H1:J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Gesamt</vt:lpstr>
      <vt:lpstr>VergleichMesstage</vt:lpstr>
      <vt:lpstr>07_18</vt:lpstr>
      <vt:lpstr>07_05</vt:lpstr>
      <vt:lpstr>05_24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Antony</cp:lastModifiedBy>
  <dcterms:created xsi:type="dcterms:W3CDTF">2019-06-11T08:29:04Z</dcterms:created>
  <dcterms:modified xsi:type="dcterms:W3CDTF">2019-07-23T08:53:18Z</dcterms:modified>
</cp:coreProperties>
</file>