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4C10B94B-3F77-474E-8578-4E0F6E8ED7A5}" xr6:coauthVersionLast="45" xr6:coauthVersionMax="45" xr10:uidLastSave="{00000000-0000-0000-0000-000000000000}"/>
  <bookViews>
    <workbookView xWindow="-120" yWindow="-120" windowWidth="29040" windowHeight="15840" firstSheet="2" activeTab="3" xr2:uid="{00000000-000D-0000-FFFF-FFFF00000000}"/>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Program工数試算表" sheetId="17" r:id="rId12"/>
    <sheet name="Effect工数試算表" sheetId="16" r:id="rId13"/>
    <sheet name="Sound工数試算表" sheetId="19" r:id="rId14"/>
    <sheet name="UI工数試算表" sheetId="7" r:id="rId15"/>
    <sheet name="その他工数試算表" sheetId="20" r:id="rId16"/>
  </sheets>
  <definedNames>
    <definedName name="_xlnm._FilterDatabase" localSheetId="7" hidden="1">Plan工数試算表!$C$9:$J$77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5" i="3" l="1"/>
  <c r="C62" i="3"/>
  <c r="C61" i="3"/>
  <c r="C60" i="3"/>
  <c r="C59" i="3"/>
  <c r="C58" i="3"/>
  <c r="C57" i="3"/>
  <c r="C56" i="3"/>
  <c r="C55" i="3"/>
  <c r="C54" i="3"/>
  <c r="C53" i="3"/>
  <c r="C52" i="3"/>
  <c r="C51" i="3"/>
  <c r="C50" i="3"/>
  <c r="C49" i="3"/>
  <c r="C48" i="3"/>
  <c r="H11" i="15"/>
  <c r="H4" i="14"/>
  <c r="C38" i="3"/>
  <c r="C47" i="3"/>
  <c r="H4" i="13"/>
  <c r="C42" i="3"/>
  <c r="C46" i="3"/>
  <c r="C45" i="3"/>
  <c r="C44" i="3"/>
  <c r="C43" i="3"/>
  <c r="C41" i="3"/>
  <c r="C40" i="3"/>
  <c r="C39" i="3"/>
  <c r="H11" i="13"/>
  <c r="H11" i="14"/>
  <c r="F11" i="6"/>
  <c r="I4" i="6"/>
  <c r="C26" i="3"/>
  <c r="C25" i="3"/>
  <c r="I12" i="11"/>
  <c r="J4" i="11"/>
  <c r="H4" i="15" l="1"/>
  <c r="I60" i="11"/>
  <c r="C34" i="3" l="1"/>
  <c r="C33" i="3"/>
  <c r="C37" i="3"/>
  <c r="C36" i="3"/>
  <c r="C35" i="3"/>
  <c r="C32" i="3"/>
  <c r="C31" i="3"/>
  <c r="C30" i="3"/>
  <c r="C29" i="3"/>
  <c r="D2" i="3"/>
  <c r="G2" i="3" s="1"/>
  <c r="C28" i="3"/>
  <c r="C27" i="3"/>
  <c r="C24" i="3"/>
  <c r="C23" i="3"/>
  <c r="C22" i="3"/>
  <c r="C21" i="3"/>
  <c r="C15" i="3"/>
  <c r="C20" i="3"/>
  <c r="C19" i="3"/>
  <c r="C18" i="3"/>
  <c r="C17" i="3"/>
  <c r="C16" i="3"/>
  <c r="C14" i="3"/>
  <c r="I11" i="11"/>
  <c r="E6" i="9"/>
  <c r="E5" i="9"/>
  <c r="F6" i="20"/>
  <c r="E16" i="9" s="1"/>
  <c r="G33" i="11" l="1"/>
  <c r="I33" i="11" s="1"/>
  <c r="H12" i="17"/>
  <c r="H18" i="19"/>
  <c r="H17" i="19"/>
  <c r="F16" i="19"/>
  <c r="H16" i="19" s="1"/>
  <c r="F15" i="19"/>
  <c r="H15" i="19" s="1"/>
  <c r="F14" i="19"/>
  <c r="H14" i="19" s="1"/>
  <c r="F13" i="19"/>
  <c r="H13" i="19" s="1"/>
  <c r="F12" i="19"/>
  <c r="H12" i="19" s="1"/>
  <c r="H11"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5" i="19" s="1"/>
  <c r="F3" i="17"/>
  <c r="F4" i="17" s="1"/>
  <c r="F5" i="17" s="1"/>
  <c r="F2" i="17"/>
  <c r="F16" i="16"/>
  <c r="H16" i="16" s="1"/>
  <c r="F15" i="16"/>
  <c r="H15" i="16" s="1"/>
  <c r="F14" i="16"/>
  <c r="H14" i="16" s="1"/>
  <c r="F13" i="16"/>
  <c r="H13" i="16" s="1"/>
  <c r="F12" i="16"/>
  <c r="H12" i="16" s="1"/>
  <c r="H11" i="16"/>
  <c r="H10" i="16"/>
  <c r="F17" i="15"/>
  <c r="H17" i="15" s="1"/>
  <c r="F16" i="15"/>
  <c r="H16" i="15" s="1"/>
  <c r="F15" i="15"/>
  <c r="F14" i="15"/>
  <c r="H14" i="15" s="1"/>
  <c r="F13" i="15"/>
  <c r="H13" i="15" s="1"/>
  <c r="H12" i="15"/>
  <c r="H10" i="15"/>
  <c r="F12" i="14"/>
  <c r="F2" i="14" s="1"/>
  <c r="H10" i="14"/>
  <c r="F18" i="13"/>
  <c r="H18" i="13" s="1"/>
  <c r="F17" i="13"/>
  <c r="H17" i="13" s="1"/>
  <c r="F16" i="13"/>
  <c r="H16" i="13" s="1"/>
  <c r="F15" i="13"/>
  <c r="H15" i="13" s="1"/>
  <c r="F14" i="13"/>
  <c r="H14" i="13" s="1"/>
  <c r="F13" i="13"/>
  <c r="H13" i="13" s="1"/>
  <c r="I77" i="11"/>
  <c r="I76" i="11"/>
  <c r="H12" i="13"/>
  <c r="H10" i="13"/>
  <c r="D22" i="6"/>
  <c r="F22" i="6" s="1"/>
  <c r="G15" i="11"/>
  <c r="I15" i="11" s="1"/>
  <c r="I51" i="11"/>
  <c r="G50" i="11"/>
  <c r="I50" i="11" s="1"/>
  <c r="G49" i="11"/>
  <c r="I49" i="11" s="1"/>
  <c r="G48" i="11"/>
  <c r="I48" i="11" s="1"/>
  <c r="I75" i="11"/>
  <c r="I74" i="11"/>
  <c r="I73" i="11"/>
  <c r="I72" i="11"/>
  <c r="I71" i="11"/>
  <c r="I70" i="11"/>
  <c r="I69" i="11"/>
  <c r="I68" i="11"/>
  <c r="I67" i="11"/>
  <c r="I66" i="11"/>
  <c r="I52" i="11"/>
  <c r="I65" i="11"/>
  <c r="I64" i="11"/>
  <c r="I63" i="11"/>
  <c r="I62" i="11"/>
  <c r="I61" i="11"/>
  <c r="I59" i="11"/>
  <c r="I58" i="11"/>
  <c r="I13" i="11"/>
  <c r="H11" i="7"/>
  <c r="F10" i="6"/>
  <c r="I54" i="11"/>
  <c r="I53" i="11"/>
  <c r="I24" i="11"/>
  <c r="I23" i="11"/>
  <c r="I22" i="11"/>
  <c r="I21" i="11"/>
  <c r="I57" i="11"/>
  <c r="I56" i="11"/>
  <c r="I55" i="11"/>
  <c r="G45" i="11"/>
  <c r="I45" i="11" s="1"/>
  <c r="J45" i="11" s="1"/>
  <c r="G42" i="11"/>
  <c r="I42" i="11" s="1"/>
  <c r="I44" i="11"/>
  <c r="G43" i="11"/>
  <c r="I43" i="11" s="1"/>
  <c r="I18" i="11"/>
  <c r="I17" i="11"/>
  <c r="I16" i="11"/>
  <c r="I35" i="11"/>
  <c r="G20" i="11"/>
  <c r="I20" i="11" s="1"/>
  <c r="I19" i="11"/>
  <c r="I41" i="11"/>
  <c r="I14" i="11"/>
  <c r="F16" i="6"/>
  <c r="I37" i="11"/>
  <c r="I36" i="11"/>
  <c r="I34" i="11"/>
  <c r="G39" i="11"/>
  <c r="I39" i="11" s="1"/>
  <c r="G38" i="11"/>
  <c r="I38" i="11" s="1"/>
  <c r="I32" i="11"/>
  <c r="I31" i="11"/>
  <c r="I30" i="11"/>
  <c r="I29" i="11"/>
  <c r="I47" i="11"/>
  <c r="I46" i="11"/>
  <c r="G40" i="11"/>
  <c r="I40" i="11" s="1"/>
  <c r="I28" i="11"/>
  <c r="I27" i="11"/>
  <c r="I26" i="11"/>
  <c r="G25" i="11"/>
  <c r="I10" i="11"/>
  <c r="H32" i="7"/>
  <c r="H29" i="7"/>
  <c r="H28" i="7"/>
  <c r="H27" i="7"/>
  <c r="H26" i="7"/>
  <c r="H25" i="7"/>
  <c r="H24" i="7"/>
  <c r="H23" i="7"/>
  <c r="H22" i="7"/>
  <c r="H21" i="7"/>
  <c r="H19" i="7"/>
  <c r="H18" i="7"/>
  <c r="H17" i="7"/>
  <c r="H16" i="7"/>
  <c r="H15" i="7"/>
  <c r="H14" i="7"/>
  <c r="H13" i="7"/>
  <c r="H12" i="7"/>
  <c r="H10" i="7"/>
  <c r="F31" i="7"/>
  <c r="H31" i="7" s="1"/>
  <c r="F30" i="7"/>
  <c r="H30" i="7" s="1"/>
  <c r="F32" i="7"/>
  <c r="D20" i="6"/>
  <c r="F20" i="6" s="1"/>
  <c r="D18" i="6"/>
  <c r="F18" i="6" s="1"/>
  <c r="D17" i="6"/>
  <c r="F17" i="6" s="1"/>
  <c r="D15" i="6"/>
  <c r="F15" i="6" s="1"/>
  <c r="D13" i="6"/>
  <c r="F13" i="6" s="1"/>
  <c r="F20" i="7"/>
  <c r="H20" i="7" s="1"/>
  <c r="D19" i="6"/>
  <c r="F19" i="6" s="1"/>
  <c r="F14" i="6"/>
  <c r="F12" i="6"/>
  <c r="H12" i="14" l="1"/>
  <c r="F3" i="14" s="1"/>
  <c r="F4" i="14" s="1"/>
  <c r="F7" i="19"/>
  <c r="E14" i="9" s="1"/>
  <c r="F2" i="16"/>
  <c r="F7" i="17"/>
  <c r="E12" i="9" s="1"/>
  <c r="F2" i="15"/>
  <c r="H15" i="15"/>
  <c r="F3" i="15" s="1"/>
  <c r="F4" i="15" s="1"/>
  <c r="F5" i="15" s="1"/>
  <c r="F3" i="16"/>
  <c r="F4" i="16" s="1"/>
  <c r="F5" i="16" s="1"/>
  <c r="F2" i="13"/>
  <c r="F3" i="13"/>
  <c r="F4" i="13" s="1"/>
  <c r="F5" i="13" s="1"/>
  <c r="H2" i="11"/>
  <c r="I25" i="11"/>
  <c r="F2" i="7"/>
  <c r="D21" i="6" s="1"/>
  <c r="F3" i="7"/>
  <c r="F4" i="7" s="1"/>
  <c r="K39" i="5"/>
  <c r="J39" i="5"/>
  <c r="I39" i="5"/>
  <c r="H39" i="5"/>
  <c r="G39" i="5"/>
  <c r="F39" i="5"/>
  <c r="E39" i="5"/>
  <c r="D39" i="5"/>
  <c r="C39" i="5"/>
  <c r="C6" i="3"/>
  <c r="G76" i="3" s="1"/>
  <c r="C13" i="3"/>
  <c r="AO16" i="3" s="1"/>
  <c r="C12" i="3"/>
  <c r="C11" i="3"/>
  <c r="C10" i="3"/>
  <c r="C8" i="3"/>
  <c r="C7" i="3"/>
  <c r="C64" i="3" s="1"/>
  <c r="F7" i="7" l="1"/>
  <c r="E15" i="9" s="1"/>
  <c r="F5" i="7"/>
  <c r="F5" i="14"/>
  <c r="F7" i="16"/>
  <c r="E13" i="9" s="1"/>
  <c r="F7" i="15"/>
  <c r="E11" i="9" s="1"/>
  <c r="F7" i="14"/>
  <c r="E10" i="9" s="1"/>
  <c r="F7" i="13"/>
  <c r="E9" i="9" s="1"/>
  <c r="F21" i="6"/>
  <c r="G2" i="6"/>
  <c r="H3" i="11" l="1"/>
  <c r="H4" i="11" s="1"/>
  <c r="K4" i="11" s="1"/>
  <c r="G3" i="6"/>
  <c r="G4" i="6" s="1"/>
  <c r="J4" i="6" s="1"/>
  <c r="D21" i="9" l="1"/>
  <c r="D22" i="9" s="1"/>
  <c r="H5" i="11"/>
  <c r="H7" i="11"/>
  <c r="E8" i="9" s="1"/>
  <c r="G5" i="6"/>
  <c r="G7" i="6"/>
  <c r="E7" i="9" s="1"/>
  <c r="E17" i="9" l="1"/>
</calcChain>
</file>

<file path=xl/sharedStrings.xml><?xml version="1.0" encoding="utf-8"?>
<sst xmlns="http://schemas.openxmlformats.org/spreadsheetml/2006/main" count="865" uniqueCount="502">
  <si>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</si>
  <si>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</si>
  <si>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</si>
  <si>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</si>
  <si>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</si>
  <si>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</si>
  <si>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</si>
  <si>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</si>
  <si>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</si>
  <si>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</si>
  <si>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</si>
  <si>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</si>
  <si>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</si>
  <si>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</si>
  <si>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</si>
  <si>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</si>
  <si>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</si>
  <si>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</si>
  <si>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</si>
  <si>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</si>
  <si>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</si>
  <si>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</si>
  <si>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</si>
  <si>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</si>
  <si>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</si>
  <si>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</si>
  <si>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</si>
  <si>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</si>
  <si>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</si>
  <si>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</si>
  <si>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</si>
  <si>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</si>
  <si>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</si>
  <si>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</si>
  <si>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</si>
  <si>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</si>
  <si>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</si>
  <si>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</si>
  <si>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</si>
  <si>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</si>
  <si>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</si>
  <si>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</si>
  <si>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</si>
  <si>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</si>
  <si>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</si>
  <si>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</si>
  <si>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</si>
  <si>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</si>
  <si>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</si>
  <si>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</si>
  <si>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</si>
  <si>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</si>
  <si>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</si>
  <si>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</si>
  <si>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</si>
  <si>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</si>
  <si>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</si>
  <si>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</si>
  <si>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</si>
  <si>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</si>
  <si>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</si>
  <si>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</si>
  <si>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</si>
  <si>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</si>
  <si>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</si>
  <si>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</si>
  <si>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</si>
  <si>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</si>
  <si>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</si>
  <si>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</si>
  <si>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</si>
  <si>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</si>
  <si>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</si>
  <si>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</si>
  <si>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</si>
  <si>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</si>
  <si>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</si>
  <si>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</si>
  <si>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</si>
  <si>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</si>
  <si>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</si>
  <si>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</si>
  <si>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</si>
  <si>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</si>
  <si>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</si>
  <si>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</si>
  <si>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</si>
  <si>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</si>
  <si>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</si>
  <si>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</si>
  <si>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</si>
  <si>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</si>
  <si>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</si>
  <si>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</si>
  <si>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</si>
  <si>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</si>
  <si>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</si>
  <si>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</si>
  <si>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</si>
  <si>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</si>
  <si>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</si>
  <si>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</si>
  <si>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</si>
  <si>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</si>
  <si>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</si>
  <si>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</si>
  <si>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</si>
  <si>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</si>
  <si>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</si>
  <si>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</si>
  <si>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</si>
  <si>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</si>
  <si>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</si>
  <si>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</si>
  <si>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</si>
  <si>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</si>
  <si>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</si>
  <si>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</si>
  <si>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</si>
  <si>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</si>
  <si>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</si>
  <si>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</si>
  <si>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</si>
  <si>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</si>
  <si>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</si>
  <si>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</si>
  <si>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</si>
  <si>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</si>
  <si>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</si>
  <si>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</si>
  <si>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</si>
  <si>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</si>
  <si>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</si>
  <si>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</si>
  <si>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</si>
  <si>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</si>
  <si>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</si>
  <si>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</si>
  <si>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</si>
  <si>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</si>
  <si>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</si>
  <si>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</si>
  <si>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</si>
  <si>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</si>
  <si>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</si>
  <si>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</si>
  <si>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</si>
  <si>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</si>
  <si>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</si>
  <si>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</si>
  <si>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</si>
  <si>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</si>
  <si>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</si>
  <si>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</si>
  <si>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</si>
  <si>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</si>
  <si>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</si>
  <si>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</si>
  <si>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</si>
  <si>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</si>
  <si>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</si>
  <si>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</si>
  <si>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</si>
  <si>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</si>
  <si>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</si>
  <si>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</si>
  <si>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</si>
  <si>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</si>
  <si>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</si>
  <si>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</si>
  <si>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</si>
  <si>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</si>
  <si>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</si>
  <si>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</si>
  <si>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</si>
  <si>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</si>
  <si>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</si>
  <si>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</si>
  <si>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</si>
  <si>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</si>
  <si>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</si>
  <si>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</si>
  <si>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</si>
  <si>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</si>
  <si>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</si>
  <si>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</si>
  <si>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</si>
  <si>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</si>
  <si>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</si>
  <si>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</si>
  <si>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</si>
  <si>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</si>
  <si>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</si>
  <si>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</si>
  <si>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</si>
  <si>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</si>
  <si>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</si>
  <si>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</si>
  <si>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</si>
  <si>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</si>
  <si>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</si>
  <si>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</si>
  <si>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</si>
  <si>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</si>
  <si>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</si>
  <si>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</si>
  <si>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</si>
  <si>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</si>
  <si>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</si>
  <si>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</si>
  <si>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</si>
  <si>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</si>
  <si>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</si>
  <si>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</si>
  <si>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</si>
  <si>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</si>
  <si>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</si>
  <si>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</si>
  <si>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</si>
  <si>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</si>
  <si>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</si>
  <si>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</si>
  <si>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</si>
  <si>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</si>
  <si>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</si>
  <si>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</si>
  <si>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</si>
  <si>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</si>
  <si>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</si>
  <si>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</si>
  <si>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</si>
  <si>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</si>
  <si>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</si>
  <si>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</si>
  <si>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</si>
  <si>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</si>
  <si>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</si>
  <si>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</si>
  <si>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</si>
  <si>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</si>
  <si>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</si>
  <si>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</si>
  <si>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</si>
  <si>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</si>
  <si>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</si>
  <si>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</si>
  <si>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</si>
  <si>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</si>
  <si>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</si>
  <si>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</si>
  <si>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</si>
  <si>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</si>
  <si>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</si>
  <si>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</si>
  <si>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</si>
  <si>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</si>
  <si>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</si>
  <si>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</si>
  <si>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</si>
  <si>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</si>
  <si>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</si>
  <si>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</si>
  <si>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</si>
  <si>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</si>
  <si>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</si>
  <si>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</si>
  <si>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</si>
  <si>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</si>
  <si>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</si>
  <si>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</si>
  <si>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</si>
  <si>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</si>
  <si>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</si>
  <si>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</si>
  <si>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</si>
  <si>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</si>
  <si>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</si>
  <si>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</si>
  <si>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</si>
  <si>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</si>
  <si>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</si>
  <si>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</si>
  <si>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</si>
  <si>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</si>
  <si>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</si>
  <si>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</si>
  <si>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</si>
  <si>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</si>
  <si>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</si>
  <si>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</si>
  <si>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</si>
  <si>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</si>
  <si>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</si>
  <si>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</si>
  <si>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</si>
  <si>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</si>
  <si>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</si>
  <si>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</si>
  <si>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</si>
  <si>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</si>
  <si>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</si>
  <si>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</si>
  <si>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</si>
  <si>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</si>
  <si>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</si>
  <si>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</si>
  <si>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</si>
  <si>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</si>
  <si>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</si>
  <si>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</si>
  <si>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</si>
  <si>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</si>
  <si>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</si>
  <si>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</si>
  <si>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</si>
  <si>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</si>
  <si>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</si>
  <si>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</si>
  <si>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</si>
  <si>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</si>
  <si>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</si>
  <si>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</si>
  <si>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</si>
  <si>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</si>
  <si>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</si>
  <si>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</si>
  <si>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</si>
  <si>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</si>
  <si>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</si>
  <si>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</si>
  <si>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</si>
  <si>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</si>
  <si>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</si>
  <si>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</si>
  <si>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</si>
  <si>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</si>
  <si>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</si>
  <si>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</si>
  <si>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</si>
  <si>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</si>
  <si>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</si>
  <si>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</si>
  <si>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</si>
  <si>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</si>
  <si>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</si>
  <si>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</si>
  <si>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</si>
  <si>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</si>
  <si>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</si>
  <si>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</si>
  <si>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</si>
  <si>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</si>
  <si>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</si>
  <si>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</si>
  <si>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</si>
  <si>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</si>
  <si>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</si>
  <si>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</si>
  <si>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</si>
  <si>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</si>
  <si>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</si>
  <si>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</si>
  <si>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</si>
  <si>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</si>
  <si>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</si>
  <si>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</si>
  <si>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</si>
  <si>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</si>
  <si>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</si>
  <si>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</si>
  <si>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</si>
  <si>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</si>
  <si>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</si>
  <si>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</si>
  <si>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</si>
  <si>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</si>
  <si>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</si>
  <si>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</si>
  <si>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</si>
  <si>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</si>
  <si>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</si>
  <si>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</si>
  <si>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</si>
  <si>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</si>
  <si>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</si>
  <si>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</si>
  <si>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</si>
  <si>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</si>
  <si>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</si>
  <si>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</si>
  <si>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</si>
  <si>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</si>
  <si>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</si>
  <si>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</si>
  <si>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</si>
  <si>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</si>
  <si>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</si>
  <si>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</si>
  <si>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</si>
  <si>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</si>
  <si>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</si>
  <si>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</si>
  <si>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</si>
  <si>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</si>
  <si>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</si>
  <si>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</si>
  <si>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</si>
  <si>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</si>
  <si>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</si>
  <si>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</si>
  <si>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</si>
  <si>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</si>
  <si>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</si>
  <si>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</si>
  <si>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</si>
  <si>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</si>
  <si>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</si>
  <si>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</si>
  <si>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</si>
  <si>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</si>
  <si>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</si>
  <si>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</si>
  <si>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</si>
  <si>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</si>
  <si>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</si>
  <si>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</si>
  <si>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</si>
  <si>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</si>
  <si>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</si>
  <si>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</si>
  <si>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</si>
  <si>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</si>
  <si>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</si>
  <si>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</si>
  <si>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</si>
  <si>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</si>
  <si>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</si>
  <si>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</si>
  <si>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</si>
  <si>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</si>
  <si>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</si>
  <si>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</si>
  <si>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</si>
  <si>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</si>
  <si>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</si>
  <si>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</si>
  <si>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</si>
  <si>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</si>
  <si>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</si>
  <si>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</si>
  <si>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</si>
  <si>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</si>
  <si>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</si>
  <si>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</si>
  <si>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</si>
  <si>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</si>
  <si>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</si>
  <si>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</si>
  <si>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</si>
  <si>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</si>
  <si>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</si>
  <si>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</si>
  <si>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</si>
  <si>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</si>
  <si>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</si>
  <si>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</si>
  <si>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</si>
  <si>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</si>
  <si>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</si>
  <si>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</si>
  <si>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</si>
  <si>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</si>
  <si>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</si>
  <si>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</si>
  <si>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</si>
  <si>
    <t>バッファ</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</si>
  <si>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</si>
  <si>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</si>
  <si>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</si>
  <si>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</si>
  <si>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</si>
  <si>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</si>
  <si>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</si>
  <si>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</si>
  <si>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</si>
  <si>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モーションリード</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</si>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</sst>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36">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00B0F0"/>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9"/>
        <bgColor indexed="64"/>
      </patternFill>
    </fill>
    <fill>
      <patternFill patternType="solid">
        <fgColor rgb="FFFF0000"/>
        <bgColor indexed="64"/>
      </patternFill>
    </fill>
    <fill>
      <patternFill patternType="solid">
        <fgColor theme="3" tint="-0.2499465926084170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s>
  <cellStyleXfs count="1">
    <xf numFmtId="0" fontId="0" fillId="0" borderId="0">
      <alignment vertical="center"/>
    </xf>
  </cellStyleXfs>
  <cellXfs count="301">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8" xfId="0" applyFill="1"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1" xfId="0" applyBorder="1" applyAlignment="1">
      <alignment vertical="center"/>
    </xf>
    <xf numFmtId="0" fontId="0" fillId="0" borderId="47" xfId="0" applyBorder="1" applyAlignment="1">
      <alignment horizontal="center"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0" fillId="16" borderId="1" xfId="0" applyFill="1" applyBorder="1">
      <alignment vertical="center"/>
    </xf>
    <xf numFmtId="0" fontId="0" fillId="16" borderId="36" xfId="0" applyFill="1" applyBorder="1">
      <alignment vertical="center"/>
    </xf>
    <xf numFmtId="0" fontId="2" fillId="16" borderId="1" xfId="0" applyFont="1" applyFill="1" applyBorder="1">
      <alignment vertical="center"/>
    </xf>
    <xf numFmtId="0" fontId="2" fillId="0" borderId="8" xfId="0" applyFont="1" applyFill="1" applyBorder="1">
      <alignment vertical="center"/>
    </xf>
    <xf numFmtId="0" fontId="0" fillId="4" borderId="1" xfId="0" applyFill="1" applyBorder="1">
      <alignment vertical="center"/>
    </xf>
    <xf numFmtId="0" fontId="0" fillId="4" borderId="36" xfId="0" applyFill="1" applyBorder="1">
      <alignment vertical="center"/>
    </xf>
    <xf numFmtId="0" fontId="2" fillId="4" borderId="1" xfId="0" applyFont="1" applyFill="1" applyBorder="1">
      <alignment vertical="center"/>
    </xf>
    <xf numFmtId="0" fontId="0" fillId="17" borderId="1" xfId="0" applyFill="1" applyBorder="1">
      <alignment vertical="center"/>
    </xf>
    <xf numFmtId="0" fontId="0" fillId="17" borderId="36" xfId="0" applyFill="1" applyBorder="1">
      <alignment vertical="center"/>
    </xf>
    <xf numFmtId="0" fontId="2" fillId="17" borderId="1" xfId="0" applyFont="1" applyFill="1" applyBorder="1">
      <alignment vertical="center"/>
    </xf>
    <xf numFmtId="0" fontId="0" fillId="6" borderId="1" xfId="0" applyFill="1" applyBorder="1">
      <alignment vertical="center"/>
    </xf>
    <xf numFmtId="0" fontId="0" fillId="6" borderId="36" xfId="0" applyFill="1" applyBorder="1">
      <alignment vertical="center"/>
    </xf>
    <xf numFmtId="0" fontId="2" fillId="6" borderId="1" xfId="0" applyFont="1" applyFill="1" applyBorder="1">
      <alignment vertical="center"/>
    </xf>
    <xf numFmtId="0" fontId="0" fillId="18" borderId="1" xfId="0" applyFill="1" applyBorder="1">
      <alignment vertical="center"/>
    </xf>
    <xf numFmtId="0" fontId="0" fillId="18" borderId="36" xfId="0" applyFill="1" applyBorder="1">
      <alignment vertical="center"/>
    </xf>
    <xf numFmtId="0" fontId="2" fillId="18" borderId="1" xfId="0" applyFont="1" applyFill="1" applyBorder="1">
      <alignment vertical="center"/>
    </xf>
    <xf numFmtId="0" fontId="2" fillId="19" borderId="1" xfId="0" applyFont="1" applyFill="1" applyBorder="1">
      <alignment vertical="center"/>
    </xf>
    <xf numFmtId="0" fontId="0" fillId="19" borderId="1" xfId="0" applyFill="1" applyBorder="1">
      <alignment vertical="center"/>
    </xf>
    <xf numFmtId="0" fontId="0" fillId="19" borderId="36" xfId="0" applyFill="1" applyBorder="1">
      <alignment vertical="center"/>
    </xf>
    <xf numFmtId="0" fontId="0" fillId="20" borderId="1" xfId="0" applyFill="1" applyBorder="1">
      <alignment vertical="center"/>
    </xf>
    <xf numFmtId="0" fontId="0" fillId="20" borderId="36" xfId="0" applyFill="1" applyBorder="1">
      <alignment vertical="center"/>
    </xf>
    <xf numFmtId="0" fontId="0" fillId="21" borderId="1" xfId="0" applyFill="1" applyBorder="1" applyAlignment="1">
      <alignment vertical="center"/>
    </xf>
    <xf numFmtId="0" fontId="0" fillId="21" borderId="1" xfId="0" applyFill="1" applyBorder="1">
      <alignment vertical="center"/>
    </xf>
    <xf numFmtId="0" fontId="0" fillId="21" borderId="36" xfId="0" applyFill="1" applyBorder="1">
      <alignment vertical="center"/>
    </xf>
    <xf numFmtId="0" fontId="2" fillId="21" borderId="1" xfId="0" applyFont="1" applyFill="1" applyBorder="1">
      <alignment vertical="center"/>
    </xf>
    <xf numFmtId="0" fontId="0" fillId="13" borderId="1" xfId="0" applyFill="1" applyBorder="1" applyAlignment="1">
      <alignment vertical="center"/>
    </xf>
    <xf numFmtId="0" fontId="0" fillId="13" borderId="1" xfId="0" applyFill="1" applyBorder="1">
      <alignment vertical="center"/>
    </xf>
    <xf numFmtId="0" fontId="0" fillId="13" borderId="36" xfId="0" applyFill="1" applyBorder="1">
      <alignment vertical="center"/>
    </xf>
    <xf numFmtId="0" fontId="2" fillId="13" borderId="1" xfId="0" applyFont="1" applyFill="1" applyBorder="1">
      <alignment vertical="center"/>
    </xf>
    <xf numFmtId="0" fontId="0" fillId="17" borderId="1" xfId="0" applyFill="1" applyBorder="1" applyAlignment="1">
      <alignment vertical="center"/>
    </xf>
    <xf numFmtId="0" fontId="2" fillId="0" borderId="3" xfId="0" applyFont="1" applyBorder="1">
      <alignment vertical="center"/>
    </xf>
    <xf numFmtId="0" fontId="0" fillId="5" borderId="1" xfId="0" applyFill="1" applyBorder="1" applyAlignment="1">
      <alignment vertical="center"/>
    </xf>
    <xf numFmtId="0" fontId="0" fillId="5" borderId="1" xfId="0" applyFill="1" applyBorder="1">
      <alignment vertical="center"/>
    </xf>
    <xf numFmtId="0" fontId="0" fillId="5" borderId="36" xfId="0" applyFill="1" applyBorder="1">
      <alignment vertical="center"/>
    </xf>
    <xf numFmtId="0" fontId="2" fillId="5" borderId="1" xfId="0" applyFont="1" applyFill="1" applyBorder="1">
      <alignment vertical="center"/>
    </xf>
    <xf numFmtId="0" fontId="13" fillId="22" borderId="1" xfId="0" applyFont="1" applyFill="1" applyBorder="1">
      <alignment vertical="center"/>
    </xf>
    <xf numFmtId="0" fontId="13" fillId="22" borderId="36" xfId="0" applyFont="1" applyFill="1" applyBorder="1">
      <alignment vertical="center"/>
    </xf>
    <xf numFmtId="0" fontId="2" fillId="22" borderId="1" xfId="0" applyFont="1" applyFill="1" applyBorder="1">
      <alignment vertical="center"/>
    </xf>
    <xf numFmtId="0" fontId="0" fillId="23" borderId="1" xfId="0" applyFill="1" applyBorder="1" applyAlignment="1">
      <alignment vertical="center"/>
    </xf>
    <xf numFmtId="0" fontId="0" fillId="23" borderId="1" xfId="0" applyFill="1" applyBorder="1">
      <alignment vertical="center"/>
    </xf>
    <xf numFmtId="0" fontId="0" fillId="23" borderId="36" xfId="0" applyFill="1" applyBorder="1">
      <alignment vertical="center"/>
    </xf>
    <xf numFmtId="0" fontId="2" fillId="0" borderId="1" xfId="0" applyFont="1" applyFill="1" applyBorder="1">
      <alignment vertical="center"/>
    </xf>
    <xf numFmtId="0" fontId="0" fillId="0" borderId="1" xfId="0" applyFill="1" applyBorder="1" applyAlignment="1">
      <alignment vertical="center"/>
    </xf>
    <xf numFmtId="0" fontId="0" fillId="24" borderId="1" xfId="0" applyFont="1" applyFill="1" applyBorder="1" applyAlignment="1">
      <alignment vertical="center"/>
    </xf>
    <xf numFmtId="0" fontId="0" fillId="24" borderId="1" xfId="0" applyFont="1" applyFill="1" applyBorder="1">
      <alignment vertical="center"/>
    </xf>
    <xf numFmtId="0" fontId="0" fillId="24" borderId="36" xfId="0" applyFont="1" applyFill="1" applyBorder="1">
      <alignment vertical="center"/>
    </xf>
    <xf numFmtId="0" fontId="0" fillId="25" borderId="1" xfId="0" applyFill="1" applyBorder="1" applyAlignment="1">
      <alignment vertical="center"/>
    </xf>
    <xf numFmtId="0" fontId="0" fillId="25" borderId="1" xfId="0" applyFill="1" applyBorder="1">
      <alignment vertical="center"/>
    </xf>
    <xf numFmtId="0" fontId="0" fillId="25" borderId="36" xfId="0" applyFill="1" applyBorder="1">
      <alignment vertical="center"/>
    </xf>
    <xf numFmtId="0" fontId="0" fillId="26" borderId="1" xfId="0" applyFill="1" applyBorder="1" applyAlignment="1">
      <alignment vertical="center"/>
    </xf>
    <xf numFmtId="0" fontId="0" fillId="26" borderId="1" xfId="0" applyFill="1" applyBorder="1">
      <alignment vertical="center"/>
    </xf>
    <xf numFmtId="0" fontId="0" fillId="26" borderId="36" xfId="0" applyFill="1" applyBorder="1">
      <alignment vertical="center"/>
    </xf>
    <xf numFmtId="0" fontId="0" fillId="27" borderId="1" xfId="0" applyFill="1" applyBorder="1" applyAlignment="1">
      <alignment vertical="center"/>
    </xf>
    <xf numFmtId="0" fontId="0" fillId="27" borderId="1" xfId="0" applyFill="1" applyBorder="1">
      <alignment vertical="center"/>
    </xf>
    <xf numFmtId="0" fontId="0" fillId="27" borderId="36" xfId="0" applyFill="1" applyBorder="1">
      <alignment vertical="center"/>
    </xf>
    <xf numFmtId="0" fontId="0" fillId="15" borderId="1" xfId="0" applyFill="1" applyBorder="1">
      <alignment vertical="center"/>
    </xf>
    <xf numFmtId="0" fontId="0" fillId="15" borderId="36" xfId="0" applyFill="1" applyBorder="1">
      <alignment vertical="center"/>
    </xf>
    <xf numFmtId="0" fontId="0" fillId="15" borderId="1" xfId="0" applyFill="1" applyBorder="1" applyAlignment="1">
      <alignment vertical="center"/>
    </xf>
    <xf numFmtId="0" fontId="0" fillId="28" borderId="1" xfId="0" applyFill="1" applyBorder="1" applyAlignment="1">
      <alignment vertical="center"/>
    </xf>
    <xf numFmtId="0" fontId="0" fillId="28" borderId="1" xfId="0" applyFill="1" applyBorder="1">
      <alignment vertical="center"/>
    </xf>
    <xf numFmtId="0" fontId="0" fillId="28" borderId="36" xfId="0" applyFill="1" applyBorder="1">
      <alignment vertical="center"/>
    </xf>
    <xf numFmtId="0" fontId="0" fillId="29" borderId="37" xfId="0" applyFill="1" applyBorder="1" applyAlignment="1">
      <alignment vertical="center"/>
    </xf>
    <xf numFmtId="0" fontId="0" fillId="29" borderId="37" xfId="0" applyFill="1" applyBorder="1">
      <alignment vertical="center"/>
    </xf>
    <xf numFmtId="0" fontId="0" fillId="29" borderId="38" xfId="0" applyFill="1" applyBorder="1">
      <alignment vertical="center"/>
    </xf>
    <xf numFmtId="0" fontId="2" fillId="29" borderId="1" xfId="0" applyFont="1" applyFill="1" applyBorder="1">
      <alignment vertical="center"/>
    </xf>
    <xf numFmtId="0" fontId="0" fillId="30" borderId="1" xfId="0" applyFill="1" applyBorder="1" applyAlignment="1">
      <alignment vertical="center"/>
    </xf>
    <xf numFmtId="0" fontId="0" fillId="30" borderId="1" xfId="0" applyFill="1" applyBorder="1">
      <alignment vertical="center"/>
    </xf>
    <xf numFmtId="0" fontId="0" fillId="30" borderId="36" xfId="0" applyFill="1" applyBorder="1">
      <alignment vertical="center"/>
    </xf>
    <xf numFmtId="0" fontId="0" fillId="31" borderId="1" xfId="0" applyFill="1" applyBorder="1" applyAlignment="1">
      <alignment vertical="center"/>
    </xf>
    <xf numFmtId="0" fontId="0" fillId="31" borderId="1" xfId="0" applyFill="1" applyBorder="1">
      <alignment vertical="center"/>
    </xf>
    <xf numFmtId="0" fontId="0" fillId="31" borderId="36" xfId="0" applyFill="1" applyBorder="1">
      <alignment vertical="center"/>
    </xf>
    <xf numFmtId="0" fontId="0" fillId="19" borderId="1" xfId="0" applyFill="1" applyBorder="1" applyAlignment="1">
      <alignment vertical="center"/>
    </xf>
    <xf numFmtId="0" fontId="0" fillId="10" borderId="1" xfId="0" applyFill="1" applyBorder="1" applyAlignment="1">
      <alignment vertical="center"/>
    </xf>
    <xf numFmtId="0" fontId="0" fillId="10" borderId="1" xfId="0" applyFill="1" applyBorder="1">
      <alignment vertical="center"/>
    </xf>
    <xf numFmtId="0" fontId="0" fillId="10" borderId="36" xfId="0" applyFill="1" applyBorder="1">
      <alignment vertical="center"/>
    </xf>
    <xf numFmtId="0" fontId="0" fillId="32" borderId="1" xfId="0" applyFill="1" applyBorder="1" applyAlignment="1">
      <alignment vertical="center"/>
    </xf>
    <xf numFmtId="0" fontId="0" fillId="32" borderId="1" xfId="0" applyFill="1" applyBorder="1">
      <alignment vertical="center"/>
    </xf>
    <xf numFmtId="0" fontId="0" fillId="32" borderId="36" xfId="0" applyFill="1" applyBorder="1">
      <alignment vertical="center"/>
    </xf>
    <xf numFmtId="0" fontId="0" fillId="11" borderId="1" xfId="0" applyFill="1" applyBorder="1">
      <alignment vertical="center"/>
    </xf>
    <xf numFmtId="0" fontId="0" fillId="11" borderId="36" xfId="0" applyFill="1" applyBorder="1">
      <alignment vertical="center"/>
    </xf>
    <xf numFmtId="0" fontId="0" fillId="24" borderId="1" xfId="0" applyFill="1" applyBorder="1" applyAlignment="1">
      <alignment vertical="center"/>
    </xf>
    <xf numFmtId="0" fontId="0" fillId="24" borderId="1" xfId="0" applyFill="1" applyBorder="1">
      <alignment vertical="center"/>
    </xf>
    <xf numFmtId="0" fontId="0" fillId="24" borderId="36" xfId="0" applyFill="1" applyBorder="1">
      <alignment vertical="center"/>
    </xf>
    <xf numFmtId="0" fontId="0" fillId="29" borderId="1" xfId="0" applyFill="1" applyBorder="1">
      <alignment vertical="center"/>
    </xf>
    <xf numFmtId="0" fontId="0" fillId="29" borderId="36" xfId="0" applyFill="1" applyBorder="1">
      <alignment vertical="center"/>
    </xf>
    <xf numFmtId="0" fontId="0" fillId="0" borderId="33" xfId="0" applyBorder="1" applyAlignment="1">
      <alignment horizontal="center" vertical="center"/>
    </xf>
    <xf numFmtId="0" fontId="0" fillId="0" borderId="1" xfId="0" applyBorder="1" applyAlignment="1">
      <alignment horizontal="center" vertical="center"/>
    </xf>
    <xf numFmtId="0" fontId="0" fillId="33" borderId="1" xfId="0" applyFill="1" applyBorder="1">
      <alignment vertical="center"/>
    </xf>
    <xf numFmtId="0" fontId="0" fillId="33" borderId="36" xfId="0" applyFill="1" applyBorder="1">
      <alignment vertical="center"/>
    </xf>
    <xf numFmtId="0" fontId="0" fillId="34" borderId="1" xfId="0" applyFill="1" applyBorder="1">
      <alignment vertical="center"/>
    </xf>
    <xf numFmtId="0" fontId="0" fillId="34" borderId="36" xfId="0" applyFill="1" applyBorder="1">
      <alignment vertical="center"/>
    </xf>
    <xf numFmtId="0" fontId="0" fillId="3" borderId="1" xfId="0" applyFill="1" applyBorder="1">
      <alignment vertical="center"/>
    </xf>
    <xf numFmtId="0" fontId="0" fillId="3" borderId="36" xfId="0" applyFill="1" applyBorder="1">
      <alignment vertical="center"/>
    </xf>
    <xf numFmtId="0" fontId="0" fillId="35" borderId="1" xfId="0" applyFill="1" applyBorder="1">
      <alignment vertical="center"/>
    </xf>
    <xf numFmtId="0" fontId="0" fillId="35" borderId="36" xfId="0" applyFill="1" applyBorder="1">
      <alignment vertical="center"/>
    </xf>
    <xf numFmtId="0" fontId="2" fillId="0" borderId="36" xfId="0" applyFont="1" applyFill="1" applyBorder="1">
      <alignment vertical="center"/>
    </xf>
    <xf numFmtId="0" fontId="0" fillId="20" borderId="1" xfId="0" applyFill="1" applyBorder="1" applyAlignment="1">
      <alignmen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0" borderId="10" xfId="0" applyBorder="1" applyAlignment="1">
      <alignment vertical="center"/>
    </xf>
    <xf numFmtId="0" fontId="0" fillId="0" borderId="4"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0" fillId="0" borderId="47" xfId="0" applyBorder="1" applyAlignment="1">
      <alignment horizontal="center" vertical="center"/>
    </xf>
    <xf numFmtId="0" fontId="0" fillId="0" borderId="8" xfId="0" applyFill="1" applyBorder="1" applyAlignment="1">
      <alignment vertical="center"/>
    </xf>
    <xf numFmtId="0" fontId="0" fillId="0" borderId="6" xfId="0" applyBorder="1" applyAlignment="1">
      <alignment vertical="center"/>
    </xf>
    <xf numFmtId="0" fontId="0" fillId="0" borderId="55" xfId="0" applyBorder="1" applyAlignment="1">
      <alignment vertical="center"/>
    </xf>
    <xf numFmtId="0" fontId="0" fillId="21" borderId="8" xfId="0" applyFill="1" applyBorder="1" applyAlignment="1">
      <alignment vertical="center"/>
    </xf>
    <xf numFmtId="0" fontId="0" fillId="21" borderId="1" xfId="0" applyFill="1" applyBorder="1" applyAlignment="1">
      <alignment vertical="center"/>
    </xf>
    <xf numFmtId="0" fontId="0" fillId="0" borderId="1" xfId="0" applyFill="1" applyBorder="1" applyAlignment="1">
      <alignment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0" xfId="0" applyAlignment="1">
      <alignment vertical="center"/>
    </xf>
    <xf numFmtId="0" fontId="2" fillId="0" borderId="0" xfId="0" applyFont="1" applyFill="1">
      <alignment vertical="center"/>
    </xf>
    <xf numFmtId="0" fontId="0" fillId="0" borderId="56" xfId="0" applyBorder="1">
      <alignment vertical="center"/>
    </xf>
    <xf numFmtId="0" fontId="2" fillId="0" borderId="35"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67</xdr:row>
      <xdr:rowOff>19050</xdr:rowOff>
    </xdr:from>
    <xdr:to>
      <xdr:col>19</xdr:col>
      <xdr:colOff>333374</xdr:colOff>
      <xdr:row>73</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I18"/>
  <sheetViews>
    <sheetView workbookViewId="0">
      <selection activeCell="H5" sqref="H5"/>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420</v>
      </c>
      <c r="F2" s="106">
        <f>SUM(F10:F90)</f>
        <v>4</v>
      </c>
      <c r="G2" s="103" t="s">
        <v>219</v>
      </c>
    </row>
    <row r="3" spans="3:9" x14ac:dyDescent="0.4">
      <c r="E3" s="136" t="s">
        <v>215</v>
      </c>
      <c r="F3" s="101">
        <f>SUM(H10:H90)</f>
        <v>1940</v>
      </c>
      <c r="G3" s="104" t="s">
        <v>220</v>
      </c>
    </row>
    <row r="4" spans="3:9" x14ac:dyDescent="0.4">
      <c r="E4" s="136" t="s">
        <v>216</v>
      </c>
      <c r="F4" s="101">
        <f>F3/20</f>
        <v>97</v>
      </c>
      <c r="G4" s="104" t="s">
        <v>221</v>
      </c>
      <c r="H4">
        <f>SUM(人月表!C35:C38)</f>
        <v>97</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77600000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328</v>
      </c>
      <c r="D10" s="296"/>
      <c r="E10" s="123" t="s">
        <v>329</v>
      </c>
      <c r="F10" s="123">
        <v>1</v>
      </c>
      <c r="G10" s="123">
        <v>680</v>
      </c>
      <c r="H10" s="124">
        <f>F10*G10</f>
        <v>680</v>
      </c>
    </row>
    <row r="11" spans="3:9" x14ac:dyDescent="0.4">
      <c r="C11" s="280" t="s">
        <v>475</v>
      </c>
      <c r="D11" s="281"/>
      <c r="E11" s="299" t="s">
        <v>466</v>
      </c>
      <c r="F11" s="299">
        <v>1</v>
      </c>
      <c r="G11" s="299">
        <v>420</v>
      </c>
      <c r="H11" s="124">
        <f>F11*G11</f>
        <v>420</v>
      </c>
    </row>
    <row r="12" spans="3:9" ht="19.5" thickBot="1" x14ac:dyDescent="0.45">
      <c r="C12" s="284" t="s">
        <v>330</v>
      </c>
      <c r="D12" s="285"/>
      <c r="E12" s="119"/>
      <c r="F12" s="119">
        <f>物量試算!G13</f>
        <v>2</v>
      </c>
      <c r="G12" s="119">
        <v>420</v>
      </c>
      <c r="H12" s="132">
        <f>F12*G12</f>
        <v>840</v>
      </c>
    </row>
    <row r="13" spans="3:9" x14ac:dyDescent="0.4">
      <c r="C13" s="297"/>
      <c r="D13" s="297"/>
    </row>
    <row r="14" spans="3:9" x14ac:dyDescent="0.4">
      <c r="C14" s="297"/>
      <c r="D14" s="297"/>
      <c r="E14" s="98"/>
    </row>
    <row r="15" spans="3:9" x14ac:dyDescent="0.4">
      <c r="C15" s="297"/>
      <c r="D15" s="297"/>
      <c r="E15" s="98"/>
    </row>
    <row r="16" spans="3:9" x14ac:dyDescent="0.4">
      <c r="C16" s="297"/>
      <c r="D16" s="297"/>
    </row>
    <row r="17" spans="3:4" x14ac:dyDescent="0.4">
      <c r="C17" s="297"/>
      <c r="D17" s="297"/>
    </row>
    <row r="18" spans="3:4" x14ac:dyDescent="0.4">
      <c r="C18" s="297"/>
      <c r="D18" s="297"/>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8"/>
  <sheetViews>
    <sheetView workbookViewId="0">
      <selection activeCell="H5" sqref="H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335</v>
      </c>
      <c r="F2" s="106">
        <f>SUM(F10:F90)</f>
        <v>1502</v>
      </c>
      <c r="G2" s="103" t="s">
        <v>219</v>
      </c>
    </row>
    <row r="3" spans="3:9" x14ac:dyDescent="0.4">
      <c r="E3" s="136" t="s">
        <v>215</v>
      </c>
      <c r="F3" s="101">
        <f>SUM(H10:H90)</f>
        <v>8680</v>
      </c>
      <c r="G3" s="104" t="s">
        <v>220</v>
      </c>
    </row>
    <row r="4" spans="3:9" x14ac:dyDescent="0.4">
      <c r="E4" s="136" t="s">
        <v>216</v>
      </c>
      <c r="F4" s="101">
        <f>F3/20</f>
        <v>434</v>
      </c>
      <c r="G4" s="104" t="s">
        <v>221</v>
      </c>
      <c r="H4">
        <f>SUM(人月表!C49:C62)</f>
        <v>267</v>
      </c>
    </row>
    <row r="5" spans="3:9" x14ac:dyDescent="0.4">
      <c r="E5" s="134" t="s">
        <v>438</v>
      </c>
      <c r="F5" s="143">
        <f>CEILING(F4/36, 1)</f>
        <v>13</v>
      </c>
      <c r="G5" s="104" t="s">
        <v>439</v>
      </c>
    </row>
    <row r="6" spans="3:9" x14ac:dyDescent="0.4">
      <c r="E6" s="136" t="s">
        <v>217</v>
      </c>
      <c r="F6" s="102">
        <v>800000</v>
      </c>
      <c r="G6" s="104" t="s">
        <v>222</v>
      </c>
    </row>
    <row r="7" spans="3:9" ht="19.5" thickBot="1" x14ac:dyDescent="0.45">
      <c r="E7" s="137" t="s">
        <v>218</v>
      </c>
      <c r="F7" s="107">
        <f>F4*F6</f>
        <v>347200000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331</v>
      </c>
      <c r="D10" s="296"/>
      <c r="E10" s="123" t="s">
        <v>332</v>
      </c>
      <c r="F10" s="123">
        <v>1</v>
      </c>
      <c r="G10" s="123">
        <v>720</v>
      </c>
      <c r="H10" s="124">
        <f t="shared" ref="H10:H17" si="0">F10*G10</f>
        <v>720</v>
      </c>
    </row>
    <row r="11" spans="3:9" x14ac:dyDescent="0.4">
      <c r="C11" s="280" t="s">
        <v>475</v>
      </c>
      <c r="D11" s="281"/>
      <c r="E11" s="123"/>
      <c r="F11" s="123">
        <v>1</v>
      </c>
      <c r="G11" s="123">
        <v>420</v>
      </c>
      <c r="H11" s="124">
        <f t="shared" si="0"/>
        <v>420</v>
      </c>
    </row>
    <row r="12" spans="3:9" x14ac:dyDescent="0.4">
      <c r="C12" s="282" t="s">
        <v>253</v>
      </c>
      <c r="D12" s="283"/>
      <c r="E12" s="114" t="s">
        <v>336</v>
      </c>
      <c r="F12" s="114">
        <v>800</v>
      </c>
      <c r="G12" s="114">
        <v>5</v>
      </c>
      <c r="H12" s="115">
        <f t="shared" si="0"/>
        <v>4000</v>
      </c>
    </row>
    <row r="13" spans="3:9" x14ac:dyDescent="0.4">
      <c r="C13" s="282" t="s">
        <v>256</v>
      </c>
      <c r="D13" s="283"/>
      <c r="E13" s="114" t="s">
        <v>415</v>
      </c>
      <c r="F13" s="114">
        <f>物量試算!G8</f>
        <v>20</v>
      </c>
      <c r="G13" s="114">
        <v>3</v>
      </c>
      <c r="H13" s="115">
        <f t="shared" si="0"/>
        <v>60</v>
      </c>
    </row>
    <row r="14" spans="3:9" x14ac:dyDescent="0.4">
      <c r="C14" s="282" t="s">
        <v>270</v>
      </c>
      <c r="D14" s="283"/>
      <c r="E14" s="131" t="s">
        <v>416</v>
      </c>
      <c r="F14" s="114">
        <f>物量試算!G9</f>
        <v>20</v>
      </c>
      <c r="G14" s="114">
        <v>3</v>
      </c>
      <c r="H14" s="115">
        <f t="shared" si="0"/>
        <v>60</v>
      </c>
    </row>
    <row r="15" spans="3:9" x14ac:dyDescent="0.4">
      <c r="C15" s="282" t="s">
        <v>192</v>
      </c>
      <c r="D15" s="283"/>
      <c r="E15" s="131" t="s">
        <v>418</v>
      </c>
      <c r="F15" s="114">
        <f>物量試算!G10</f>
        <v>30</v>
      </c>
      <c r="G15" s="114">
        <v>7</v>
      </c>
      <c r="H15" s="115">
        <f t="shared" si="0"/>
        <v>210</v>
      </c>
    </row>
    <row r="16" spans="3:9" x14ac:dyDescent="0.4">
      <c r="C16" s="282" t="s">
        <v>193</v>
      </c>
      <c r="D16" s="283"/>
      <c r="E16" s="114" t="s">
        <v>419</v>
      </c>
      <c r="F16" s="114">
        <f>物量試算!G11</f>
        <v>30</v>
      </c>
      <c r="G16" s="114">
        <v>7</v>
      </c>
      <c r="H16" s="115">
        <f t="shared" si="0"/>
        <v>210</v>
      </c>
    </row>
    <row r="17" spans="3:8" ht="19.5" thickBot="1" x14ac:dyDescent="0.45">
      <c r="C17" s="284" t="s">
        <v>327</v>
      </c>
      <c r="D17" s="285"/>
      <c r="E17" s="119" t="s">
        <v>337</v>
      </c>
      <c r="F17" s="119">
        <f>物量試算!G16*100</f>
        <v>600</v>
      </c>
      <c r="G17" s="119">
        <v>5</v>
      </c>
      <c r="H17" s="132">
        <f t="shared" si="0"/>
        <v>3000</v>
      </c>
    </row>
    <row r="18" spans="3:8" x14ac:dyDescent="0.4">
      <c r="C18" s="297"/>
      <c r="D18" s="297"/>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I76"/>
  <sheetViews>
    <sheetView workbookViewId="0">
      <pane xSplit="2" ySplit="9" topLeftCell="C10" activePane="bottomRight" state="frozen"/>
      <selection pane="topRight" activeCell="C1" sqref="C1"/>
      <selection pane="bottomLeft" activeCell="A9" sqref="A9"/>
      <selection pane="bottomRight" activeCell="C17" sqref="C17:D17"/>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338</v>
      </c>
      <c r="F2" s="106">
        <f>SUM(F10:F87)</f>
        <v>332</v>
      </c>
      <c r="G2" s="103" t="s">
        <v>219</v>
      </c>
    </row>
    <row r="3" spans="3:9" x14ac:dyDescent="0.4">
      <c r="E3" s="136" t="s">
        <v>215</v>
      </c>
      <c r="F3" s="101">
        <f>SUM(H10:H87)</f>
        <v>8075</v>
      </c>
      <c r="G3" s="104" t="s">
        <v>220</v>
      </c>
    </row>
    <row r="4" spans="3:9" x14ac:dyDescent="0.4">
      <c r="E4" s="136" t="s">
        <v>216</v>
      </c>
      <c r="F4" s="101">
        <f>F3/20</f>
        <v>403.75</v>
      </c>
      <c r="G4" s="104" t="s">
        <v>221</v>
      </c>
    </row>
    <row r="5" spans="3:9" x14ac:dyDescent="0.4">
      <c r="E5" s="134" t="s">
        <v>438</v>
      </c>
      <c r="F5" s="143">
        <f>CEILING(F4/36, 1)</f>
        <v>12</v>
      </c>
      <c r="G5" s="104" t="s">
        <v>439</v>
      </c>
    </row>
    <row r="6" spans="3:9" x14ac:dyDescent="0.4">
      <c r="E6" s="136" t="s">
        <v>217</v>
      </c>
      <c r="F6" s="102">
        <v>800000</v>
      </c>
      <c r="G6" s="104" t="s">
        <v>222</v>
      </c>
    </row>
    <row r="7" spans="3:9" ht="19.5" thickBot="1" x14ac:dyDescent="0.45">
      <c r="E7" s="137" t="s">
        <v>218</v>
      </c>
      <c r="F7" s="107">
        <f>F4*F6</f>
        <v>323000000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339</v>
      </c>
      <c r="D10" s="296"/>
      <c r="E10" s="123" t="s">
        <v>340</v>
      </c>
      <c r="F10" s="123">
        <v>1</v>
      </c>
      <c r="G10" s="123">
        <v>720</v>
      </c>
      <c r="H10" s="124">
        <f t="shared" ref="H10:H76" si="0">F10*G10</f>
        <v>720</v>
      </c>
    </row>
    <row r="11" spans="3:9" x14ac:dyDescent="0.4">
      <c r="C11" s="282" t="s">
        <v>395</v>
      </c>
      <c r="D11" s="283"/>
      <c r="E11" s="114" t="s">
        <v>399</v>
      </c>
      <c r="F11" s="114">
        <v>1</v>
      </c>
      <c r="G11" s="114">
        <v>720</v>
      </c>
      <c r="H11" s="115">
        <f t="shared" si="0"/>
        <v>720</v>
      </c>
    </row>
    <row r="12" spans="3:9" x14ac:dyDescent="0.4">
      <c r="C12" s="282" t="s">
        <v>417</v>
      </c>
      <c r="D12" s="283"/>
      <c r="E12" s="114"/>
      <c r="F12" s="114">
        <v>1</v>
      </c>
      <c r="G12" s="114">
        <v>120</v>
      </c>
      <c r="H12" s="115">
        <f t="shared" si="0"/>
        <v>120</v>
      </c>
    </row>
    <row r="13" spans="3:9" x14ac:dyDescent="0.4">
      <c r="C13" s="282" t="s">
        <v>398</v>
      </c>
      <c r="D13" s="283"/>
      <c r="E13" s="114"/>
      <c r="F13" s="114">
        <v>1</v>
      </c>
      <c r="G13" s="114">
        <v>60</v>
      </c>
      <c r="H13" s="115">
        <f t="shared" si="0"/>
        <v>60</v>
      </c>
    </row>
    <row r="14" spans="3:9" x14ac:dyDescent="0.4">
      <c r="C14" s="282" t="s">
        <v>409</v>
      </c>
      <c r="D14" s="283"/>
      <c r="E14" s="114"/>
      <c r="F14" s="114">
        <v>1</v>
      </c>
      <c r="G14" s="114">
        <v>480</v>
      </c>
      <c r="H14" s="115">
        <f t="shared" si="0"/>
        <v>480</v>
      </c>
    </row>
    <row r="15" spans="3:9" x14ac:dyDescent="0.4">
      <c r="C15" s="282" t="s">
        <v>400</v>
      </c>
      <c r="D15" s="283"/>
      <c r="E15" s="114" t="s">
        <v>401</v>
      </c>
      <c r="F15" s="114">
        <v>6</v>
      </c>
      <c r="G15" s="114">
        <v>40</v>
      </c>
      <c r="H15" s="115">
        <f t="shared" si="0"/>
        <v>240</v>
      </c>
    </row>
    <row r="16" spans="3:9" x14ac:dyDescent="0.4">
      <c r="C16" s="282" t="s">
        <v>253</v>
      </c>
      <c r="D16" s="283"/>
      <c r="E16" s="114"/>
      <c r="F16" s="114">
        <v>1</v>
      </c>
      <c r="G16" s="114">
        <v>720</v>
      </c>
      <c r="H16" s="115">
        <f t="shared" si="0"/>
        <v>720</v>
      </c>
    </row>
    <row r="17" spans="3:8" x14ac:dyDescent="0.4">
      <c r="C17" s="282" t="s">
        <v>266</v>
      </c>
      <c r="D17" s="283"/>
      <c r="E17" s="114"/>
      <c r="F17" s="114">
        <v>1</v>
      </c>
      <c r="G17" s="114">
        <v>120</v>
      </c>
      <c r="H17" s="115">
        <f t="shared" si="0"/>
        <v>120</v>
      </c>
    </row>
    <row r="18" spans="3:8" x14ac:dyDescent="0.4">
      <c r="C18" s="113" t="s">
        <v>342</v>
      </c>
      <c r="D18" s="114"/>
      <c r="E18" s="114"/>
      <c r="F18" s="114">
        <v>1</v>
      </c>
      <c r="G18" s="114">
        <v>120</v>
      </c>
      <c r="H18" s="115">
        <f t="shared" si="0"/>
        <v>120</v>
      </c>
    </row>
    <row r="19" spans="3:8" x14ac:dyDescent="0.4">
      <c r="C19" s="282" t="s">
        <v>343</v>
      </c>
      <c r="D19" s="117" t="s">
        <v>353</v>
      </c>
      <c r="E19" s="114"/>
      <c r="F19" s="114">
        <v>1</v>
      </c>
      <c r="G19" s="114">
        <v>40</v>
      </c>
      <c r="H19" s="115">
        <f t="shared" si="0"/>
        <v>40</v>
      </c>
    </row>
    <row r="20" spans="3:8" x14ac:dyDescent="0.4">
      <c r="C20" s="282"/>
      <c r="D20" s="117" t="s">
        <v>348</v>
      </c>
      <c r="E20" s="114"/>
      <c r="F20" s="114">
        <v>1</v>
      </c>
      <c r="G20" s="114">
        <v>10</v>
      </c>
      <c r="H20" s="115">
        <f t="shared" si="0"/>
        <v>10</v>
      </c>
    </row>
    <row r="21" spans="3:8" x14ac:dyDescent="0.4">
      <c r="C21" s="282"/>
      <c r="D21" s="117" t="s">
        <v>349</v>
      </c>
      <c r="E21" s="114"/>
      <c r="F21" s="114">
        <v>1</v>
      </c>
      <c r="G21" s="114">
        <v>10</v>
      </c>
      <c r="H21" s="115">
        <f t="shared" si="0"/>
        <v>10</v>
      </c>
    </row>
    <row r="22" spans="3:8" x14ac:dyDescent="0.4">
      <c r="C22" s="282"/>
      <c r="D22" s="117" t="s">
        <v>350</v>
      </c>
      <c r="E22" s="114"/>
      <c r="F22" s="114">
        <v>1</v>
      </c>
      <c r="G22" s="114">
        <v>10</v>
      </c>
      <c r="H22" s="115">
        <f t="shared" si="0"/>
        <v>10</v>
      </c>
    </row>
    <row r="23" spans="3:8" x14ac:dyDescent="0.4">
      <c r="C23" s="282"/>
      <c r="D23" s="117" t="s">
        <v>351</v>
      </c>
      <c r="E23" s="114"/>
      <c r="F23" s="114">
        <v>1</v>
      </c>
      <c r="G23" s="114">
        <v>10</v>
      </c>
      <c r="H23" s="115">
        <f t="shared" si="0"/>
        <v>10</v>
      </c>
    </row>
    <row r="24" spans="3:8" x14ac:dyDescent="0.4">
      <c r="C24" s="282" t="s">
        <v>231</v>
      </c>
      <c r="D24" s="114" t="s">
        <v>352</v>
      </c>
      <c r="E24" s="114"/>
      <c r="F24" s="114">
        <v>1</v>
      </c>
      <c r="G24" s="114">
        <v>120</v>
      </c>
      <c r="H24" s="115">
        <f t="shared" si="0"/>
        <v>120</v>
      </c>
    </row>
    <row r="25" spans="3:8" x14ac:dyDescent="0.4">
      <c r="C25" s="282"/>
      <c r="D25" s="117" t="s">
        <v>354</v>
      </c>
      <c r="E25" s="114"/>
      <c r="F25" s="114">
        <v>1</v>
      </c>
      <c r="G25" s="114">
        <v>60</v>
      </c>
      <c r="H25" s="115">
        <f t="shared" si="0"/>
        <v>60</v>
      </c>
    </row>
    <row r="26" spans="3:8" x14ac:dyDescent="0.4">
      <c r="C26" s="282"/>
      <c r="D26" s="117" t="s">
        <v>355</v>
      </c>
      <c r="E26" s="114"/>
      <c r="F26" s="114">
        <v>1</v>
      </c>
      <c r="G26" s="114">
        <v>120</v>
      </c>
      <c r="H26" s="115">
        <f t="shared" si="0"/>
        <v>120</v>
      </c>
    </row>
    <row r="27" spans="3:8" x14ac:dyDescent="0.4">
      <c r="C27" s="282" t="s">
        <v>234</v>
      </c>
      <c r="D27" s="117" t="s">
        <v>356</v>
      </c>
      <c r="E27" s="114"/>
      <c r="F27" s="114">
        <v>1</v>
      </c>
      <c r="G27" s="114">
        <v>120</v>
      </c>
      <c r="H27" s="115">
        <f t="shared" si="0"/>
        <v>120</v>
      </c>
    </row>
    <row r="28" spans="3:8" x14ac:dyDescent="0.4">
      <c r="C28" s="282"/>
      <c r="D28" s="117" t="s">
        <v>357</v>
      </c>
      <c r="E28" s="114"/>
      <c r="F28" s="114">
        <v>5</v>
      </c>
      <c r="G28" s="114">
        <v>20</v>
      </c>
      <c r="H28" s="115">
        <f t="shared" si="0"/>
        <v>100</v>
      </c>
    </row>
    <row r="29" spans="3:8" x14ac:dyDescent="0.4">
      <c r="C29" s="282"/>
      <c r="D29" s="117" t="s">
        <v>358</v>
      </c>
      <c r="E29" s="114"/>
      <c r="F29" s="114">
        <v>1</v>
      </c>
      <c r="G29" s="114">
        <v>60</v>
      </c>
      <c r="H29" s="115">
        <f t="shared" si="0"/>
        <v>60</v>
      </c>
    </row>
    <row r="30" spans="3:8" x14ac:dyDescent="0.4">
      <c r="C30" s="282"/>
      <c r="D30" s="117" t="s">
        <v>359</v>
      </c>
      <c r="E30" s="114"/>
      <c r="F30" s="114">
        <f>物量試算!G16</f>
        <v>6</v>
      </c>
      <c r="G30" s="114">
        <v>60</v>
      </c>
      <c r="H30" s="115">
        <f t="shared" si="0"/>
        <v>360</v>
      </c>
    </row>
    <row r="31" spans="3:8" x14ac:dyDescent="0.4">
      <c r="C31" s="282" t="s">
        <v>360</v>
      </c>
      <c r="D31" s="283"/>
      <c r="E31" s="114"/>
      <c r="F31" s="114">
        <v>1</v>
      </c>
      <c r="G31" s="114">
        <v>180</v>
      </c>
      <c r="H31" s="115">
        <f t="shared" si="0"/>
        <v>180</v>
      </c>
    </row>
    <row r="32" spans="3:8" x14ac:dyDescent="0.4">
      <c r="C32" s="282" t="s">
        <v>344</v>
      </c>
      <c r="D32" s="283"/>
      <c r="E32" s="114"/>
      <c r="F32" s="114">
        <v>1</v>
      </c>
      <c r="G32" s="114">
        <v>180</v>
      </c>
      <c r="H32" s="115">
        <f t="shared" si="0"/>
        <v>180</v>
      </c>
    </row>
    <row r="33" spans="3:8" x14ac:dyDescent="0.4">
      <c r="C33" s="288" t="s">
        <v>345</v>
      </c>
      <c r="D33" s="283"/>
      <c r="E33" s="114"/>
      <c r="F33" s="114">
        <v>1</v>
      </c>
      <c r="G33" s="114">
        <v>60</v>
      </c>
      <c r="H33" s="115">
        <f t="shared" si="0"/>
        <v>60</v>
      </c>
    </row>
    <row r="34" spans="3:8" x14ac:dyDescent="0.4">
      <c r="C34" s="282" t="s">
        <v>192</v>
      </c>
      <c r="D34" s="283"/>
      <c r="E34" s="114"/>
      <c r="F34" s="114">
        <f>物量試算!G10</f>
        <v>30</v>
      </c>
      <c r="G34" s="114">
        <v>15</v>
      </c>
      <c r="H34" s="115">
        <f t="shared" si="0"/>
        <v>450</v>
      </c>
    </row>
    <row r="35" spans="3:8" x14ac:dyDescent="0.4">
      <c r="C35" s="282" t="s">
        <v>193</v>
      </c>
      <c r="D35" s="283"/>
      <c r="E35" s="114"/>
      <c r="F35" s="114">
        <f>物量試算!G11</f>
        <v>30</v>
      </c>
      <c r="G35" s="114">
        <v>15</v>
      </c>
      <c r="H35" s="115">
        <f t="shared" si="0"/>
        <v>450</v>
      </c>
    </row>
    <row r="36" spans="3:8" x14ac:dyDescent="0.4">
      <c r="C36" s="282" t="s">
        <v>256</v>
      </c>
      <c r="D36" s="114" t="s">
        <v>361</v>
      </c>
      <c r="E36" s="114"/>
      <c r="F36" s="114">
        <v>1</v>
      </c>
      <c r="G36" s="114">
        <v>40</v>
      </c>
      <c r="H36" s="115">
        <f t="shared" si="0"/>
        <v>40</v>
      </c>
    </row>
    <row r="37" spans="3:8" x14ac:dyDescent="0.4">
      <c r="C37" s="282"/>
      <c r="D37" s="114" t="s">
        <v>362</v>
      </c>
      <c r="E37" s="114"/>
      <c r="F37" s="114">
        <v>1</v>
      </c>
      <c r="G37" s="114">
        <v>20</v>
      </c>
      <c r="H37" s="115">
        <f t="shared" si="0"/>
        <v>20</v>
      </c>
    </row>
    <row r="38" spans="3:8" x14ac:dyDescent="0.4">
      <c r="C38" s="282"/>
      <c r="D38" s="114" t="s">
        <v>363</v>
      </c>
      <c r="E38" s="114"/>
      <c r="F38" s="114">
        <f>物量試算!G8</f>
        <v>20</v>
      </c>
      <c r="G38" s="114">
        <v>10</v>
      </c>
      <c r="H38" s="115">
        <f t="shared" si="0"/>
        <v>200</v>
      </c>
    </row>
    <row r="39" spans="3:8" x14ac:dyDescent="0.4">
      <c r="C39" s="288" t="s">
        <v>270</v>
      </c>
      <c r="D39" s="114" t="s">
        <v>364</v>
      </c>
      <c r="E39" s="114"/>
      <c r="F39" s="114">
        <v>1</v>
      </c>
      <c r="G39" s="114">
        <v>20</v>
      </c>
      <c r="H39" s="115">
        <f t="shared" si="0"/>
        <v>20</v>
      </c>
    </row>
    <row r="40" spans="3:8" x14ac:dyDescent="0.4">
      <c r="C40" s="282"/>
      <c r="D40" s="117" t="s">
        <v>365</v>
      </c>
      <c r="E40" s="114"/>
      <c r="F40" s="114">
        <v>1</v>
      </c>
      <c r="G40" s="114">
        <v>20</v>
      </c>
      <c r="H40" s="115">
        <f t="shared" si="0"/>
        <v>20</v>
      </c>
    </row>
    <row r="41" spans="3:8" x14ac:dyDescent="0.4">
      <c r="C41" s="282"/>
      <c r="D41" s="117" t="s">
        <v>366</v>
      </c>
      <c r="E41" s="114"/>
      <c r="F41" s="114">
        <f>物量試算!G9</f>
        <v>20</v>
      </c>
      <c r="G41" s="114">
        <v>5</v>
      </c>
      <c r="H41" s="115">
        <f t="shared" si="0"/>
        <v>100</v>
      </c>
    </row>
    <row r="42" spans="3:8" x14ac:dyDescent="0.4">
      <c r="C42" s="282" t="s">
        <v>346</v>
      </c>
      <c r="D42" s="283"/>
      <c r="E42" s="114"/>
      <c r="F42" s="114">
        <v>1</v>
      </c>
      <c r="G42" s="114">
        <v>20</v>
      </c>
      <c r="H42" s="115">
        <f t="shared" si="0"/>
        <v>20</v>
      </c>
    </row>
    <row r="43" spans="3:8" x14ac:dyDescent="0.4">
      <c r="C43" s="282" t="s">
        <v>347</v>
      </c>
      <c r="D43" s="283"/>
      <c r="E43" s="114"/>
      <c r="F43" s="114">
        <v>1</v>
      </c>
      <c r="G43" s="114">
        <v>20</v>
      </c>
      <c r="H43" s="115">
        <f t="shared" si="0"/>
        <v>20</v>
      </c>
    </row>
    <row r="44" spans="3:8" x14ac:dyDescent="0.4">
      <c r="C44" s="288" t="s">
        <v>246</v>
      </c>
      <c r="D44" s="114" t="s">
        <v>368</v>
      </c>
      <c r="E44" s="114"/>
      <c r="F44" s="114">
        <v>1</v>
      </c>
      <c r="G44" s="114">
        <v>40</v>
      </c>
      <c r="H44" s="115">
        <f t="shared" si="0"/>
        <v>40</v>
      </c>
    </row>
    <row r="45" spans="3:8" x14ac:dyDescent="0.4">
      <c r="C45" s="282"/>
      <c r="D45" s="114" t="s">
        <v>367</v>
      </c>
      <c r="E45" s="114"/>
      <c r="F45" s="114">
        <v>1</v>
      </c>
      <c r="G45" s="114">
        <v>60</v>
      </c>
      <c r="H45" s="115">
        <f t="shared" si="0"/>
        <v>60</v>
      </c>
    </row>
    <row r="46" spans="3:8" x14ac:dyDescent="0.4">
      <c r="C46" s="282"/>
      <c r="D46" s="114" t="s">
        <v>369</v>
      </c>
      <c r="E46" s="114"/>
      <c r="F46" s="114">
        <v>1</v>
      </c>
      <c r="G46" s="114">
        <v>60</v>
      </c>
      <c r="H46" s="115">
        <f t="shared" si="0"/>
        <v>60</v>
      </c>
    </row>
    <row r="47" spans="3:8" x14ac:dyDescent="0.4">
      <c r="C47" s="282" t="s">
        <v>370</v>
      </c>
      <c r="D47" s="283"/>
      <c r="E47" s="114"/>
      <c r="F47" s="114">
        <v>1</v>
      </c>
      <c r="G47" s="114">
        <v>60</v>
      </c>
      <c r="H47" s="115">
        <f t="shared" si="0"/>
        <v>60</v>
      </c>
    </row>
    <row r="48" spans="3:8" x14ac:dyDescent="0.4">
      <c r="C48" s="282" t="s">
        <v>371</v>
      </c>
      <c r="D48" s="283"/>
      <c r="E48" s="114"/>
      <c r="F48" s="114">
        <v>1</v>
      </c>
      <c r="G48" s="114">
        <v>40</v>
      </c>
      <c r="H48" s="115">
        <f t="shared" si="0"/>
        <v>40</v>
      </c>
    </row>
    <row r="49" spans="3:8" x14ac:dyDescent="0.4">
      <c r="C49" s="282" t="s">
        <v>372</v>
      </c>
      <c r="D49" s="283"/>
      <c r="E49" s="114"/>
      <c r="F49" s="114">
        <v>20</v>
      </c>
      <c r="G49" s="114">
        <v>3</v>
      </c>
      <c r="H49" s="115">
        <f t="shared" si="0"/>
        <v>60</v>
      </c>
    </row>
    <row r="50" spans="3:8" x14ac:dyDescent="0.4">
      <c r="C50" s="282" t="s">
        <v>373</v>
      </c>
      <c r="D50" s="283"/>
      <c r="E50" s="114"/>
      <c r="F50" s="114">
        <v>1</v>
      </c>
      <c r="G50" s="114">
        <v>20</v>
      </c>
      <c r="H50" s="115">
        <f t="shared" si="0"/>
        <v>20</v>
      </c>
    </row>
    <row r="51" spans="3:8" x14ac:dyDescent="0.4">
      <c r="C51" s="282" t="s">
        <v>374</v>
      </c>
      <c r="D51" s="283"/>
      <c r="E51" s="114"/>
      <c r="F51" s="114">
        <v>1</v>
      </c>
      <c r="G51" s="114">
        <v>20</v>
      </c>
      <c r="H51" s="115">
        <f t="shared" si="0"/>
        <v>20</v>
      </c>
    </row>
    <row r="52" spans="3:8" x14ac:dyDescent="0.4">
      <c r="C52" s="282" t="s">
        <v>375</v>
      </c>
      <c r="D52" s="283"/>
      <c r="E52" s="114"/>
      <c r="F52" s="114">
        <v>1</v>
      </c>
      <c r="G52" s="114">
        <v>40</v>
      </c>
      <c r="H52" s="115">
        <f t="shared" si="0"/>
        <v>40</v>
      </c>
    </row>
    <row r="53" spans="3:8" x14ac:dyDescent="0.4">
      <c r="C53" s="282" t="s">
        <v>376</v>
      </c>
      <c r="D53" s="283"/>
      <c r="E53" s="114"/>
      <c r="F53" s="114">
        <v>1</v>
      </c>
      <c r="G53" s="114">
        <v>20</v>
      </c>
      <c r="H53" s="115">
        <f t="shared" si="0"/>
        <v>20</v>
      </c>
    </row>
    <row r="54" spans="3:8" x14ac:dyDescent="0.4">
      <c r="C54" s="282" t="s">
        <v>377</v>
      </c>
      <c r="D54" s="283"/>
      <c r="E54" s="114"/>
      <c r="F54" s="114">
        <v>1</v>
      </c>
      <c r="G54" s="114">
        <v>60</v>
      </c>
      <c r="H54" s="115">
        <f t="shared" si="0"/>
        <v>60</v>
      </c>
    </row>
    <row r="55" spans="3:8" x14ac:dyDescent="0.4">
      <c r="C55" s="282" t="s">
        <v>397</v>
      </c>
      <c r="D55" s="283"/>
      <c r="E55" s="114"/>
      <c r="F55" s="114">
        <v>1</v>
      </c>
      <c r="G55" s="114">
        <v>120</v>
      </c>
      <c r="H55" s="115">
        <f t="shared" si="0"/>
        <v>120</v>
      </c>
    </row>
    <row r="56" spans="3:8" x14ac:dyDescent="0.4">
      <c r="C56" s="282" t="s">
        <v>384</v>
      </c>
      <c r="D56" s="114" t="s">
        <v>378</v>
      </c>
      <c r="E56" s="114"/>
      <c r="F56" s="114">
        <v>1</v>
      </c>
      <c r="G56" s="114">
        <v>5</v>
      </c>
      <c r="H56" s="115">
        <f t="shared" si="0"/>
        <v>5</v>
      </c>
    </row>
    <row r="57" spans="3:8" x14ac:dyDescent="0.4">
      <c r="C57" s="282"/>
      <c r="D57" s="114" t="s">
        <v>379</v>
      </c>
      <c r="E57" s="114"/>
      <c r="F57" s="114">
        <v>1</v>
      </c>
      <c r="G57" s="114">
        <v>5</v>
      </c>
      <c r="H57" s="115">
        <f t="shared" si="0"/>
        <v>5</v>
      </c>
    </row>
    <row r="58" spans="3:8" x14ac:dyDescent="0.4">
      <c r="C58" s="282"/>
      <c r="D58" s="114" t="s">
        <v>380</v>
      </c>
      <c r="E58" s="114"/>
      <c r="F58" s="114">
        <v>1</v>
      </c>
      <c r="G58" s="114">
        <v>40</v>
      </c>
      <c r="H58" s="115">
        <f t="shared" si="0"/>
        <v>40</v>
      </c>
    </row>
    <row r="59" spans="3:8" x14ac:dyDescent="0.4">
      <c r="C59" s="282"/>
      <c r="D59" s="114" t="s">
        <v>381</v>
      </c>
      <c r="E59" s="114"/>
      <c r="F59" s="114">
        <v>1</v>
      </c>
      <c r="G59" s="114">
        <v>30</v>
      </c>
      <c r="H59" s="115">
        <f t="shared" si="0"/>
        <v>30</v>
      </c>
    </row>
    <row r="60" spans="3:8" x14ac:dyDescent="0.4">
      <c r="C60" s="282"/>
      <c r="D60" s="114" t="s">
        <v>382</v>
      </c>
      <c r="E60" s="114"/>
      <c r="F60" s="114">
        <f>UI工数試算表!F21</f>
        <v>10</v>
      </c>
      <c r="G60" s="114">
        <v>5</v>
      </c>
      <c r="H60" s="115">
        <f t="shared" si="0"/>
        <v>50</v>
      </c>
    </row>
    <row r="61" spans="3:8" x14ac:dyDescent="0.4">
      <c r="C61" s="282" t="s">
        <v>385</v>
      </c>
      <c r="D61" s="283"/>
      <c r="E61" s="114"/>
      <c r="F61" s="114">
        <v>1</v>
      </c>
      <c r="G61" s="114">
        <v>30</v>
      </c>
      <c r="H61" s="115">
        <f t="shared" si="0"/>
        <v>30</v>
      </c>
    </row>
    <row r="62" spans="3:8" x14ac:dyDescent="0.4">
      <c r="C62" s="282" t="s">
        <v>386</v>
      </c>
      <c r="D62" s="283"/>
      <c r="E62" s="114"/>
      <c r="F62" s="114">
        <v>1</v>
      </c>
      <c r="G62" s="114">
        <v>40</v>
      </c>
      <c r="H62" s="115">
        <f t="shared" si="0"/>
        <v>40</v>
      </c>
    </row>
    <row r="63" spans="3:8" x14ac:dyDescent="0.4">
      <c r="C63" s="282" t="s">
        <v>387</v>
      </c>
      <c r="D63" s="283"/>
      <c r="E63" s="114"/>
      <c r="F63" s="114">
        <v>1</v>
      </c>
      <c r="G63" s="114">
        <v>30</v>
      </c>
      <c r="H63" s="115">
        <f t="shared" si="0"/>
        <v>30</v>
      </c>
    </row>
    <row r="64" spans="3:8" x14ac:dyDescent="0.4">
      <c r="C64" s="282" t="s">
        <v>388</v>
      </c>
      <c r="D64" s="283"/>
      <c r="E64" s="114"/>
      <c r="F64" s="114">
        <v>1</v>
      </c>
      <c r="G64" s="114">
        <v>60</v>
      </c>
      <c r="H64" s="115">
        <f t="shared" si="0"/>
        <v>60</v>
      </c>
    </row>
    <row r="65" spans="3:8" x14ac:dyDescent="0.4">
      <c r="C65" s="282" t="s">
        <v>389</v>
      </c>
      <c r="D65" s="283"/>
      <c r="E65" s="114"/>
      <c r="F65" s="114">
        <v>1</v>
      </c>
      <c r="G65" s="114">
        <v>30</v>
      </c>
      <c r="H65" s="115">
        <f t="shared" si="0"/>
        <v>30</v>
      </c>
    </row>
    <row r="66" spans="3:8" x14ac:dyDescent="0.4">
      <c r="C66" s="282" t="s">
        <v>390</v>
      </c>
      <c r="D66" s="283"/>
      <c r="E66" s="114"/>
      <c r="F66" s="114">
        <v>1</v>
      </c>
      <c r="G66" s="114">
        <v>30</v>
      </c>
      <c r="H66" s="115">
        <f t="shared" si="0"/>
        <v>30</v>
      </c>
    </row>
    <row r="67" spans="3:8" x14ac:dyDescent="0.4">
      <c r="C67" s="282" t="s">
        <v>391</v>
      </c>
      <c r="D67" s="283"/>
      <c r="E67" s="114"/>
      <c r="F67" s="114">
        <v>1</v>
      </c>
      <c r="G67" s="114">
        <v>40</v>
      </c>
      <c r="H67" s="115">
        <f t="shared" si="0"/>
        <v>40</v>
      </c>
    </row>
    <row r="68" spans="3:8" x14ac:dyDescent="0.4">
      <c r="C68" s="282" t="s">
        <v>392</v>
      </c>
      <c r="D68" s="283"/>
      <c r="E68" s="114"/>
      <c r="F68" s="114">
        <f>UI工数試算表!F29</f>
        <v>20</v>
      </c>
      <c r="G68" s="114">
        <v>2</v>
      </c>
      <c r="H68" s="115">
        <f t="shared" si="0"/>
        <v>40</v>
      </c>
    </row>
    <row r="69" spans="3:8" x14ac:dyDescent="0.4">
      <c r="C69" s="282" t="s">
        <v>393</v>
      </c>
      <c r="D69" s="283"/>
      <c r="E69" s="114"/>
      <c r="F69" s="114">
        <f>物量試算!G14</f>
        <v>100</v>
      </c>
      <c r="G69" s="114">
        <v>0.25</v>
      </c>
      <c r="H69" s="115">
        <f t="shared" si="0"/>
        <v>25</v>
      </c>
    </row>
    <row r="70" spans="3:8" x14ac:dyDescent="0.4">
      <c r="C70" s="282" t="s">
        <v>394</v>
      </c>
      <c r="D70" s="283"/>
      <c r="E70" s="114"/>
      <c r="F70" s="114">
        <f>物量試算!G15</f>
        <v>10</v>
      </c>
      <c r="G70" s="114">
        <v>2</v>
      </c>
      <c r="H70" s="115">
        <f t="shared" si="0"/>
        <v>20</v>
      </c>
    </row>
    <row r="71" spans="3:8" x14ac:dyDescent="0.4">
      <c r="C71" s="282" t="s">
        <v>383</v>
      </c>
      <c r="D71" s="283"/>
      <c r="E71" s="114"/>
      <c r="F71" s="114">
        <v>1</v>
      </c>
      <c r="G71" s="114">
        <v>60</v>
      </c>
      <c r="H71" s="115">
        <f t="shared" si="0"/>
        <v>60</v>
      </c>
    </row>
    <row r="72" spans="3:8" x14ac:dyDescent="0.4">
      <c r="C72" s="282" t="s">
        <v>396</v>
      </c>
      <c r="D72" s="283"/>
      <c r="E72" s="114" t="s">
        <v>404</v>
      </c>
      <c r="F72" s="114">
        <v>1</v>
      </c>
      <c r="G72" s="114">
        <v>120</v>
      </c>
      <c r="H72" s="115">
        <f t="shared" si="0"/>
        <v>120</v>
      </c>
    </row>
    <row r="73" spans="3:8" x14ac:dyDescent="0.4">
      <c r="C73" s="282" t="s">
        <v>402</v>
      </c>
      <c r="D73" s="283"/>
      <c r="E73" s="114" t="s">
        <v>403</v>
      </c>
      <c r="F73" s="114">
        <v>1</v>
      </c>
      <c r="G73" s="114">
        <v>80</v>
      </c>
      <c r="H73" s="115">
        <f t="shared" si="0"/>
        <v>80</v>
      </c>
    </row>
    <row r="74" spans="3:8" x14ac:dyDescent="0.4">
      <c r="C74" s="282" t="s">
        <v>405</v>
      </c>
      <c r="D74" s="283"/>
      <c r="E74" s="114"/>
      <c r="F74" s="114">
        <v>1</v>
      </c>
      <c r="G74" s="114">
        <v>360</v>
      </c>
      <c r="H74" s="115">
        <f t="shared" si="0"/>
        <v>360</v>
      </c>
    </row>
    <row r="75" spans="3:8" x14ac:dyDescent="0.4">
      <c r="C75" s="282" t="s">
        <v>406</v>
      </c>
      <c r="D75" s="283"/>
      <c r="E75" s="114" t="s">
        <v>407</v>
      </c>
      <c r="F75" s="114">
        <v>1</v>
      </c>
      <c r="G75" s="114">
        <v>180</v>
      </c>
      <c r="H75" s="115">
        <f t="shared" si="0"/>
        <v>180</v>
      </c>
    </row>
    <row r="76" spans="3:8" ht="19.5" thickBot="1" x14ac:dyDescent="0.45">
      <c r="C76" s="284" t="s">
        <v>408</v>
      </c>
      <c r="D76" s="285"/>
      <c r="E76" s="119"/>
      <c r="F76" s="119">
        <v>1</v>
      </c>
      <c r="G76" s="119">
        <v>120</v>
      </c>
      <c r="H76" s="132">
        <f t="shared" si="0"/>
        <v>120</v>
      </c>
    </row>
  </sheetData>
  <mergeCells count="48">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44:C46"/>
    <mergeCell ref="C47:D47"/>
    <mergeCell ref="C48:D48"/>
    <mergeCell ref="C32:D32"/>
    <mergeCell ref="C33:D33"/>
    <mergeCell ref="C34:D34"/>
    <mergeCell ref="C35:D35"/>
    <mergeCell ref="C36:C38"/>
    <mergeCell ref="C17:D17"/>
    <mergeCell ref="C19:C23"/>
    <mergeCell ref="C24:C26"/>
    <mergeCell ref="C27:C30"/>
    <mergeCell ref="C9:D9"/>
    <mergeCell ref="C10:D10"/>
    <mergeCell ref="C16:D16"/>
    <mergeCell ref="C11:D11"/>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425</v>
      </c>
      <c r="F2" s="106">
        <f>SUM(F10:F89)</f>
        <v>1701</v>
      </c>
      <c r="G2" s="103" t="s">
        <v>219</v>
      </c>
    </row>
    <row r="3" spans="3:9" x14ac:dyDescent="0.4">
      <c r="E3" s="136" t="s">
        <v>215</v>
      </c>
      <c r="F3" s="101">
        <f>SUM(H10:H89)</f>
        <v>5780</v>
      </c>
      <c r="G3" s="104" t="s">
        <v>220</v>
      </c>
    </row>
    <row r="4" spans="3:9" x14ac:dyDescent="0.4">
      <c r="E4" s="136" t="s">
        <v>216</v>
      </c>
      <c r="F4" s="101">
        <f>F3/20</f>
        <v>289</v>
      </c>
      <c r="G4" s="104" t="s">
        <v>221</v>
      </c>
    </row>
    <row r="5" spans="3:9" x14ac:dyDescent="0.4">
      <c r="E5" s="134" t="s">
        <v>438</v>
      </c>
      <c r="F5" s="143">
        <f>CEILING(F4/36, 1)</f>
        <v>9</v>
      </c>
      <c r="G5" s="104" t="s">
        <v>439</v>
      </c>
    </row>
    <row r="6" spans="3:9" x14ac:dyDescent="0.4">
      <c r="E6" s="136" t="s">
        <v>217</v>
      </c>
      <c r="F6" s="102">
        <v>800000</v>
      </c>
      <c r="G6" s="104" t="s">
        <v>222</v>
      </c>
    </row>
    <row r="7" spans="3:9" ht="19.5" thickBot="1" x14ac:dyDescent="0.45">
      <c r="E7" s="137" t="s">
        <v>218</v>
      </c>
      <c r="F7" s="107">
        <f>F4*F6</f>
        <v>231200000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333</v>
      </c>
      <c r="D10" s="296"/>
      <c r="E10" s="123" t="s">
        <v>334</v>
      </c>
      <c r="F10" s="123">
        <v>1</v>
      </c>
      <c r="G10" s="123">
        <v>720</v>
      </c>
      <c r="H10" s="124">
        <f t="shared" ref="H10:H16" si="0">F10*G10</f>
        <v>720</v>
      </c>
    </row>
    <row r="11" spans="3:9" x14ac:dyDescent="0.4">
      <c r="C11" s="282" t="s">
        <v>253</v>
      </c>
      <c r="D11" s="283"/>
      <c r="E11" s="114"/>
      <c r="F11" s="114">
        <v>1000</v>
      </c>
      <c r="G11" s="114">
        <v>3</v>
      </c>
      <c r="H11" s="115">
        <f t="shared" si="0"/>
        <v>3000</v>
      </c>
    </row>
    <row r="12" spans="3:9" x14ac:dyDescent="0.4">
      <c r="C12" s="282" t="s">
        <v>256</v>
      </c>
      <c r="D12" s="283"/>
      <c r="E12" s="114"/>
      <c r="F12" s="114">
        <f>物量試算!G8</f>
        <v>20</v>
      </c>
      <c r="G12" s="114">
        <v>5</v>
      </c>
      <c r="H12" s="115">
        <f t="shared" si="0"/>
        <v>100</v>
      </c>
    </row>
    <row r="13" spans="3:9" x14ac:dyDescent="0.4">
      <c r="C13" s="282" t="s">
        <v>270</v>
      </c>
      <c r="D13" s="283"/>
      <c r="E13" s="131"/>
      <c r="F13" s="114">
        <f>物量試算!G9</f>
        <v>20</v>
      </c>
      <c r="G13" s="114">
        <v>2</v>
      </c>
      <c r="H13" s="115">
        <f t="shared" si="0"/>
        <v>40</v>
      </c>
    </row>
    <row r="14" spans="3:9" x14ac:dyDescent="0.4">
      <c r="C14" s="282" t="s">
        <v>192</v>
      </c>
      <c r="D14" s="283"/>
      <c r="E14" s="131"/>
      <c r="F14" s="114">
        <f>物量試算!G10</f>
        <v>30</v>
      </c>
      <c r="G14" s="114">
        <v>2</v>
      </c>
      <c r="H14" s="115">
        <f t="shared" si="0"/>
        <v>60</v>
      </c>
    </row>
    <row r="15" spans="3:9" x14ac:dyDescent="0.4">
      <c r="C15" s="282" t="s">
        <v>193</v>
      </c>
      <c r="D15" s="283"/>
      <c r="E15" s="114"/>
      <c r="F15" s="114">
        <f>物量試算!G11</f>
        <v>30</v>
      </c>
      <c r="G15" s="114">
        <v>2</v>
      </c>
      <c r="H15" s="115">
        <f t="shared" si="0"/>
        <v>60</v>
      </c>
    </row>
    <row r="16" spans="3:9" ht="19.5" thickBot="1" x14ac:dyDescent="0.45">
      <c r="C16" s="284" t="s">
        <v>327</v>
      </c>
      <c r="D16" s="285"/>
      <c r="E16" s="119"/>
      <c r="F16" s="119">
        <f>物量試算!G16*100</f>
        <v>600</v>
      </c>
      <c r="G16" s="119">
        <v>3</v>
      </c>
      <c r="H16" s="132">
        <f t="shared" si="0"/>
        <v>1800</v>
      </c>
    </row>
    <row r="17" spans="3:4" x14ac:dyDescent="0.4">
      <c r="C17" s="297"/>
      <c r="D17" s="297"/>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I18"/>
  <sheetViews>
    <sheetView workbookViewId="0">
      <selection activeCell="J23" sqref="J2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426</v>
      </c>
      <c r="F2" s="106">
        <f>SUM(F10:F89)</f>
        <v>1821</v>
      </c>
      <c r="G2" s="103" t="s">
        <v>219</v>
      </c>
    </row>
    <row r="3" spans="3:9" x14ac:dyDescent="0.4">
      <c r="E3" s="136" t="s">
        <v>215</v>
      </c>
      <c r="F3" s="101">
        <f>SUM(H10:H89)</f>
        <v>5120</v>
      </c>
      <c r="G3" s="104" t="s">
        <v>220</v>
      </c>
    </row>
    <row r="4" spans="3:9" x14ac:dyDescent="0.4">
      <c r="E4" s="136" t="s">
        <v>216</v>
      </c>
      <c r="F4" s="101">
        <f>F3/20</f>
        <v>256</v>
      </c>
      <c r="G4" s="104" t="s">
        <v>221</v>
      </c>
    </row>
    <row r="5" spans="3:9" x14ac:dyDescent="0.4">
      <c r="E5" s="134" t="s">
        <v>438</v>
      </c>
      <c r="F5" s="143">
        <f>CEILING(F4/36, 1)</f>
        <v>8</v>
      </c>
      <c r="G5" s="104" t="s">
        <v>439</v>
      </c>
    </row>
    <row r="6" spans="3:9" x14ac:dyDescent="0.4">
      <c r="E6" s="136" t="s">
        <v>217</v>
      </c>
      <c r="F6" s="102">
        <v>800000</v>
      </c>
      <c r="G6" s="104" t="s">
        <v>222</v>
      </c>
    </row>
    <row r="7" spans="3:9" ht="19.5" thickBot="1" x14ac:dyDescent="0.45">
      <c r="E7" s="137" t="s">
        <v>218</v>
      </c>
      <c r="F7" s="107">
        <f>F4*F6</f>
        <v>204800000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411</v>
      </c>
      <c r="D10" s="296"/>
      <c r="E10" s="123" t="s">
        <v>412</v>
      </c>
      <c r="F10" s="123">
        <v>1</v>
      </c>
      <c r="G10" s="123">
        <v>720</v>
      </c>
      <c r="H10" s="124">
        <f t="shared" ref="H10:H18" si="0">F10*G10</f>
        <v>720</v>
      </c>
    </row>
    <row r="11" spans="3:9" x14ac:dyDescent="0.4">
      <c r="C11" s="282" t="s">
        <v>253</v>
      </c>
      <c r="D11" s="283"/>
      <c r="E11" s="114"/>
      <c r="F11" s="114">
        <v>1000</v>
      </c>
      <c r="G11" s="114">
        <v>2</v>
      </c>
      <c r="H11" s="115">
        <f t="shared" si="0"/>
        <v>2000</v>
      </c>
    </row>
    <row r="12" spans="3:9" x14ac:dyDescent="0.4">
      <c r="C12" s="282" t="s">
        <v>256</v>
      </c>
      <c r="D12" s="283"/>
      <c r="E12" s="114"/>
      <c r="F12" s="114">
        <f>物量試算!G8</f>
        <v>20</v>
      </c>
      <c r="G12" s="114">
        <v>2</v>
      </c>
      <c r="H12" s="115">
        <f t="shared" si="0"/>
        <v>40</v>
      </c>
    </row>
    <row r="13" spans="3:9" x14ac:dyDescent="0.4">
      <c r="C13" s="282" t="s">
        <v>270</v>
      </c>
      <c r="D13" s="283"/>
      <c r="E13" s="131"/>
      <c r="F13" s="114">
        <f>物量試算!G9</f>
        <v>20</v>
      </c>
      <c r="G13" s="114">
        <v>2</v>
      </c>
      <c r="H13" s="115">
        <f t="shared" si="0"/>
        <v>40</v>
      </c>
    </row>
    <row r="14" spans="3:9" x14ac:dyDescent="0.4">
      <c r="C14" s="282" t="s">
        <v>192</v>
      </c>
      <c r="D14" s="283"/>
      <c r="E14" s="131"/>
      <c r="F14" s="114">
        <f>物量試算!G10</f>
        <v>30</v>
      </c>
      <c r="G14" s="114">
        <v>2</v>
      </c>
      <c r="H14" s="115">
        <f t="shared" si="0"/>
        <v>60</v>
      </c>
    </row>
    <row r="15" spans="3:9" x14ac:dyDescent="0.4">
      <c r="C15" s="282" t="s">
        <v>193</v>
      </c>
      <c r="D15" s="283"/>
      <c r="E15" s="114"/>
      <c r="F15" s="114">
        <f>物量試算!G11</f>
        <v>30</v>
      </c>
      <c r="G15" s="114">
        <v>2</v>
      </c>
      <c r="H15" s="115">
        <f t="shared" si="0"/>
        <v>60</v>
      </c>
    </row>
    <row r="16" spans="3:9" x14ac:dyDescent="0.4">
      <c r="C16" s="282" t="s">
        <v>327</v>
      </c>
      <c r="D16" s="283"/>
      <c r="E16" s="114"/>
      <c r="F16" s="114">
        <f>物量試算!G16*100</f>
        <v>600</v>
      </c>
      <c r="G16" s="114">
        <v>2</v>
      </c>
      <c r="H16" s="115">
        <f t="shared" si="0"/>
        <v>1200</v>
      </c>
    </row>
    <row r="17" spans="3:8" x14ac:dyDescent="0.4">
      <c r="C17" s="282" t="s">
        <v>413</v>
      </c>
      <c r="D17" s="283"/>
      <c r="E17" s="114"/>
      <c r="F17" s="114">
        <v>100</v>
      </c>
      <c r="G17" s="114">
        <v>2</v>
      </c>
      <c r="H17" s="115">
        <f t="shared" si="0"/>
        <v>200</v>
      </c>
    </row>
    <row r="18" spans="3:8" ht="19.5" thickBot="1" x14ac:dyDescent="0.45">
      <c r="C18" s="284" t="s">
        <v>414</v>
      </c>
      <c r="D18" s="285"/>
      <c r="E18" s="119"/>
      <c r="F18" s="119">
        <v>20</v>
      </c>
      <c r="G18" s="119">
        <v>40</v>
      </c>
      <c r="H18" s="132">
        <f t="shared" si="0"/>
        <v>800</v>
      </c>
    </row>
  </sheetData>
  <mergeCells count="10">
    <mergeCell ref="C15:D15"/>
    <mergeCell ref="C16:D16"/>
    <mergeCell ref="C17:D17"/>
    <mergeCell ref="C18:D18"/>
    <mergeCell ref="C9:D9"/>
    <mergeCell ref="C10:D10"/>
    <mergeCell ref="C11:D11"/>
    <mergeCell ref="C12:D12"/>
    <mergeCell ref="C13:D13"/>
    <mergeCell ref="C14:D14"/>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I32"/>
  <sheetViews>
    <sheetView workbookViewId="0">
      <pane xSplit="2" ySplit="9" topLeftCell="C13" activePane="bottomRight" state="frozen"/>
      <selection pane="topRight" activeCell="C1" sqref="C1"/>
      <selection pane="bottomLeft" activeCell="A9" sqref="A9"/>
      <selection pane="bottomRight" activeCell="K15" sqref="K1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SUM(F10:F104)</f>
        <v>201</v>
      </c>
      <c r="G2" s="103" t="s">
        <v>219</v>
      </c>
    </row>
    <row r="3" spans="3:9" x14ac:dyDescent="0.4">
      <c r="E3" s="136" t="s">
        <v>215</v>
      </c>
      <c r="F3" s="101">
        <f>SUM(H10:H104)</f>
        <v>1550</v>
      </c>
      <c r="G3" s="104" t="s">
        <v>220</v>
      </c>
    </row>
    <row r="4" spans="3:9" x14ac:dyDescent="0.4">
      <c r="E4" s="136" t="s">
        <v>216</v>
      </c>
      <c r="F4" s="101">
        <f>F3/20</f>
        <v>77.5</v>
      </c>
      <c r="G4" s="104" t="s">
        <v>221</v>
      </c>
    </row>
    <row r="5" spans="3:9" x14ac:dyDescent="0.4">
      <c r="E5" s="134" t="s">
        <v>438</v>
      </c>
      <c r="F5" s="143">
        <f>CEILING(F4/36, 1)</f>
        <v>3</v>
      </c>
      <c r="G5" s="104" t="s">
        <v>439</v>
      </c>
    </row>
    <row r="6" spans="3:9" x14ac:dyDescent="0.4">
      <c r="E6" s="136" t="s">
        <v>217</v>
      </c>
      <c r="F6" s="102">
        <v>800000</v>
      </c>
      <c r="G6" s="104" t="s">
        <v>222</v>
      </c>
    </row>
    <row r="7" spans="3:9" ht="19.5" thickBot="1" x14ac:dyDescent="0.45">
      <c r="E7" s="137" t="s">
        <v>218</v>
      </c>
      <c r="F7" s="107">
        <f>F4*F6</f>
        <v>62000000</v>
      </c>
      <c r="G7" s="105" t="s">
        <v>222</v>
      </c>
    </row>
    <row r="8" spans="3:9" ht="19.5" thickBot="1" x14ac:dyDescent="0.45"/>
    <row r="9" spans="3:9" ht="19.5" thickBot="1" x14ac:dyDescent="0.45">
      <c r="C9" s="286" t="s">
        <v>317</v>
      </c>
      <c r="D9" s="294"/>
      <c r="E9" s="126" t="s">
        <v>197</v>
      </c>
      <c r="F9" s="126" t="s">
        <v>175</v>
      </c>
      <c r="G9" s="126" t="s">
        <v>176</v>
      </c>
      <c r="H9" s="133" t="s">
        <v>213</v>
      </c>
      <c r="I9" s="99"/>
    </row>
    <row r="10" spans="3:9" x14ac:dyDescent="0.4">
      <c r="C10" s="295" t="s">
        <v>301</v>
      </c>
      <c r="D10" s="296"/>
      <c r="E10" s="123" t="s">
        <v>300</v>
      </c>
      <c r="F10" s="123">
        <v>1</v>
      </c>
      <c r="G10" s="123">
        <v>720</v>
      </c>
      <c r="H10" s="124">
        <f>F10*G10</f>
        <v>720</v>
      </c>
    </row>
    <row r="11" spans="3:9" x14ac:dyDescent="0.4">
      <c r="C11" s="282" t="s">
        <v>144</v>
      </c>
      <c r="D11" s="283"/>
      <c r="E11" s="114" t="s">
        <v>145</v>
      </c>
      <c r="F11" s="114">
        <v>1</v>
      </c>
      <c r="G11" s="114">
        <v>20</v>
      </c>
      <c r="H11" s="115">
        <f>F11*G11</f>
        <v>20</v>
      </c>
    </row>
    <row r="12" spans="3:9" x14ac:dyDescent="0.4">
      <c r="C12" s="282" t="s">
        <v>146</v>
      </c>
      <c r="D12" s="283"/>
      <c r="E12" s="114" t="s">
        <v>147</v>
      </c>
      <c r="F12" s="114">
        <v>1</v>
      </c>
      <c r="G12" s="114">
        <v>30</v>
      </c>
      <c r="H12" s="115">
        <f t="shared" ref="H12:H32" si="0">F12*G12</f>
        <v>30</v>
      </c>
    </row>
    <row r="13" spans="3:9" ht="37.5" x14ac:dyDescent="0.4">
      <c r="C13" s="282" t="s">
        <v>148</v>
      </c>
      <c r="D13" s="283"/>
      <c r="E13" s="131" t="s">
        <v>149</v>
      </c>
      <c r="F13" s="114">
        <v>1</v>
      </c>
      <c r="G13" s="114">
        <v>30</v>
      </c>
      <c r="H13" s="115">
        <f t="shared" si="0"/>
        <v>30</v>
      </c>
    </row>
    <row r="14" spans="3:9" ht="37.5" x14ac:dyDescent="0.4">
      <c r="C14" s="282" t="s">
        <v>150</v>
      </c>
      <c r="D14" s="283"/>
      <c r="E14" s="131" t="s">
        <v>151</v>
      </c>
      <c r="F14" s="114">
        <v>1</v>
      </c>
      <c r="G14" s="114">
        <v>30</v>
      </c>
      <c r="H14" s="115">
        <f t="shared" si="0"/>
        <v>30</v>
      </c>
    </row>
    <row r="15" spans="3:9" x14ac:dyDescent="0.4">
      <c r="C15" s="282" t="s">
        <v>152</v>
      </c>
      <c r="D15" s="283"/>
      <c r="E15" s="114" t="s">
        <v>153</v>
      </c>
      <c r="F15" s="114">
        <v>1</v>
      </c>
      <c r="G15" s="114">
        <v>40</v>
      </c>
      <c r="H15" s="115">
        <f t="shared" si="0"/>
        <v>40</v>
      </c>
    </row>
    <row r="16" spans="3:9" x14ac:dyDescent="0.4">
      <c r="C16" s="282" t="s">
        <v>154</v>
      </c>
      <c r="D16" s="114" t="s">
        <v>177</v>
      </c>
      <c r="E16" s="114" t="s">
        <v>183</v>
      </c>
      <c r="F16" s="114">
        <v>1</v>
      </c>
      <c r="G16" s="114">
        <v>10</v>
      </c>
      <c r="H16" s="115">
        <f t="shared" si="0"/>
        <v>10</v>
      </c>
    </row>
    <row r="17" spans="3:8" x14ac:dyDescent="0.4">
      <c r="C17" s="282"/>
      <c r="D17" s="114" t="s">
        <v>178</v>
      </c>
      <c r="E17" s="114" t="s">
        <v>184</v>
      </c>
      <c r="F17" s="114">
        <v>1</v>
      </c>
      <c r="G17" s="114">
        <v>10</v>
      </c>
      <c r="H17" s="115">
        <f t="shared" si="0"/>
        <v>10</v>
      </c>
    </row>
    <row r="18" spans="3:8" x14ac:dyDescent="0.4">
      <c r="C18" s="282"/>
      <c r="D18" s="114" t="s">
        <v>179</v>
      </c>
      <c r="E18" s="114" t="s">
        <v>185</v>
      </c>
      <c r="F18" s="114">
        <v>1</v>
      </c>
      <c r="G18" s="114">
        <v>40</v>
      </c>
      <c r="H18" s="115">
        <f t="shared" si="0"/>
        <v>40</v>
      </c>
    </row>
    <row r="19" spans="3:8" x14ac:dyDescent="0.4">
      <c r="C19" s="282"/>
      <c r="D19" s="114" t="s">
        <v>181</v>
      </c>
      <c r="E19" s="114" t="s">
        <v>186</v>
      </c>
      <c r="F19" s="114">
        <v>1</v>
      </c>
      <c r="G19" s="114">
        <v>20</v>
      </c>
      <c r="H19" s="115">
        <f t="shared" si="0"/>
        <v>20</v>
      </c>
    </row>
    <row r="20" spans="3:8" x14ac:dyDescent="0.4">
      <c r="C20" s="282"/>
      <c r="D20" s="114" t="s">
        <v>180</v>
      </c>
      <c r="E20" s="114" t="s">
        <v>187</v>
      </c>
      <c r="F20" s="114">
        <f>物量試算!G8</f>
        <v>20</v>
      </c>
      <c r="G20" s="114">
        <v>3</v>
      </c>
      <c r="H20" s="115">
        <f t="shared" si="0"/>
        <v>60</v>
      </c>
    </row>
    <row r="21" spans="3:8" x14ac:dyDescent="0.4">
      <c r="C21" s="282"/>
      <c r="D21" s="114" t="s">
        <v>182</v>
      </c>
      <c r="E21" s="114" t="s">
        <v>188</v>
      </c>
      <c r="F21" s="114">
        <v>10</v>
      </c>
      <c r="G21" s="114">
        <v>3</v>
      </c>
      <c r="H21" s="115">
        <f t="shared" si="0"/>
        <v>30</v>
      </c>
    </row>
    <row r="22" spans="3:8" x14ac:dyDescent="0.4">
      <c r="C22" s="282" t="s">
        <v>155</v>
      </c>
      <c r="D22" s="283"/>
      <c r="E22" s="114" t="s">
        <v>156</v>
      </c>
      <c r="F22" s="114">
        <v>1</v>
      </c>
      <c r="G22" s="114">
        <v>20</v>
      </c>
      <c r="H22" s="115">
        <f t="shared" si="0"/>
        <v>20</v>
      </c>
    </row>
    <row r="23" spans="3:8" x14ac:dyDescent="0.4">
      <c r="C23" s="282" t="s">
        <v>157</v>
      </c>
      <c r="D23" s="283"/>
      <c r="E23" s="114" t="s">
        <v>158</v>
      </c>
      <c r="F23" s="114">
        <v>5</v>
      </c>
      <c r="G23" s="114">
        <v>10</v>
      </c>
      <c r="H23" s="115">
        <f t="shared" si="0"/>
        <v>50</v>
      </c>
    </row>
    <row r="24" spans="3:8" x14ac:dyDescent="0.4">
      <c r="C24" s="282" t="s">
        <v>159</v>
      </c>
      <c r="D24" s="283"/>
      <c r="E24" s="114" t="s">
        <v>160</v>
      </c>
      <c r="F24" s="114">
        <v>1</v>
      </c>
      <c r="G24" s="114">
        <v>30</v>
      </c>
      <c r="H24" s="115">
        <f t="shared" si="0"/>
        <v>30</v>
      </c>
    </row>
    <row r="25" spans="3:8" x14ac:dyDescent="0.4">
      <c r="C25" s="282" t="s">
        <v>161</v>
      </c>
      <c r="D25" s="283"/>
      <c r="E25" s="114" t="s">
        <v>162</v>
      </c>
      <c r="F25" s="114">
        <v>1</v>
      </c>
      <c r="G25" s="114">
        <v>40</v>
      </c>
      <c r="H25" s="115">
        <f t="shared" si="0"/>
        <v>40</v>
      </c>
    </row>
    <row r="26" spans="3:8" x14ac:dyDescent="0.4">
      <c r="C26" s="282" t="s">
        <v>163</v>
      </c>
      <c r="D26" s="283"/>
      <c r="E26" s="114" t="s">
        <v>164</v>
      </c>
      <c r="F26" s="114">
        <v>1</v>
      </c>
      <c r="G26" s="114">
        <v>30</v>
      </c>
      <c r="H26" s="115">
        <f t="shared" si="0"/>
        <v>30</v>
      </c>
    </row>
    <row r="27" spans="3:8" x14ac:dyDescent="0.4">
      <c r="C27" s="282" t="s">
        <v>165</v>
      </c>
      <c r="D27" s="283"/>
      <c r="E27" s="114" t="s">
        <v>166</v>
      </c>
      <c r="F27" s="114">
        <v>1</v>
      </c>
      <c r="G27" s="114">
        <v>30</v>
      </c>
      <c r="H27" s="115">
        <f t="shared" si="0"/>
        <v>30</v>
      </c>
    </row>
    <row r="28" spans="3:8" x14ac:dyDescent="0.4">
      <c r="C28" s="282" t="s">
        <v>167</v>
      </c>
      <c r="D28" s="283"/>
      <c r="E28" s="114" t="s">
        <v>168</v>
      </c>
      <c r="F28" s="114">
        <v>1</v>
      </c>
      <c r="G28" s="114">
        <v>20</v>
      </c>
      <c r="H28" s="115">
        <f t="shared" si="0"/>
        <v>20</v>
      </c>
    </row>
    <row r="29" spans="3:8" x14ac:dyDescent="0.4">
      <c r="C29" s="282" t="s">
        <v>169</v>
      </c>
      <c r="D29" s="283"/>
      <c r="E29" s="114" t="s">
        <v>170</v>
      </c>
      <c r="F29" s="114">
        <v>20</v>
      </c>
      <c r="G29" s="114">
        <v>5</v>
      </c>
      <c r="H29" s="115">
        <f t="shared" si="0"/>
        <v>100</v>
      </c>
    </row>
    <row r="30" spans="3:8" x14ac:dyDescent="0.4">
      <c r="C30" s="282" t="s">
        <v>171</v>
      </c>
      <c r="D30" s="283"/>
      <c r="E30" s="114" t="s">
        <v>172</v>
      </c>
      <c r="F30" s="114">
        <f>物量試算!G14</f>
        <v>100</v>
      </c>
      <c r="G30" s="114">
        <v>1</v>
      </c>
      <c r="H30" s="115">
        <f t="shared" si="0"/>
        <v>100</v>
      </c>
    </row>
    <row r="31" spans="3:8" x14ac:dyDescent="0.4">
      <c r="C31" s="282" t="s">
        <v>173</v>
      </c>
      <c r="D31" s="283"/>
      <c r="E31" s="114" t="s">
        <v>174</v>
      </c>
      <c r="F31" s="114">
        <f>物量試算!G15</f>
        <v>10</v>
      </c>
      <c r="G31" s="114">
        <v>5</v>
      </c>
      <c r="H31" s="115">
        <f t="shared" si="0"/>
        <v>50</v>
      </c>
    </row>
    <row r="32" spans="3:8" ht="19.5" thickBot="1" x14ac:dyDescent="0.45">
      <c r="C32" s="284" t="s">
        <v>195</v>
      </c>
      <c r="D32" s="285"/>
      <c r="E32" s="119" t="s">
        <v>196</v>
      </c>
      <c r="F32" s="119">
        <f>物量試算!G9</f>
        <v>20</v>
      </c>
      <c r="G32" s="119">
        <v>2</v>
      </c>
      <c r="H32" s="132">
        <f t="shared" si="0"/>
        <v>40</v>
      </c>
    </row>
  </sheetData>
  <mergeCells count="19">
    <mergeCell ref="C25:D25"/>
    <mergeCell ref="C26:D26"/>
    <mergeCell ref="C27:D27"/>
    <mergeCell ref="C16:C21"/>
    <mergeCell ref="C10:D10"/>
    <mergeCell ref="C12:D12"/>
    <mergeCell ref="C13:D13"/>
    <mergeCell ref="C14:D14"/>
    <mergeCell ref="C15:D15"/>
    <mergeCell ref="C9:D9"/>
    <mergeCell ref="C11:D11"/>
    <mergeCell ref="C22:D22"/>
    <mergeCell ref="C23:D23"/>
    <mergeCell ref="C24:D24"/>
    <mergeCell ref="C28:D28"/>
    <mergeCell ref="C29:D29"/>
    <mergeCell ref="C30:D30"/>
    <mergeCell ref="C31:D31"/>
    <mergeCell ref="C32:D32"/>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1:I17"/>
  <sheetViews>
    <sheetView workbookViewId="0">
      <selection activeCell="F32" sqref="F32"/>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x14ac:dyDescent="0.4">
      <c r="E2" s="135" t="s">
        <v>426</v>
      </c>
      <c r="F2" s="106"/>
      <c r="G2" s="103" t="s">
        <v>219</v>
      </c>
    </row>
    <row r="3" spans="3:9" x14ac:dyDescent="0.4">
      <c r="E3" s="136" t="s">
        <v>215</v>
      </c>
      <c r="F3" s="101">
        <f>SUM(H9:H88)</f>
        <v>0</v>
      </c>
      <c r="G3" s="104" t="s">
        <v>220</v>
      </c>
    </row>
    <row r="4" spans="3:9" x14ac:dyDescent="0.4">
      <c r="E4" s="136" t="s">
        <v>216</v>
      </c>
      <c r="F4" s="101">
        <f>F3/20</f>
        <v>0</v>
      </c>
      <c r="G4" s="104" t="s">
        <v>221</v>
      </c>
    </row>
    <row r="5" spans="3:9" x14ac:dyDescent="0.4">
      <c r="E5" s="136" t="s">
        <v>217</v>
      </c>
      <c r="F5" s="102">
        <v>800000</v>
      </c>
      <c r="G5" s="104" t="s">
        <v>222</v>
      </c>
    </row>
    <row r="6" spans="3:9" ht="19.5" thickBot="1" x14ac:dyDescent="0.45">
      <c r="E6" s="137" t="s">
        <v>218</v>
      </c>
      <c r="F6" s="107">
        <f>SUM(F9:F17)</f>
        <v>334000000</v>
      </c>
      <c r="G6" s="105" t="s">
        <v>222</v>
      </c>
    </row>
    <row r="7" spans="3:9" ht="19.5" thickBot="1" x14ac:dyDescent="0.45"/>
    <row r="8" spans="3:9" ht="19.5" thickBot="1" x14ac:dyDescent="0.45">
      <c r="C8" s="286" t="s">
        <v>318</v>
      </c>
      <c r="D8" s="294"/>
      <c r="E8" s="126" t="s">
        <v>197</v>
      </c>
      <c r="F8" s="126" t="s">
        <v>437</v>
      </c>
      <c r="G8" s="126"/>
      <c r="H8" s="133"/>
      <c r="I8" s="99"/>
    </row>
    <row r="9" spans="3:9" x14ac:dyDescent="0.4">
      <c r="C9" s="295" t="s">
        <v>427</v>
      </c>
      <c r="D9" s="296"/>
      <c r="E9" s="123"/>
      <c r="F9" s="139">
        <v>20000000</v>
      </c>
      <c r="G9" s="123"/>
      <c r="H9" s="124"/>
    </row>
    <row r="10" spans="3:9" x14ac:dyDescent="0.4">
      <c r="C10" s="282" t="s">
        <v>430</v>
      </c>
      <c r="D10" s="283"/>
      <c r="E10" s="114"/>
      <c r="F10" s="140">
        <v>50000000</v>
      </c>
      <c r="G10" s="114"/>
      <c r="H10" s="115"/>
    </row>
    <row r="11" spans="3:9" x14ac:dyDescent="0.4">
      <c r="C11" s="282" t="s">
        <v>431</v>
      </c>
      <c r="D11" s="283"/>
      <c r="E11" s="114"/>
      <c r="F11" s="140">
        <v>20000000</v>
      </c>
      <c r="G11" s="114"/>
      <c r="H11" s="115"/>
    </row>
    <row r="12" spans="3:9" x14ac:dyDescent="0.4">
      <c r="C12" s="282" t="s">
        <v>428</v>
      </c>
      <c r="D12" s="283"/>
      <c r="E12" s="131"/>
      <c r="F12" s="140">
        <v>30000000</v>
      </c>
      <c r="G12" s="114"/>
      <c r="H12" s="115"/>
    </row>
    <row r="13" spans="3:9" x14ac:dyDescent="0.4">
      <c r="C13" s="282" t="s">
        <v>432</v>
      </c>
      <c r="D13" s="283"/>
      <c r="E13" s="131"/>
      <c r="F13" s="140">
        <v>10000000</v>
      </c>
      <c r="G13" s="114"/>
      <c r="H13" s="115"/>
    </row>
    <row r="14" spans="3:9" x14ac:dyDescent="0.4">
      <c r="C14" s="282" t="s">
        <v>433</v>
      </c>
      <c r="D14" s="283"/>
      <c r="E14" s="114"/>
      <c r="F14" s="140">
        <v>4000000</v>
      </c>
      <c r="G14" s="114"/>
      <c r="H14" s="115"/>
    </row>
    <row r="15" spans="3:9" x14ac:dyDescent="0.4">
      <c r="C15" s="282" t="s">
        <v>429</v>
      </c>
      <c r="D15" s="283"/>
      <c r="E15" s="114"/>
      <c r="F15" s="140">
        <v>200000000</v>
      </c>
      <c r="G15" s="114"/>
      <c r="H15" s="115"/>
    </row>
    <row r="16" spans="3:9" x14ac:dyDescent="0.4">
      <c r="C16" s="282" t="s">
        <v>434</v>
      </c>
      <c r="D16" s="283"/>
      <c r="E16" s="114"/>
      <c r="F16" s="140"/>
      <c r="G16" s="114"/>
      <c r="H16" s="115"/>
    </row>
    <row r="17" spans="3:8" ht="38.25" thickBot="1" x14ac:dyDescent="0.45">
      <c r="C17" s="284" t="s">
        <v>435</v>
      </c>
      <c r="D17" s="285"/>
      <c r="E17" s="138" t="s">
        <v>436</v>
      </c>
      <c r="F17" s="141"/>
      <c r="G17" s="119"/>
      <c r="H17" s="132"/>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43"/>
  <sheetViews>
    <sheetView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251" t="s">
        <v>39</v>
      </c>
      <c r="E4" s="252"/>
      <c r="F4" s="253"/>
    </row>
    <row r="5" spans="2:6" s="1" customFormat="1" ht="16.5" thickBot="1" x14ac:dyDescent="0.45">
      <c r="B5" s="21"/>
      <c r="C5" s="22"/>
      <c r="D5" s="23" t="s">
        <v>4</v>
      </c>
      <c r="E5" s="24" t="s">
        <v>5</v>
      </c>
      <c r="F5" s="25" t="s">
        <v>6</v>
      </c>
    </row>
    <row r="6" spans="2:6" x14ac:dyDescent="0.4">
      <c r="B6" s="256" t="s">
        <v>16</v>
      </c>
      <c r="C6" s="257"/>
      <c r="D6" s="18"/>
      <c r="E6" s="11"/>
      <c r="F6" s="12"/>
    </row>
    <row r="7" spans="2:6" x14ac:dyDescent="0.4">
      <c r="B7" s="258" t="s">
        <v>35</v>
      </c>
      <c r="C7" s="259"/>
      <c r="D7" s="18"/>
      <c r="E7" s="11"/>
      <c r="F7" s="12"/>
    </row>
    <row r="8" spans="2:6" x14ac:dyDescent="0.4">
      <c r="B8" s="260"/>
      <c r="C8" s="16" t="s">
        <v>37</v>
      </c>
      <c r="D8" s="74"/>
      <c r="E8" s="13"/>
      <c r="F8" s="12"/>
    </row>
    <row r="9" spans="2:6" x14ac:dyDescent="0.4">
      <c r="B9" s="260"/>
      <c r="C9" s="16" t="s">
        <v>34</v>
      </c>
      <c r="D9" s="19"/>
      <c r="E9" s="13"/>
      <c r="F9" s="75"/>
    </row>
    <row r="10" spans="2:6" x14ac:dyDescent="0.4">
      <c r="B10" s="260"/>
      <c r="C10" s="16" t="s">
        <v>36</v>
      </c>
      <c r="D10" s="19"/>
      <c r="E10" s="13"/>
      <c r="F10" s="75"/>
    </row>
    <row r="11" spans="2:6" x14ac:dyDescent="0.4">
      <c r="B11" s="260"/>
      <c r="C11" s="16" t="s">
        <v>133</v>
      </c>
      <c r="D11" s="18"/>
      <c r="E11" s="11"/>
      <c r="F11" s="12"/>
    </row>
    <row r="12" spans="2:6" x14ac:dyDescent="0.4">
      <c r="B12" s="260"/>
      <c r="C12" s="16" t="s">
        <v>133</v>
      </c>
      <c r="D12" s="18"/>
      <c r="E12" s="11"/>
      <c r="F12" s="12"/>
    </row>
    <row r="13" spans="2:6" x14ac:dyDescent="0.4">
      <c r="B13" s="261" t="s">
        <v>38</v>
      </c>
      <c r="C13" s="262"/>
      <c r="D13" s="18"/>
      <c r="E13" s="11"/>
      <c r="F13" s="12"/>
    </row>
    <row r="14" spans="2:6" x14ac:dyDescent="0.4">
      <c r="B14" s="260"/>
      <c r="C14" s="16" t="s">
        <v>133</v>
      </c>
      <c r="D14" s="18"/>
      <c r="E14" s="11"/>
      <c r="F14" s="12"/>
    </row>
    <row r="15" spans="2:6" x14ac:dyDescent="0.4">
      <c r="B15" s="260"/>
      <c r="C15" s="16" t="s">
        <v>133</v>
      </c>
      <c r="D15" s="18"/>
      <c r="E15" s="11"/>
      <c r="F15" s="12"/>
    </row>
    <row r="16" spans="2:6" x14ac:dyDescent="0.4">
      <c r="B16" s="260"/>
      <c r="C16" s="16" t="s">
        <v>133</v>
      </c>
      <c r="D16" s="18"/>
      <c r="E16" s="11"/>
      <c r="F16" s="12"/>
    </row>
    <row r="17" spans="2:39" x14ac:dyDescent="0.4">
      <c r="B17" s="260"/>
      <c r="C17" s="16" t="s">
        <v>133</v>
      </c>
      <c r="D17" s="18"/>
      <c r="E17" s="11"/>
      <c r="F17" s="12"/>
    </row>
    <row r="18" spans="2:39" ht="16.5" thickBot="1" x14ac:dyDescent="0.45">
      <c r="B18" s="263"/>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254"/>
      <c r="F21" s="255"/>
      <c r="G21" s="249" t="s">
        <v>45</v>
      </c>
      <c r="H21" s="250"/>
      <c r="I21" s="250"/>
      <c r="J21" s="250"/>
      <c r="K21" s="250"/>
      <c r="L21" s="250"/>
      <c r="M21" s="247" t="s">
        <v>48</v>
      </c>
      <c r="N21" s="248"/>
      <c r="O21" s="248"/>
      <c r="P21" s="248"/>
      <c r="Q21" s="248"/>
      <c r="R21" s="248"/>
      <c r="S21" s="249" t="s">
        <v>46</v>
      </c>
      <c r="T21" s="250"/>
      <c r="U21" s="250"/>
      <c r="V21" s="250"/>
      <c r="W21" s="250"/>
      <c r="X21" s="250"/>
      <c r="Y21" s="250"/>
      <c r="Z21" s="250"/>
      <c r="AA21" s="250"/>
      <c r="AB21" s="250"/>
      <c r="AC21" s="250"/>
      <c r="AD21" s="250"/>
      <c r="AE21" s="247" t="s">
        <v>47</v>
      </c>
      <c r="AF21" s="248"/>
      <c r="AG21" s="248"/>
      <c r="AH21" s="248"/>
      <c r="AI21" s="248"/>
      <c r="AJ21" s="248"/>
      <c r="AK21" s="26" t="s">
        <v>42</v>
      </c>
      <c r="AL21" s="245" t="s">
        <v>43</v>
      </c>
      <c r="AM21" s="246"/>
    </row>
    <row r="22" spans="2:39" x14ac:dyDescent="0.4">
      <c r="E22" s="243" t="s">
        <v>27</v>
      </c>
      <c r="F22" s="243"/>
    </row>
    <row r="23" spans="2:39" x14ac:dyDescent="0.4">
      <c r="E23" s="244"/>
      <c r="F23" s="2" t="s">
        <v>40</v>
      </c>
    </row>
    <row r="24" spans="2:39" x14ac:dyDescent="0.4">
      <c r="E24" s="244"/>
      <c r="F24" s="2" t="s">
        <v>30</v>
      </c>
    </row>
    <row r="25" spans="2:39" x14ac:dyDescent="0.4">
      <c r="E25" s="244"/>
      <c r="F25" s="2" t="s">
        <v>31</v>
      </c>
    </row>
    <row r="26" spans="2:39" x14ac:dyDescent="0.4">
      <c r="E26" s="244"/>
      <c r="F26" s="2" t="s">
        <v>133</v>
      </c>
    </row>
    <row r="27" spans="2:39" x14ac:dyDescent="0.4">
      <c r="E27" s="244"/>
      <c r="F27" s="5" t="s">
        <v>133</v>
      </c>
    </row>
    <row r="28" spans="2:39" x14ac:dyDescent="0.4">
      <c r="E28" s="243" t="s">
        <v>19</v>
      </c>
      <c r="F28" s="243"/>
    </row>
    <row r="29" spans="2:39" x14ac:dyDescent="0.4">
      <c r="E29" s="244"/>
      <c r="F29" s="3" t="s">
        <v>18</v>
      </c>
    </row>
    <row r="30" spans="2:39" x14ac:dyDescent="0.4">
      <c r="E30" s="244"/>
      <c r="F30" s="4" t="s">
        <v>17</v>
      </c>
    </row>
    <row r="31" spans="2:39" x14ac:dyDescent="0.4">
      <c r="E31" s="244"/>
      <c r="F31" s="3" t="s">
        <v>20</v>
      </c>
    </row>
    <row r="32" spans="2:39" x14ac:dyDescent="0.4">
      <c r="E32" s="244"/>
      <c r="F32" s="3" t="s">
        <v>21</v>
      </c>
    </row>
    <row r="33" spans="5:6" x14ac:dyDescent="0.4">
      <c r="E33" s="243" t="s">
        <v>22</v>
      </c>
      <c r="F33" s="243"/>
    </row>
    <row r="34" spans="5:6" x14ac:dyDescent="0.4">
      <c r="E34" s="244"/>
      <c r="F34" s="3" t="s">
        <v>23</v>
      </c>
    </row>
    <row r="35" spans="5:6" x14ac:dyDescent="0.4">
      <c r="E35" s="244"/>
      <c r="F35" s="3" t="s">
        <v>24</v>
      </c>
    </row>
    <row r="36" spans="5:6" x14ac:dyDescent="0.4">
      <c r="E36" s="244"/>
      <c r="F36" s="3" t="s">
        <v>26</v>
      </c>
    </row>
    <row r="37" spans="5:6" x14ac:dyDescent="0.4">
      <c r="E37" s="244"/>
      <c r="F37" s="3" t="s">
        <v>25</v>
      </c>
    </row>
    <row r="38" spans="5:6" x14ac:dyDescent="0.4">
      <c r="E38" s="244"/>
      <c r="F38" s="3" t="s">
        <v>32</v>
      </c>
    </row>
    <row r="40" spans="5:6" x14ac:dyDescent="0.4">
      <c r="E40" s="243" t="s">
        <v>33</v>
      </c>
      <c r="F40" s="243"/>
    </row>
    <row r="41" spans="5:6" x14ac:dyDescent="0.4">
      <c r="E41" s="243" t="s">
        <v>28</v>
      </c>
      <c r="F41" s="243"/>
    </row>
    <row r="42" spans="5:6" x14ac:dyDescent="0.4">
      <c r="E42" s="243" t="s">
        <v>29</v>
      </c>
      <c r="F42" s="243"/>
    </row>
    <row r="43" spans="5:6" x14ac:dyDescent="0.4">
      <c r="E43" s="243" t="s">
        <v>41</v>
      </c>
      <c r="F43" s="243"/>
    </row>
  </sheetData>
  <mergeCells count="22">
    <mergeCell ref="D4:F4"/>
    <mergeCell ref="E21:F21"/>
    <mergeCell ref="G21:L21"/>
    <mergeCell ref="B6:C6"/>
    <mergeCell ref="E29:E32"/>
    <mergeCell ref="B7:C7"/>
    <mergeCell ref="B8:B12"/>
    <mergeCell ref="B13:C13"/>
    <mergeCell ref="B14:B18"/>
    <mergeCell ref="E43:F43"/>
    <mergeCell ref="E22:F22"/>
    <mergeCell ref="E23:E27"/>
    <mergeCell ref="E34:E38"/>
    <mergeCell ref="AL21:AM21"/>
    <mergeCell ref="M21:R21"/>
    <mergeCell ref="S21:AD21"/>
    <mergeCell ref="AE21:AJ21"/>
    <mergeCell ref="E42:F42"/>
    <mergeCell ref="E28:F28"/>
    <mergeCell ref="E33:F33"/>
    <mergeCell ref="E41:F41"/>
    <mergeCell ref="E40:F4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H23" sqref="H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312</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310</v>
      </c>
      <c r="I17" s="36"/>
    </row>
    <row r="18" spans="2:9" ht="16.5" thickBot="1" x14ac:dyDescent="0.45">
      <c r="B18" s="34"/>
      <c r="C18" s="35"/>
      <c r="D18" s="35"/>
      <c r="E18" s="35"/>
      <c r="F18" s="28" t="s">
        <v>62</v>
      </c>
      <c r="G18" s="35"/>
      <c r="H18" s="29" t="s">
        <v>309</v>
      </c>
      <c r="I18" s="36"/>
    </row>
    <row r="19" spans="2:9" x14ac:dyDescent="0.4">
      <c r="B19" s="34"/>
      <c r="C19" s="35"/>
      <c r="D19" s="35"/>
      <c r="E19" s="35"/>
      <c r="F19" s="30" t="s">
        <v>60</v>
      </c>
      <c r="G19" s="35"/>
      <c r="H19" s="35"/>
      <c r="I19" s="36"/>
    </row>
    <row r="20" spans="2:9" ht="16.5" thickBot="1" x14ac:dyDescent="0.45">
      <c r="B20" s="34"/>
      <c r="C20" s="35"/>
      <c r="D20" s="35"/>
      <c r="E20" s="35"/>
      <c r="F20" s="29" t="s">
        <v>313</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76"/>
  <sheetViews>
    <sheetView tabSelected="1" workbookViewId="0">
      <pane xSplit="3" ySplit="5" topLeftCell="L39" activePane="bottomRight" state="frozen"/>
      <selection pane="topRight" activeCell="D1" sqref="D1"/>
      <selection pane="bottomLeft" activeCell="A6" sqref="A6"/>
      <selection pane="bottomRight" activeCell="C66" sqref="C66"/>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115</v>
      </c>
      <c r="D2" s="6">
        <f>SUM(D6:F63)</f>
        <v>41</v>
      </c>
      <c r="G2" s="6">
        <f>D2*800000</f>
        <v>32800000</v>
      </c>
    </row>
    <row r="3" spans="2:41" ht="16.5" thickBot="1" x14ac:dyDescent="0.45"/>
    <row r="4" spans="2:41" x14ac:dyDescent="0.4">
      <c r="B4" s="57"/>
      <c r="C4" s="60"/>
      <c r="D4" s="269" t="s">
        <v>39</v>
      </c>
      <c r="E4" s="269"/>
      <c r="F4" s="270"/>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41"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41"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41"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41"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41"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41" x14ac:dyDescent="0.4">
      <c r="B10" s="48" t="s">
        <v>49</v>
      </c>
      <c r="C10" s="6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41" x14ac:dyDescent="0.4">
      <c r="B11" s="48" t="s">
        <v>51</v>
      </c>
      <c r="C11" s="6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41" x14ac:dyDescent="0.4">
      <c r="B12" s="48" t="s">
        <v>52</v>
      </c>
      <c r="C12" s="6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41" x14ac:dyDescent="0.4">
      <c r="B13" s="48" t="s">
        <v>55</v>
      </c>
      <c r="C13" s="6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41" x14ac:dyDescent="0.4">
      <c r="B14" s="48" t="s">
        <v>447</v>
      </c>
      <c r="C14" s="62">
        <f t="shared" si="0"/>
        <v>24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c r="AC14" s="3"/>
      <c r="AD14" s="3"/>
      <c r="AE14" s="3"/>
      <c r="AF14" s="3"/>
      <c r="AG14" s="3"/>
      <c r="AH14" s="3"/>
      <c r="AI14" s="3"/>
      <c r="AJ14" s="3"/>
      <c r="AK14" s="3"/>
      <c r="AL14" s="3"/>
      <c r="AM14" s="49"/>
    </row>
    <row r="15" spans="2:41" x14ac:dyDescent="0.4">
      <c r="B15" s="48" t="s">
        <v>448</v>
      </c>
      <c r="C15" s="62">
        <f t="shared" si="0"/>
        <v>24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c r="AC15" s="3"/>
      <c r="AD15" s="3"/>
      <c r="AE15" s="3"/>
      <c r="AF15" s="3"/>
      <c r="AG15" s="3"/>
      <c r="AH15" s="3"/>
      <c r="AI15" s="3"/>
      <c r="AJ15" s="3"/>
      <c r="AK15" s="3"/>
      <c r="AL15" s="3"/>
      <c r="AM15" s="49"/>
    </row>
    <row r="16" spans="2:41" x14ac:dyDescent="0.4">
      <c r="B16" s="48" t="s">
        <v>450</v>
      </c>
      <c r="C16" s="62">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49"/>
      <c r="AO16" s="6">
        <f>C13+SUM(C27:C34)</f>
        <v>300</v>
      </c>
    </row>
    <row r="17" spans="2:39" x14ac:dyDescent="0.4">
      <c r="B17" s="48" t="s">
        <v>442</v>
      </c>
      <c r="C17" s="62">
        <f t="shared" si="0"/>
        <v>9.5</v>
      </c>
      <c r="D17" s="3"/>
      <c r="E17" s="3"/>
      <c r="F17" s="3"/>
      <c r="G17" s="3">
        <v>1</v>
      </c>
      <c r="H17" s="3">
        <v>1</v>
      </c>
      <c r="I17" s="3">
        <v>1</v>
      </c>
      <c r="J17" s="3">
        <v>1</v>
      </c>
      <c r="K17" s="3">
        <v>1</v>
      </c>
      <c r="L17" s="3">
        <v>1</v>
      </c>
      <c r="M17" s="3">
        <v>1</v>
      </c>
      <c r="N17" s="3">
        <v>1</v>
      </c>
      <c r="O17" s="3">
        <v>1</v>
      </c>
      <c r="P17" s="3">
        <v>0.5</v>
      </c>
      <c r="Q17" s="3"/>
      <c r="R17" s="3"/>
      <c r="S17" s="3"/>
      <c r="T17" s="3"/>
      <c r="U17" s="3"/>
      <c r="V17" s="3"/>
      <c r="W17" s="3"/>
      <c r="X17" s="3"/>
      <c r="Y17" s="3"/>
      <c r="Z17" s="3"/>
      <c r="AA17" s="3"/>
      <c r="AB17" s="3"/>
      <c r="AC17" s="3"/>
      <c r="AD17" s="3"/>
      <c r="AE17" s="3"/>
      <c r="AF17" s="3"/>
      <c r="AG17" s="3"/>
      <c r="AH17" s="3"/>
      <c r="AI17" s="3"/>
      <c r="AJ17" s="3"/>
      <c r="AK17" s="3"/>
      <c r="AL17" s="3"/>
      <c r="AM17" s="49"/>
    </row>
    <row r="18" spans="2:39" x14ac:dyDescent="0.4">
      <c r="B18" s="48" t="s">
        <v>443</v>
      </c>
      <c r="C18" s="62">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49"/>
    </row>
    <row r="19" spans="2:39" x14ac:dyDescent="0.4">
      <c r="B19" s="48" t="s">
        <v>444</v>
      </c>
      <c r="C19" s="62">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49"/>
    </row>
    <row r="20" spans="2:39" x14ac:dyDescent="0.4">
      <c r="B20" s="48" t="s">
        <v>445</v>
      </c>
      <c r="C20" s="62">
        <f t="shared" si="0"/>
        <v>15</v>
      </c>
      <c r="D20" s="3"/>
      <c r="E20" s="3"/>
      <c r="F20" s="3"/>
      <c r="G20" s="176"/>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49"/>
    </row>
    <row r="21" spans="2:39" x14ac:dyDescent="0.4">
      <c r="B21" s="48" t="s">
        <v>446</v>
      </c>
      <c r="C21" s="62">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49"/>
    </row>
    <row r="22" spans="2:39" x14ac:dyDescent="0.4">
      <c r="B22" s="48" t="s">
        <v>449</v>
      </c>
      <c r="C22" s="62">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49"/>
    </row>
    <row r="23" spans="2:39" x14ac:dyDescent="0.4">
      <c r="B23" s="48" t="s">
        <v>451</v>
      </c>
      <c r="C23" s="62">
        <f t="shared" ref="C23:C62"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49"/>
    </row>
    <row r="24" spans="2:39" x14ac:dyDescent="0.4">
      <c r="B24" s="48" t="s">
        <v>452</v>
      </c>
      <c r="C24" s="62">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49"/>
    </row>
    <row r="25" spans="2:39" x14ac:dyDescent="0.4">
      <c r="B25" s="48" t="s">
        <v>474</v>
      </c>
      <c r="C25" s="62">
        <f t="shared" si="1"/>
        <v>7</v>
      </c>
      <c r="D25" s="3"/>
      <c r="E25" s="3"/>
      <c r="F25" s="3"/>
      <c r="G25" s="3"/>
      <c r="H25" s="3"/>
      <c r="I25" s="3"/>
      <c r="J25" s="3"/>
      <c r="K25" s="3"/>
      <c r="L25" s="3"/>
      <c r="M25" s="3"/>
      <c r="N25" s="3"/>
      <c r="O25" s="3"/>
      <c r="P25" s="3"/>
      <c r="Q25" s="3"/>
      <c r="R25" s="3"/>
      <c r="S25" s="3"/>
      <c r="T25" s="3">
        <v>1</v>
      </c>
      <c r="U25" s="3">
        <v>1</v>
      </c>
      <c r="V25" s="3">
        <v>1</v>
      </c>
      <c r="W25" s="3">
        <v>1</v>
      </c>
      <c r="X25" s="3">
        <v>1</v>
      </c>
      <c r="Y25" s="3">
        <v>1</v>
      </c>
      <c r="Z25" s="3">
        <v>1</v>
      </c>
      <c r="AA25" s="3"/>
      <c r="AB25" s="3"/>
      <c r="AC25" s="3"/>
      <c r="AD25" s="3"/>
      <c r="AE25" s="3"/>
      <c r="AF25" s="3"/>
      <c r="AG25" s="3"/>
      <c r="AH25" s="3"/>
      <c r="AI25" s="3"/>
      <c r="AJ25" s="3"/>
      <c r="AK25" s="3"/>
      <c r="AL25" s="3"/>
      <c r="AM25" s="49"/>
    </row>
    <row r="26" spans="2:39" x14ac:dyDescent="0.4">
      <c r="B26" s="48" t="s">
        <v>474</v>
      </c>
      <c r="C26" s="62">
        <f t="shared" si="1"/>
        <v>7</v>
      </c>
      <c r="D26" s="3"/>
      <c r="E26" s="3"/>
      <c r="F26" s="3"/>
      <c r="G26" s="3"/>
      <c r="H26" s="3"/>
      <c r="I26" s="3"/>
      <c r="J26" s="3"/>
      <c r="K26" s="3"/>
      <c r="L26" s="3"/>
      <c r="M26" s="3"/>
      <c r="N26" s="3"/>
      <c r="O26" s="3"/>
      <c r="P26" s="3"/>
      <c r="Q26" s="3"/>
      <c r="R26" s="3"/>
      <c r="S26" s="3"/>
      <c r="T26" s="3">
        <v>1</v>
      </c>
      <c r="U26" s="3">
        <v>1</v>
      </c>
      <c r="V26" s="3">
        <v>1</v>
      </c>
      <c r="W26" s="3">
        <v>1</v>
      </c>
      <c r="X26" s="3">
        <v>1</v>
      </c>
      <c r="Y26" s="3">
        <v>1</v>
      </c>
      <c r="Z26" s="3">
        <v>1</v>
      </c>
      <c r="AA26" s="3"/>
      <c r="AB26" s="3"/>
      <c r="AC26" s="3"/>
      <c r="AD26" s="3"/>
      <c r="AE26" s="3"/>
      <c r="AF26" s="3"/>
      <c r="AG26" s="3"/>
      <c r="AH26" s="3"/>
      <c r="AI26" s="3"/>
      <c r="AJ26" s="3"/>
      <c r="AK26" s="3"/>
      <c r="AL26" s="3"/>
      <c r="AM26" s="49"/>
    </row>
    <row r="27" spans="2:39" x14ac:dyDescent="0.4">
      <c r="B27" s="48" t="s">
        <v>487</v>
      </c>
      <c r="C27" s="62">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49">
        <v>1</v>
      </c>
    </row>
    <row r="28" spans="2:39" x14ac:dyDescent="0.4">
      <c r="B28" s="149" t="s">
        <v>453</v>
      </c>
      <c r="C28" s="62">
        <f t="shared" si="1"/>
        <v>36</v>
      </c>
      <c r="D28" s="148">
        <v>1</v>
      </c>
      <c r="E28" s="148">
        <v>1</v>
      </c>
      <c r="F28" s="148">
        <v>1</v>
      </c>
      <c r="G28" s="152">
        <v>1</v>
      </c>
      <c r="H28" s="155">
        <v>1</v>
      </c>
      <c r="I28" s="155">
        <v>1</v>
      </c>
      <c r="J28" s="158">
        <v>1</v>
      </c>
      <c r="K28" s="158">
        <v>1</v>
      </c>
      <c r="L28" s="174">
        <v>1</v>
      </c>
      <c r="M28" s="187">
        <v>1</v>
      </c>
      <c r="N28" s="187">
        <v>1</v>
      </c>
      <c r="O28" s="187">
        <v>1</v>
      </c>
      <c r="P28" s="187">
        <v>1</v>
      </c>
      <c r="Q28" s="187">
        <v>1</v>
      </c>
      <c r="R28" s="187">
        <v>1</v>
      </c>
      <c r="S28" s="187">
        <v>1</v>
      </c>
      <c r="T28" s="187">
        <v>1</v>
      </c>
      <c r="U28" s="187">
        <v>1</v>
      </c>
      <c r="V28" s="187">
        <v>1</v>
      </c>
      <c r="W28" s="187">
        <v>1</v>
      </c>
      <c r="X28" s="187">
        <v>1</v>
      </c>
      <c r="Y28" s="187">
        <v>1</v>
      </c>
      <c r="Z28" s="187">
        <v>1</v>
      </c>
      <c r="AA28" s="187">
        <v>1</v>
      </c>
      <c r="AB28" s="187">
        <v>1</v>
      </c>
      <c r="AC28" s="187">
        <v>1</v>
      </c>
      <c r="AD28" s="187">
        <v>1</v>
      </c>
      <c r="AE28" s="187">
        <v>1</v>
      </c>
      <c r="AF28" s="187">
        <v>1</v>
      </c>
      <c r="AG28" s="187">
        <v>1</v>
      </c>
      <c r="AH28" s="187">
        <v>1</v>
      </c>
      <c r="AI28" s="187">
        <v>1</v>
      </c>
      <c r="AJ28" s="187">
        <v>1</v>
      </c>
      <c r="AK28" s="187">
        <v>1</v>
      </c>
      <c r="AL28" s="187">
        <v>1</v>
      </c>
      <c r="AM28" s="241">
        <v>1</v>
      </c>
    </row>
    <row r="29" spans="2:39" x14ac:dyDescent="0.4">
      <c r="B29" s="48" t="s">
        <v>454</v>
      </c>
      <c r="C29" s="62">
        <f t="shared" si="1"/>
        <v>36</v>
      </c>
      <c r="D29" s="161">
        <v>1</v>
      </c>
      <c r="E29" s="161">
        <v>1</v>
      </c>
      <c r="F29" s="210">
        <v>1</v>
      </c>
      <c r="G29" s="210">
        <v>1</v>
      </c>
      <c r="H29" s="161">
        <v>1</v>
      </c>
      <c r="I29" s="161">
        <v>1</v>
      </c>
      <c r="J29" s="161">
        <v>1</v>
      </c>
      <c r="K29" s="161">
        <v>1</v>
      </c>
      <c r="L29" s="161">
        <v>1</v>
      </c>
      <c r="M29" s="187">
        <v>1</v>
      </c>
      <c r="N29" s="187">
        <v>1</v>
      </c>
      <c r="O29" s="187">
        <v>1</v>
      </c>
      <c r="P29" s="187">
        <v>1</v>
      </c>
      <c r="Q29" s="187">
        <v>1</v>
      </c>
      <c r="R29" s="187">
        <v>1</v>
      </c>
      <c r="S29" s="187">
        <v>1</v>
      </c>
      <c r="T29" s="187">
        <v>1</v>
      </c>
      <c r="U29" s="187">
        <v>1</v>
      </c>
      <c r="V29" s="187">
        <v>1</v>
      </c>
      <c r="W29" s="187">
        <v>1</v>
      </c>
      <c r="X29" s="187">
        <v>1</v>
      </c>
      <c r="Y29" s="187">
        <v>1</v>
      </c>
      <c r="Z29" s="187">
        <v>1</v>
      </c>
      <c r="AA29" s="187">
        <v>1</v>
      </c>
      <c r="AB29" s="187">
        <v>1</v>
      </c>
      <c r="AC29" s="187">
        <v>1</v>
      </c>
      <c r="AD29" s="187">
        <v>1</v>
      </c>
      <c r="AE29" s="187">
        <v>1</v>
      </c>
      <c r="AF29" s="187">
        <v>1</v>
      </c>
      <c r="AG29" s="187">
        <v>1</v>
      </c>
      <c r="AH29" s="187">
        <v>1</v>
      </c>
      <c r="AI29" s="187">
        <v>1</v>
      </c>
      <c r="AJ29" s="187">
        <v>1</v>
      </c>
      <c r="AK29" s="187">
        <v>1</v>
      </c>
      <c r="AL29" s="187">
        <v>1</v>
      </c>
      <c r="AM29" s="241">
        <v>1</v>
      </c>
    </row>
    <row r="30" spans="2:39" x14ac:dyDescent="0.4">
      <c r="B30" s="48" t="s">
        <v>455</v>
      </c>
      <c r="C30" s="62">
        <f t="shared" si="1"/>
        <v>36</v>
      </c>
      <c r="D30" s="162">
        <v>1</v>
      </c>
      <c r="E30" s="162">
        <v>1</v>
      </c>
      <c r="F30" s="162">
        <v>1</v>
      </c>
      <c r="G30" s="162">
        <v>1</v>
      </c>
      <c r="H30" s="162">
        <v>1</v>
      </c>
      <c r="I30" s="162">
        <v>1</v>
      </c>
      <c r="J30" s="162">
        <v>1</v>
      </c>
      <c r="K30" s="162">
        <v>1</v>
      </c>
      <c r="L30" s="162">
        <v>1</v>
      </c>
      <c r="M30" s="187">
        <v>1</v>
      </c>
      <c r="N30" s="187">
        <v>1</v>
      </c>
      <c r="O30" s="187">
        <v>1</v>
      </c>
      <c r="P30" s="187">
        <v>1</v>
      </c>
      <c r="Q30" s="187">
        <v>1</v>
      </c>
      <c r="R30" s="187">
        <v>1</v>
      </c>
      <c r="S30" s="187">
        <v>1</v>
      </c>
      <c r="T30" s="187">
        <v>1</v>
      </c>
      <c r="U30" s="187">
        <v>1</v>
      </c>
      <c r="V30" s="187">
        <v>1</v>
      </c>
      <c r="W30" s="187">
        <v>1</v>
      </c>
      <c r="X30" s="187">
        <v>1</v>
      </c>
      <c r="Y30" s="187">
        <v>1</v>
      </c>
      <c r="Z30" s="298">
        <v>1</v>
      </c>
      <c r="AA30" s="187">
        <v>1</v>
      </c>
      <c r="AB30" s="187">
        <v>1</v>
      </c>
      <c r="AC30" s="187">
        <v>1</v>
      </c>
      <c r="AD30" s="187">
        <v>1</v>
      </c>
      <c r="AE30" s="187">
        <v>1</v>
      </c>
      <c r="AF30" s="187">
        <v>1</v>
      </c>
      <c r="AG30" s="187">
        <v>1</v>
      </c>
      <c r="AH30" s="187">
        <v>1</v>
      </c>
      <c r="AI30" s="187">
        <v>1</v>
      </c>
      <c r="AJ30" s="187">
        <v>1</v>
      </c>
      <c r="AK30" s="187">
        <v>1</v>
      </c>
      <c r="AL30" s="187">
        <v>1</v>
      </c>
      <c r="AM30" s="241">
        <v>1</v>
      </c>
    </row>
    <row r="31" spans="2:39" x14ac:dyDescent="0.4">
      <c r="B31" s="48" t="s">
        <v>456</v>
      </c>
      <c r="C31" s="62">
        <f t="shared" si="1"/>
        <v>33</v>
      </c>
      <c r="D31" s="3"/>
      <c r="E31" s="3"/>
      <c r="F31" s="3"/>
      <c r="G31" s="3">
        <v>1</v>
      </c>
      <c r="H31" s="3">
        <v>1</v>
      </c>
      <c r="I31" s="3">
        <v>1</v>
      </c>
      <c r="J31" s="3">
        <v>1</v>
      </c>
      <c r="K31" s="3">
        <v>1</v>
      </c>
      <c r="L31" s="3">
        <v>1</v>
      </c>
      <c r="M31" s="187">
        <v>1</v>
      </c>
      <c r="N31" s="187">
        <v>1</v>
      </c>
      <c r="O31" s="187">
        <v>1</v>
      </c>
      <c r="P31" s="187">
        <v>1</v>
      </c>
      <c r="Q31" s="187">
        <v>1</v>
      </c>
      <c r="R31" s="187">
        <v>1</v>
      </c>
      <c r="S31" s="298">
        <v>1</v>
      </c>
      <c r="T31" s="187">
        <v>1</v>
      </c>
      <c r="U31" s="187">
        <v>1</v>
      </c>
      <c r="V31" s="187">
        <v>1</v>
      </c>
      <c r="W31" s="187">
        <v>1</v>
      </c>
      <c r="X31" s="187">
        <v>1</v>
      </c>
      <c r="Y31" s="187">
        <v>1</v>
      </c>
      <c r="Z31" s="187">
        <v>1</v>
      </c>
      <c r="AA31" s="187">
        <v>1</v>
      </c>
      <c r="AB31" s="187">
        <v>1</v>
      </c>
      <c r="AC31" s="187">
        <v>1</v>
      </c>
      <c r="AD31" s="187">
        <v>1</v>
      </c>
      <c r="AE31" s="187">
        <v>1</v>
      </c>
      <c r="AF31" s="187">
        <v>1</v>
      </c>
      <c r="AG31" s="187">
        <v>1</v>
      </c>
      <c r="AH31" s="187">
        <v>1</v>
      </c>
      <c r="AI31" s="187">
        <v>1</v>
      </c>
      <c r="AJ31" s="187">
        <v>1</v>
      </c>
      <c r="AK31" s="187">
        <v>1</v>
      </c>
      <c r="AL31" s="187">
        <v>1</v>
      </c>
      <c r="AM31" s="241">
        <v>1</v>
      </c>
    </row>
    <row r="32" spans="2:39" x14ac:dyDescent="0.4">
      <c r="B32" s="48" t="s">
        <v>457</v>
      </c>
      <c r="C32" s="62">
        <f t="shared" si="1"/>
        <v>33</v>
      </c>
      <c r="D32" s="3"/>
      <c r="E32" s="3"/>
      <c r="F32" s="3"/>
      <c r="G32" s="170">
        <v>1</v>
      </c>
      <c r="H32" s="183">
        <v>1</v>
      </c>
      <c r="I32" s="183">
        <v>1</v>
      </c>
      <c r="J32" s="183">
        <v>1</v>
      </c>
      <c r="K32" s="183">
        <v>1</v>
      </c>
      <c r="L32" s="180">
        <v>1</v>
      </c>
      <c r="M32" s="187">
        <v>1</v>
      </c>
      <c r="N32" s="187">
        <v>1</v>
      </c>
      <c r="O32" s="187">
        <v>1</v>
      </c>
      <c r="P32" s="187">
        <v>1</v>
      </c>
      <c r="Q32" s="187">
        <v>1</v>
      </c>
      <c r="R32" s="187">
        <v>1</v>
      </c>
      <c r="S32" s="187">
        <v>1</v>
      </c>
      <c r="T32" s="187">
        <v>1</v>
      </c>
      <c r="U32" s="187">
        <v>1</v>
      </c>
      <c r="V32" s="187">
        <v>1</v>
      </c>
      <c r="W32" s="187">
        <v>1</v>
      </c>
      <c r="X32" s="187">
        <v>1</v>
      </c>
      <c r="Y32" s="187">
        <v>1</v>
      </c>
      <c r="Z32" s="187">
        <v>1</v>
      </c>
      <c r="AA32" s="187">
        <v>1</v>
      </c>
      <c r="AB32" s="187">
        <v>1</v>
      </c>
      <c r="AC32" s="187">
        <v>1</v>
      </c>
      <c r="AD32" s="187">
        <v>1</v>
      </c>
      <c r="AE32" s="187">
        <v>1</v>
      </c>
      <c r="AF32" s="187">
        <v>1</v>
      </c>
      <c r="AG32" s="187">
        <v>1</v>
      </c>
      <c r="AH32" s="187">
        <v>1</v>
      </c>
      <c r="AI32" s="187">
        <v>1</v>
      </c>
      <c r="AJ32" s="187">
        <v>1</v>
      </c>
      <c r="AK32" s="187">
        <v>1</v>
      </c>
      <c r="AL32" s="187">
        <v>1</v>
      </c>
      <c r="AM32" s="241">
        <v>1</v>
      </c>
    </row>
    <row r="33" spans="2:39" x14ac:dyDescent="0.4">
      <c r="B33" s="48" t="s">
        <v>468</v>
      </c>
      <c r="C33" s="62">
        <f t="shared" si="1"/>
        <v>27</v>
      </c>
      <c r="D33" s="3"/>
      <c r="E33" s="3"/>
      <c r="F33" s="3"/>
      <c r="G33" s="187"/>
      <c r="H33" s="187"/>
      <c r="I33" s="187"/>
      <c r="J33" s="187"/>
      <c r="K33" s="187"/>
      <c r="L33" s="187"/>
      <c r="M33" s="187">
        <v>1</v>
      </c>
      <c r="N33" s="187">
        <v>1</v>
      </c>
      <c r="O33" s="187">
        <v>1</v>
      </c>
      <c r="P33" s="187">
        <v>1</v>
      </c>
      <c r="Q33" s="187">
        <v>1</v>
      </c>
      <c r="R33" s="187">
        <v>1</v>
      </c>
      <c r="S33" s="187">
        <v>1</v>
      </c>
      <c r="T33" s="187">
        <v>1</v>
      </c>
      <c r="U33" s="187">
        <v>1</v>
      </c>
      <c r="V33" s="187">
        <v>1</v>
      </c>
      <c r="W33" s="187">
        <v>1</v>
      </c>
      <c r="X33" s="187">
        <v>1</v>
      </c>
      <c r="Y33" s="187">
        <v>1</v>
      </c>
      <c r="Z33" s="187">
        <v>1</v>
      </c>
      <c r="AA33" s="187">
        <v>1</v>
      </c>
      <c r="AB33" s="187">
        <v>1</v>
      </c>
      <c r="AC33" s="187">
        <v>1</v>
      </c>
      <c r="AD33" s="187">
        <v>1</v>
      </c>
      <c r="AE33" s="187">
        <v>1</v>
      </c>
      <c r="AF33" s="187">
        <v>1</v>
      </c>
      <c r="AG33" s="187">
        <v>1</v>
      </c>
      <c r="AH33" s="187">
        <v>1</v>
      </c>
      <c r="AI33" s="187">
        <v>1</v>
      </c>
      <c r="AJ33" s="187">
        <v>1</v>
      </c>
      <c r="AK33" s="187">
        <v>1</v>
      </c>
      <c r="AL33" s="187">
        <v>1</v>
      </c>
      <c r="AM33" s="241">
        <v>1</v>
      </c>
    </row>
    <row r="34" spans="2:39" x14ac:dyDescent="0.4">
      <c r="B34" s="48" t="s">
        <v>470</v>
      </c>
      <c r="C34" s="62">
        <f t="shared" si="1"/>
        <v>27</v>
      </c>
      <c r="D34" s="187"/>
      <c r="E34" s="187"/>
      <c r="F34" s="187"/>
      <c r="G34" s="187"/>
      <c r="H34" s="187"/>
      <c r="I34" s="187"/>
      <c r="J34" s="187"/>
      <c r="K34" s="187"/>
      <c r="L34" s="187"/>
      <c r="M34" s="187">
        <v>1</v>
      </c>
      <c r="N34" s="187">
        <v>1</v>
      </c>
      <c r="O34" s="187">
        <v>1</v>
      </c>
      <c r="P34" s="187">
        <v>1</v>
      </c>
      <c r="Q34" s="187">
        <v>1</v>
      </c>
      <c r="R34" s="187">
        <v>1</v>
      </c>
      <c r="S34" s="187">
        <v>1</v>
      </c>
      <c r="T34" s="187">
        <v>1</v>
      </c>
      <c r="U34" s="187">
        <v>1</v>
      </c>
      <c r="V34" s="187">
        <v>1</v>
      </c>
      <c r="W34" s="187">
        <v>1</v>
      </c>
      <c r="X34" s="187">
        <v>1</v>
      </c>
      <c r="Y34" s="187">
        <v>1</v>
      </c>
      <c r="Z34" s="187">
        <v>1</v>
      </c>
      <c r="AA34" s="187">
        <v>1</v>
      </c>
      <c r="AB34" s="187">
        <v>1</v>
      </c>
      <c r="AC34" s="187">
        <v>1</v>
      </c>
      <c r="AD34" s="187">
        <v>1</v>
      </c>
      <c r="AE34" s="187">
        <v>1</v>
      </c>
      <c r="AF34" s="187">
        <v>1</v>
      </c>
      <c r="AG34" s="187">
        <v>1</v>
      </c>
      <c r="AH34" s="187">
        <v>1</v>
      </c>
      <c r="AI34" s="187">
        <v>1</v>
      </c>
      <c r="AJ34" s="187">
        <v>1</v>
      </c>
      <c r="AK34" s="187">
        <v>1</v>
      </c>
      <c r="AL34" s="187">
        <v>1</v>
      </c>
      <c r="AM34" s="241">
        <v>1</v>
      </c>
    </row>
    <row r="35" spans="2:39" x14ac:dyDescent="0.4">
      <c r="B35" s="48" t="s">
        <v>464</v>
      </c>
      <c r="C35" s="62">
        <f t="shared" si="1"/>
        <v>34</v>
      </c>
      <c r="D35" s="3"/>
      <c r="E35" s="3"/>
      <c r="F35" s="3">
        <v>1</v>
      </c>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49">
        <v>1</v>
      </c>
    </row>
    <row r="36" spans="2:39" x14ac:dyDescent="0.4">
      <c r="B36" s="48" t="s">
        <v>463</v>
      </c>
      <c r="C36" s="62">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49">
        <v>1</v>
      </c>
    </row>
    <row r="37" spans="2:39" x14ac:dyDescent="0.4">
      <c r="B37" s="48" t="s">
        <v>465</v>
      </c>
      <c r="C37" s="62">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49">
        <v>1</v>
      </c>
    </row>
    <row r="38" spans="2:39" x14ac:dyDescent="0.4">
      <c r="B38" s="48" t="s">
        <v>484</v>
      </c>
      <c r="C38" s="62">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49">
        <v>1</v>
      </c>
    </row>
    <row r="39" spans="2:39" x14ac:dyDescent="0.4">
      <c r="B39" s="48" t="s">
        <v>486</v>
      </c>
      <c r="C39" s="62">
        <f t="shared" si="1"/>
        <v>36</v>
      </c>
      <c r="D39" s="3">
        <v>1</v>
      </c>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49">
        <v>1</v>
      </c>
    </row>
    <row r="40" spans="2:39" x14ac:dyDescent="0.4">
      <c r="B40" s="48" t="s">
        <v>476</v>
      </c>
      <c r="C40" s="62">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49">
        <v>1</v>
      </c>
    </row>
    <row r="41" spans="2:39" x14ac:dyDescent="0.4">
      <c r="B41" s="48" t="s">
        <v>477</v>
      </c>
      <c r="C41" s="62">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49">
        <v>1</v>
      </c>
    </row>
    <row r="42" spans="2:39" x14ac:dyDescent="0.4">
      <c r="B42" s="48" t="s">
        <v>478</v>
      </c>
      <c r="C42" s="62">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49">
        <v>1</v>
      </c>
    </row>
    <row r="43" spans="2:39" x14ac:dyDescent="0.4">
      <c r="B43" s="48" t="s">
        <v>479</v>
      </c>
      <c r="C43" s="62">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49">
        <v>1</v>
      </c>
    </row>
    <row r="44" spans="2:39" x14ac:dyDescent="0.4">
      <c r="B44" s="48" t="s">
        <v>480</v>
      </c>
      <c r="C44" s="62">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49">
        <v>1</v>
      </c>
    </row>
    <row r="45" spans="2:39" x14ac:dyDescent="0.4">
      <c r="B45" s="48" t="s">
        <v>481</v>
      </c>
      <c r="C45" s="62">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49">
        <v>1</v>
      </c>
    </row>
    <row r="46" spans="2:39" x14ac:dyDescent="0.4">
      <c r="B46" s="48" t="s">
        <v>482</v>
      </c>
      <c r="C46" s="62">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49">
        <v>1</v>
      </c>
    </row>
    <row r="47" spans="2:39" x14ac:dyDescent="0.4">
      <c r="B47" s="48" t="s">
        <v>483</v>
      </c>
      <c r="C47" s="62">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49">
        <v>1</v>
      </c>
    </row>
    <row r="48" spans="2:39" x14ac:dyDescent="0.4">
      <c r="B48" s="64" t="s">
        <v>485</v>
      </c>
      <c r="C48" s="62">
        <f t="shared" si="1"/>
        <v>36</v>
      </c>
      <c r="D48" s="73">
        <v>1</v>
      </c>
      <c r="E48" s="73">
        <v>1</v>
      </c>
      <c r="F48" s="73">
        <v>1</v>
      </c>
      <c r="G48" s="73">
        <v>1</v>
      </c>
      <c r="H48" s="73">
        <v>1</v>
      </c>
      <c r="I48" s="73">
        <v>1</v>
      </c>
      <c r="J48" s="73">
        <v>1</v>
      </c>
      <c r="K48" s="73">
        <v>1</v>
      </c>
      <c r="L48" s="73">
        <v>1</v>
      </c>
      <c r="M48" s="73">
        <v>1</v>
      </c>
      <c r="N48" s="73">
        <v>1</v>
      </c>
      <c r="O48" s="73">
        <v>1</v>
      </c>
      <c r="P48" s="73">
        <v>1</v>
      </c>
      <c r="Q48" s="73">
        <v>1</v>
      </c>
      <c r="R48" s="73">
        <v>1</v>
      </c>
      <c r="S48" s="73">
        <v>1</v>
      </c>
      <c r="T48" s="73">
        <v>1</v>
      </c>
      <c r="U48" s="73">
        <v>1</v>
      </c>
      <c r="V48" s="73">
        <v>1</v>
      </c>
      <c r="W48" s="73">
        <v>1</v>
      </c>
      <c r="X48" s="73">
        <v>1</v>
      </c>
      <c r="Y48" s="73">
        <v>1</v>
      </c>
      <c r="Z48" s="73">
        <v>1</v>
      </c>
      <c r="AA48" s="73">
        <v>1</v>
      </c>
      <c r="AB48" s="73">
        <v>1</v>
      </c>
      <c r="AC48" s="73">
        <v>1</v>
      </c>
      <c r="AD48" s="73">
        <v>1</v>
      </c>
      <c r="AE48" s="73">
        <v>1</v>
      </c>
      <c r="AF48" s="73">
        <v>1</v>
      </c>
      <c r="AG48" s="73">
        <v>1</v>
      </c>
      <c r="AH48" s="73">
        <v>1</v>
      </c>
      <c r="AI48" s="73">
        <v>1</v>
      </c>
      <c r="AJ48" s="73">
        <v>1</v>
      </c>
      <c r="AK48" s="73">
        <v>1</v>
      </c>
      <c r="AL48" s="73">
        <v>1</v>
      </c>
      <c r="AM48" s="300">
        <v>1</v>
      </c>
    </row>
    <row r="49" spans="2:39" x14ac:dyDescent="0.4">
      <c r="B49" s="64" t="s">
        <v>488</v>
      </c>
      <c r="C49" s="62">
        <f t="shared" si="1"/>
        <v>33</v>
      </c>
      <c r="D49" s="73"/>
      <c r="E49" s="73"/>
      <c r="F49" s="73"/>
      <c r="G49" s="73">
        <v>1</v>
      </c>
      <c r="H49" s="73">
        <v>1</v>
      </c>
      <c r="I49" s="73">
        <v>1</v>
      </c>
      <c r="J49" s="73">
        <v>1</v>
      </c>
      <c r="K49" s="73">
        <v>1</v>
      </c>
      <c r="L49" s="73">
        <v>1</v>
      </c>
      <c r="M49" s="73">
        <v>1</v>
      </c>
      <c r="N49" s="73">
        <v>1</v>
      </c>
      <c r="O49" s="73">
        <v>1</v>
      </c>
      <c r="P49" s="73">
        <v>1</v>
      </c>
      <c r="Q49" s="73">
        <v>1</v>
      </c>
      <c r="R49" s="73">
        <v>1</v>
      </c>
      <c r="S49" s="73">
        <v>1</v>
      </c>
      <c r="T49" s="73">
        <v>1</v>
      </c>
      <c r="U49" s="73">
        <v>1</v>
      </c>
      <c r="V49" s="73">
        <v>1</v>
      </c>
      <c r="W49" s="73">
        <v>1</v>
      </c>
      <c r="X49" s="73">
        <v>1</v>
      </c>
      <c r="Y49" s="73">
        <v>1</v>
      </c>
      <c r="Z49" s="73">
        <v>1</v>
      </c>
      <c r="AA49" s="73">
        <v>1</v>
      </c>
      <c r="AB49" s="73">
        <v>1</v>
      </c>
      <c r="AC49" s="73">
        <v>1</v>
      </c>
      <c r="AD49" s="73">
        <v>1</v>
      </c>
      <c r="AE49" s="73">
        <v>1</v>
      </c>
      <c r="AF49" s="73">
        <v>1</v>
      </c>
      <c r="AG49" s="73">
        <v>1</v>
      </c>
      <c r="AH49" s="73">
        <v>1</v>
      </c>
      <c r="AI49" s="73">
        <v>1</v>
      </c>
      <c r="AJ49" s="73">
        <v>1</v>
      </c>
      <c r="AK49" s="73">
        <v>1</v>
      </c>
      <c r="AL49" s="73">
        <v>1</v>
      </c>
      <c r="AM49" s="300">
        <v>1</v>
      </c>
    </row>
    <row r="50" spans="2:39" x14ac:dyDescent="0.4">
      <c r="B50" s="64" t="s">
        <v>489</v>
      </c>
      <c r="C50" s="62">
        <f t="shared" si="1"/>
        <v>33</v>
      </c>
      <c r="D50" s="73"/>
      <c r="E50" s="73"/>
      <c r="F50" s="73"/>
      <c r="G50" s="73">
        <v>1</v>
      </c>
      <c r="H50" s="73">
        <v>1</v>
      </c>
      <c r="I50" s="73">
        <v>1</v>
      </c>
      <c r="J50" s="73">
        <v>1</v>
      </c>
      <c r="K50" s="73">
        <v>1</v>
      </c>
      <c r="L50" s="73">
        <v>1</v>
      </c>
      <c r="M50" s="73">
        <v>1</v>
      </c>
      <c r="N50" s="73">
        <v>1</v>
      </c>
      <c r="O50" s="73">
        <v>1</v>
      </c>
      <c r="P50" s="73">
        <v>1</v>
      </c>
      <c r="Q50" s="73">
        <v>1</v>
      </c>
      <c r="R50" s="73">
        <v>1</v>
      </c>
      <c r="S50" s="73">
        <v>1</v>
      </c>
      <c r="T50" s="73">
        <v>1</v>
      </c>
      <c r="U50" s="73">
        <v>1</v>
      </c>
      <c r="V50" s="73">
        <v>1</v>
      </c>
      <c r="W50" s="73">
        <v>1</v>
      </c>
      <c r="X50" s="73">
        <v>1</v>
      </c>
      <c r="Y50" s="73">
        <v>1</v>
      </c>
      <c r="Z50" s="73">
        <v>1</v>
      </c>
      <c r="AA50" s="73">
        <v>1</v>
      </c>
      <c r="AB50" s="73">
        <v>1</v>
      </c>
      <c r="AC50" s="73">
        <v>1</v>
      </c>
      <c r="AD50" s="73">
        <v>1</v>
      </c>
      <c r="AE50" s="73">
        <v>1</v>
      </c>
      <c r="AF50" s="73">
        <v>1</v>
      </c>
      <c r="AG50" s="73">
        <v>1</v>
      </c>
      <c r="AH50" s="73">
        <v>1</v>
      </c>
      <c r="AI50" s="73">
        <v>1</v>
      </c>
      <c r="AJ50" s="73">
        <v>1</v>
      </c>
      <c r="AK50" s="73">
        <v>1</v>
      </c>
      <c r="AL50" s="73">
        <v>1</v>
      </c>
      <c r="AM50" s="300">
        <v>1</v>
      </c>
    </row>
    <row r="51" spans="2:39" x14ac:dyDescent="0.4">
      <c r="B51" s="64" t="s">
        <v>490</v>
      </c>
      <c r="C51" s="62">
        <f t="shared" si="1"/>
        <v>33</v>
      </c>
      <c r="D51" s="73"/>
      <c r="E51" s="73"/>
      <c r="F51" s="73"/>
      <c r="G51" s="73">
        <v>1</v>
      </c>
      <c r="H51" s="73">
        <v>1</v>
      </c>
      <c r="I51" s="73">
        <v>1</v>
      </c>
      <c r="J51" s="73">
        <v>1</v>
      </c>
      <c r="K51" s="73">
        <v>1</v>
      </c>
      <c r="L51" s="73">
        <v>1</v>
      </c>
      <c r="M51" s="73">
        <v>1</v>
      </c>
      <c r="N51" s="73">
        <v>1</v>
      </c>
      <c r="O51" s="73">
        <v>1</v>
      </c>
      <c r="P51" s="73">
        <v>1</v>
      </c>
      <c r="Q51" s="73">
        <v>1</v>
      </c>
      <c r="R51" s="73">
        <v>1</v>
      </c>
      <c r="S51" s="73">
        <v>1</v>
      </c>
      <c r="T51" s="73">
        <v>1</v>
      </c>
      <c r="U51" s="73">
        <v>1</v>
      </c>
      <c r="V51" s="73">
        <v>1</v>
      </c>
      <c r="W51" s="73">
        <v>1</v>
      </c>
      <c r="X51" s="73">
        <v>1</v>
      </c>
      <c r="Y51" s="73">
        <v>1</v>
      </c>
      <c r="Z51" s="73">
        <v>1</v>
      </c>
      <c r="AA51" s="73">
        <v>1</v>
      </c>
      <c r="AB51" s="73">
        <v>1</v>
      </c>
      <c r="AC51" s="73">
        <v>1</v>
      </c>
      <c r="AD51" s="73">
        <v>1</v>
      </c>
      <c r="AE51" s="73">
        <v>1</v>
      </c>
      <c r="AF51" s="73">
        <v>1</v>
      </c>
      <c r="AG51" s="73">
        <v>1</v>
      </c>
      <c r="AH51" s="73">
        <v>1</v>
      </c>
      <c r="AI51" s="73">
        <v>1</v>
      </c>
      <c r="AJ51" s="73">
        <v>1</v>
      </c>
      <c r="AK51" s="73">
        <v>1</v>
      </c>
      <c r="AL51" s="73">
        <v>1</v>
      </c>
      <c r="AM51" s="300">
        <v>1</v>
      </c>
    </row>
    <row r="52" spans="2:39" x14ac:dyDescent="0.4">
      <c r="B52" s="64" t="s">
        <v>491</v>
      </c>
      <c r="C52" s="62">
        <f t="shared" si="1"/>
        <v>33</v>
      </c>
      <c r="D52" s="73"/>
      <c r="E52" s="73"/>
      <c r="F52" s="73"/>
      <c r="G52" s="73">
        <v>1</v>
      </c>
      <c r="H52" s="73">
        <v>1</v>
      </c>
      <c r="I52" s="73">
        <v>1</v>
      </c>
      <c r="J52" s="73">
        <v>1</v>
      </c>
      <c r="K52" s="73">
        <v>1</v>
      </c>
      <c r="L52" s="73">
        <v>1</v>
      </c>
      <c r="M52" s="73">
        <v>1</v>
      </c>
      <c r="N52" s="73">
        <v>1</v>
      </c>
      <c r="O52" s="73">
        <v>1</v>
      </c>
      <c r="P52" s="73">
        <v>1</v>
      </c>
      <c r="Q52" s="73">
        <v>1</v>
      </c>
      <c r="R52" s="73">
        <v>1</v>
      </c>
      <c r="S52" s="73">
        <v>1</v>
      </c>
      <c r="T52" s="73">
        <v>1</v>
      </c>
      <c r="U52" s="73">
        <v>1</v>
      </c>
      <c r="V52" s="73">
        <v>1</v>
      </c>
      <c r="W52" s="73">
        <v>1</v>
      </c>
      <c r="X52" s="73">
        <v>1</v>
      </c>
      <c r="Y52" s="73">
        <v>1</v>
      </c>
      <c r="Z52" s="73">
        <v>1</v>
      </c>
      <c r="AA52" s="73">
        <v>1</v>
      </c>
      <c r="AB52" s="73">
        <v>1</v>
      </c>
      <c r="AC52" s="73">
        <v>1</v>
      </c>
      <c r="AD52" s="73">
        <v>1</v>
      </c>
      <c r="AE52" s="73">
        <v>1</v>
      </c>
      <c r="AF52" s="73">
        <v>1</v>
      </c>
      <c r="AG52" s="73">
        <v>1</v>
      </c>
      <c r="AH52" s="73">
        <v>1</v>
      </c>
      <c r="AI52" s="73">
        <v>1</v>
      </c>
      <c r="AJ52" s="73">
        <v>1</v>
      </c>
      <c r="AK52" s="73">
        <v>1</v>
      </c>
      <c r="AL52" s="73">
        <v>1</v>
      </c>
      <c r="AM52" s="300">
        <v>1</v>
      </c>
    </row>
    <row r="53" spans="2:39" x14ac:dyDescent="0.4">
      <c r="B53" s="64" t="s">
        <v>492</v>
      </c>
      <c r="C53" s="62">
        <f t="shared" si="1"/>
        <v>27</v>
      </c>
      <c r="D53" s="73"/>
      <c r="E53" s="73"/>
      <c r="F53" s="73"/>
      <c r="G53" s="73"/>
      <c r="H53" s="73"/>
      <c r="I53" s="73"/>
      <c r="J53" s="73"/>
      <c r="K53" s="73"/>
      <c r="L53" s="73"/>
      <c r="M53" s="73">
        <v>1</v>
      </c>
      <c r="N53" s="73">
        <v>1</v>
      </c>
      <c r="O53" s="73">
        <v>1</v>
      </c>
      <c r="P53" s="73">
        <v>1</v>
      </c>
      <c r="Q53" s="73">
        <v>1</v>
      </c>
      <c r="R53" s="73">
        <v>1</v>
      </c>
      <c r="S53" s="73">
        <v>1</v>
      </c>
      <c r="T53" s="73">
        <v>1</v>
      </c>
      <c r="U53" s="73">
        <v>1</v>
      </c>
      <c r="V53" s="73">
        <v>1</v>
      </c>
      <c r="W53" s="73">
        <v>1</v>
      </c>
      <c r="X53" s="73">
        <v>1</v>
      </c>
      <c r="Y53" s="73">
        <v>1</v>
      </c>
      <c r="Z53" s="73">
        <v>1</v>
      </c>
      <c r="AA53" s="73">
        <v>1</v>
      </c>
      <c r="AB53" s="73">
        <v>1</v>
      </c>
      <c r="AC53" s="73">
        <v>1</v>
      </c>
      <c r="AD53" s="73">
        <v>1</v>
      </c>
      <c r="AE53" s="73">
        <v>1</v>
      </c>
      <c r="AF53" s="73">
        <v>1</v>
      </c>
      <c r="AG53" s="73">
        <v>1</v>
      </c>
      <c r="AH53" s="73">
        <v>1</v>
      </c>
      <c r="AI53" s="73">
        <v>1</v>
      </c>
      <c r="AJ53" s="73">
        <v>1</v>
      </c>
      <c r="AK53" s="73">
        <v>1</v>
      </c>
      <c r="AL53" s="73">
        <v>1</v>
      </c>
      <c r="AM53" s="300">
        <v>1</v>
      </c>
    </row>
    <row r="54" spans="2:39" x14ac:dyDescent="0.4">
      <c r="B54" s="64" t="s">
        <v>493</v>
      </c>
      <c r="C54" s="62">
        <f t="shared" si="1"/>
        <v>27</v>
      </c>
      <c r="D54" s="73"/>
      <c r="E54" s="73"/>
      <c r="F54" s="73"/>
      <c r="G54" s="73"/>
      <c r="H54" s="73"/>
      <c r="I54" s="73"/>
      <c r="J54" s="73"/>
      <c r="K54" s="73"/>
      <c r="L54" s="73"/>
      <c r="M54" s="73">
        <v>1</v>
      </c>
      <c r="N54" s="73">
        <v>1</v>
      </c>
      <c r="O54" s="73">
        <v>1</v>
      </c>
      <c r="P54" s="73">
        <v>1</v>
      </c>
      <c r="Q54" s="73">
        <v>1</v>
      </c>
      <c r="R54" s="73">
        <v>1</v>
      </c>
      <c r="S54" s="73">
        <v>1</v>
      </c>
      <c r="T54" s="73">
        <v>1</v>
      </c>
      <c r="U54" s="73">
        <v>1</v>
      </c>
      <c r="V54" s="73">
        <v>1</v>
      </c>
      <c r="W54" s="73">
        <v>1</v>
      </c>
      <c r="X54" s="73">
        <v>1</v>
      </c>
      <c r="Y54" s="73">
        <v>1</v>
      </c>
      <c r="Z54" s="73">
        <v>1</v>
      </c>
      <c r="AA54" s="73">
        <v>1</v>
      </c>
      <c r="AB54" s="73">
        <v>1</v>
      </c>
      <c r="AC54" s="73">
        <v>1</v>
      </c>
      <c r="AD54" s="73">
        <v>1</v>
      </c>
      <c r="AE54" s="73">
        <v>1</v>
      </c>
      <c r="AF54" s="73">
        <v>1</v>
      </c>
      <c r="AG54" s="73">
        <v>1</v>
      </c>
      <c r="AH54" s="73">
        <v>1</v>
      </c>
      <c r="AI54" s="73">
        <v>1</v>
      </c>
      <c r="AJ54" s="73">
        <v>1</v>
      </c>
      <c r="AK54" s="73">
        <v>1</v>
      </c>
      <c r="AL54" s="73">
        <v>1</v>
      </c>
      <c r="AM54" s="300">
        <v>1</v>
      </c>
    </row>
    <row r="55" spans="2:39" x14ac:dyDescent="0.4">
      <c r="B55" s="64" t="s">
        <v>494</v>
      </c>
      <c r="C55" s="62">
        <f t="shared" si="1"/>
        <v>27</v>
      </c>
      <c r="D55" s="73"/>
      <c r="E55" s="73"/>
      <c r="F55" s="73"/>
      <c r="G55" s="73"/>
      <c r="H55" s="73"/>
      <c r="I55" s="73"/>
      <c r="J55" s="73"/>
      <c r="K55" s="73"/>
      <c r="L55" s="73"/>
      <c r="M55" s="73">
        <v>1</v>
      </c>
      <c r="N55" s="73">
        <v>1</v>
      </c>
      <c r="O55" s="73">
        <v>1</v>
      </c>
      <c r="P55" s="73">
        <v>1</v>
      </c>
      <c r="Q55" s="73">
        <v>1</v>
      </c>
      <c r="R55" s="73">
        <v>1</v>
      </c>
      <c r="S55" s="73">
        <v>1</v>
      </c>
      <c r="T55" s="73">
        <v>1</v>
      </c>
      <c r="U55" s="73">
        <v>1</v>
      </c>
      <c r="V55" s="73">
        <v>1</v>
      </c>
      <c r="W55" s="73">
        <v>1</v>
      </c>
      <c r="X55" s="73">
        <v>1</v>
      </c>
      <c r="Y55" s="73">
        <v>1</v>
      </c>
      <c r="Z55" s="73">
        <v>1</v>
      </c>
      <c r="AA55" s="73">
        <v>1</v>
      </c>
      <c r="AB55" s="73">
        <v>1</v>
      </c>
      <c r="AC55" s="73">
        <v>1</v>
      </c>
      <c r="AD55" s="73">
        <v>1</v>
      </c>
      <c r="AE55" s="73">
        <v>1</v>
      </c>
      <c r="AF55" s="73">
        <v>1</v>
      </c>
      <c r="AG55" s="73">
        <v>1</v>
      </c>
      <c r="AH55" s="73">
        <v>1</v>
      </c>
      <c r="AI55" s="73">
        <v>1</v>
      </c>
      <c r="AJ55" s="73">
        <v>1</v>
      </c>
      <c r="AK55" s="73">
        <v>1</v>
      </c>
      <c r="AL55" s="73">
        <v>1</v>
      </c>
      <c r="AM55" s="300">
        <v>1</v>
      </c>
    </row>
    <row r="56" spans="2:39" x14ac:dyDescent="0.4">
      <c r="B56" s="64" t="s">
        <v>495</v>
      </c>
      <c r="C56" s="62">
        <f t="shared" si="1"/>
        <v>27</v>
      </c>
      <c r="D56" s="73"/>
      <c r="E56" s="73"/>
      <c r="F56" s="73"/>
      <c r="G56" s="73"/>
      <c r="H56" s="73"/>
      <c r="I56" s="73"/>
      <c r="J56" s="73"/>
      <c r="K56" s="73"/>
      <c r="L56" s="73"/>
      <c r="M56" s="73">
        <v>1</v>
      </c>
      <c r="N56" s="73">
        <v>1</v>
      </c>
      <c r="O56" s="73">
        <v>1</v>
      </c>
      <c r="P56" s="73">
        <v>1</v>
      </c>
      <c r="Q56" s="73">
        <v>1</v>
      </c>
      <c r="R56" s="73">
        <v>1</v>
      </c>
      <c r="S56" s="73">
        <v>1</v>
      </c>
      <c r="T56" s="73">
        <v>1</v>
      </c>
      <c r="U56" s="73">
        <v>1</v>
      </c>
      <c r="V56" s="73">
        <v>1</v>
      </c>
      <c r="W56" s="73">
        <v>1</v>
      </c>
      <c r="X56" s="73">
        <v>1</v>
      </c>
      <c r="Y56" s="73">
        <v>1</v>
      </c>
      <c r="Z56" s="73">
        <v>1</v>
      </c>
      <c r="AA56" s="73">
        <v>1</v>
      </c>
      <c r="AB56" s="73">
        <v>1</v>
      </c>
      <c r="AC56" s="73">
        <v>1</v>
      </c>
      <c r="AD56" s="73">
        <v>1</v>
      </c>
      <c r="AE56" s="73">
        <v>1</v>
      </c>
      <c r="AF56" s="73">
        <v>1</v>
      </c>
      <c r="AG56" s="73">
        <v>1</v>
      </c>
      <c r="AH56" s="73">
        <v>1</v>
      </c>
      <c r="AI56" s="73">
        <v>1</v>
      </c>
      <c r="AJ56" s="73">
        <v>1</v>
      </c>
      <c r="AK56" s="73">
        <v>1</v>
      </c>
      <c r="AL56" s="73">
        <v>1</v>
      </c>
      <c r="AM56" s="300">
        <v>1</v>
      </c>
    </row>
    <row r="57" spans="2:39" x14ac:dyDescent="0.4">
      <c r="B57" s="64" t="s">
        <v>496</v>
      </c>
      <c r="C57" s="62">
        <f t="shared" si="1"/>
        <v>27</v>
      </c>
      <c r="D57" s="73"/>
      <c r="E57" s="73"/>
      <c r="F57" s="73"/>
      <c r="G57" s="73"/>
      <c r="H57" s="73"/>
      <c r="I57" s="73"/>
      <c r="J57" s="73"/>
      <c r="K57" s="73"/>
      <c r="L57" s="73"/>
      <c r="M57" s="73">
        <v>1</v>
      </c>
      <c r="N57" s="73">
        <v>1</v>
      </c>
      <c r="O57" s="73">
        <v>1</v>
      </c>
      <c r="P57" s="73">
        <v>1</v>
      </c>
      <c r="Q57" s="73">
        <v>1</v>
      </c>
      <c r="R57" s="73">
        <v>1</v>
      </c>
      <c r="S57" s="73">
        <v>1</v>
      </c>
      <c r="T57" s="73">
        <v>1</v>
      </c>
      <c r="U57" s="73">
        <v>1</v>
      </c>
      <c r="V57" s="73">
        <v>1</v>
      </c>
      <c r="W57" s="73">
        <v>1</v>
      </c>
      <c r="X57" s="73">
        <v>1</v>
      </c>
      <c r="Y57" s="73">
        <v>1</v>
      </c>
      <c r="Z57" s="73">
        <v>1</v>
      </c>
      <c r="AA57" s="73">
        <v>1</v>
      </c>
      <c r="AB57" s="73">
        <v>1</v>
      </c>
      <c r="AC57" s="73">
        <v>1</v>
      </c>
      <c r="AD57" s="73">
        <v>1</v>
      </c>
      <c r="AE57" s="73">
        <v>1</v>
      </c>
      <c r="AF57" s="73">
        <v>1</v>
      </c>
      <c r="AG57" s="73">
        <v>1</v>
      </c>
      <c r="AH57" s="73">
        <v>1</v>
      </c>
      <c r="AI57" s="73">
        <v>1</v>
      </c>
      <c r="AJ57" s="73">
        <v>1</v>
      </c>
      <c r="AK57" s="73">
        <v>1</v>
      </c>
      <c r="AL57" s="73">
        <v>1</v>
      </c>
      <c r="AM57" s="300">
        <v>1</v>
      </c>
    </row>
    <row r="58" spans="2:39" x14ac:dyDescent="0.4">
      <c r="B58" s="64" t="s">
        <v>497</v>
      </c>
      <c r="C58" s="62">
        <f t="shared" si="1"/>
        <v>0</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300"/>
    </row>
    <row r="59" spans="2:39" x14ac:dyDescent="0.4">
      <c r="B59" s="64" t="s">
        <v>498</v>
      </c>
      <c r="C59" s="62">
        <f t="shared" si="1"/>
        <v>0</v>
      </c>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300"/>
    </row>
    <row r="60" spans="2:39" x14ac:dyDescent="0.4">
      <c r="B60" s="64" t="s">
        <v>499</v>
      </c>
      <c r="C60" s="62">
        <f t="shared" si="1"/>
        <v>0</v>
      </c>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300"/>
    </row>
    <row r="61" spans="2:39" x14ac:dyDescent="0.4">
      <c r="B61" s="64" t="s">
        <v>500</v>
      </c>
      <c r="C61" s="62">
        <f t="shared" si="1"/>
        <v>0</v>
      </c>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300"/>
    </row>
    <row r="62" spans="2:39" x14ac:dyDescent="0.4">
      <c r="B62" s="64" t="s">
        <v>501</v>
      </c>
      <c r="C62" s="62">
        <f t="shared" si="1"/>
        <v>0</v>
      </c>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300"/>
    </row>
    <row r="63" spans="2:39" ht="16.5" thickBot="1" x14ac:dyDescent="0.45">
      <c r="B63" s="64"/>
      <c r="C63" s="65"/>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1"/>
    </row>
    <row r="64" spans="2:39" ht="16.5" thickBot="1" x14ac:dyDescent="0.45">
      <c r="B64" s="66" t="s">
        <v>117</v>
      </c>
      <c r="C64" s="67">
        <f>SUM(C6:C63)</f>
        <v>1325.5</v>
      </c>
    </row>
    <row r="65" spans="3:9" ht="16.5" thickBot="1" x14ac:dyDescent="0.45">
      <c r="C65" s="1">
        <f>C64/36</f>
        <v>36.819444444444443</v>
      </c>
    </row>
    <row r="66" spans="3:9" x14ac:dyDescent="0.4">
      <c r="E66" s="68" t="s">
        <v>119</v>
      </c>
      <c r="F66" s="45" t="s">
        <v>120</v>
      </c>
      <c r="G66" s="45" t="s">
        <v>121</v>
      </c>
      <c r="H66" s="271" t="s">
        <v>122</v>
      </c>
      <c r="I66" s="272"/>
    </row>
    <row r="67" spans="3:9" x14ac:dyDescent="0.4">
      <c r="E67" s="69">
        <v>100</v>
      </c>
      <c r="F67" s="3"/>
      <c r="G67" s="3"/>
      <c r="H67" s="244"/>
      <c r="I67" s="264"/>
    </row>
    <row r="68" spans="3:9" x14ac:dyDescent="0.4">
      <c r="E68" s="69">
        <v>90</v>
      </c>
      <c r="F68" s="3"/>
      <c r="G68" s="3"/>
      <c r="H68" s="244"/>
      <c r="I68" s="264"/>
    </row>
    <row r="69" spans="3:9" x14ac:dyDescent="0.4">
      <c r="E69" s="69">
        <v>85</v>
      </c>
      <c r="F69" s="3"/>
      <c r="G69" s="3"/>
      <c r="H69" s="244"/>
      <c r="I69" s="264"/>
    </row>
    <row r="70" spans="3:9" x14ac:dyDescent="0.4">
      <c r="E70" s="69">
        <v>80</v>
      </c>
      <c r="F70" s="3"/>
      <c r="G70" s="3"/>
      <c r="H70" s="244"/>
      <c r="I70" s="264"/>
    </row>
    <row r="71" spans="3:9" x14ac:dyDescent="0.4">
      <c r="E71" s="69">
        <v>75</v>
      </c>
      <c r="F71" s="3"/>
      <c r="G71" s="3"/>
      <c r="H71" s="244"/>
      <c r="I71" s="264"/>
    </row>
    <row r="72" spans="3:9" x14ac:dyDescent="0.4">
      <c r="E72" s="69">
        <v>70</v>
      </c>
      <c r="F72" s="3"/>
      <c r="G72" s="3"/>
      <c r="H72" s="244"/>
      <c r="I72" s="264"/>
    </row>
    <row r="73" spans="3:9" x14ac:dyDescent="0.4">
      <c r="E73" s="69">
        <v>65</v>
      </c>
      <c r="F73" s="3"/>
      <c r="G73" s="3"/>
      <c r="H73" s="244"/>
      <c r="I73" s="264"/>
    </row>
    <row r="74" spans="3:9" x14ac:dyDescent="0.4">
      <c r="E74" s="72">
        <v>60</v>
      </c>
      <c r="F74" s="73"/>
      <c r="G74" s="73"/>
      <c r="H74" s="244"/>
      <c r="I74" s="264"/>
    </row>
    <row r="75" spans="3:9" ht="16.5" thickBot="1" x14ac:dyDescent="0.45">
      <c r="E75" s="70">
        <v>55</v>
      </c>
      <c r="F75" s="50"/>
      <c r="G75" s="50"/>
      <c r="H75" s="265"/>
      <c r="I75" s="266"/>
    </row>
    <row r="76" spans="3:9" ht="16.5" thickBot="1" x14ac:dyDescent="0.45">
      <c r="G76" s="71">
        <f>SUM(C6:C63)</f>
        <v>1325.5</v>
      </c>
      <c r="H76" s="267"/>
      <c r="I76" s="268"/>
    </row>
  </sheetData>
  <mergeCells count="12">
    <mergeCell ref="H70:I70"/>
    <mergeCell ref="D4:F4"/>
    <mergeCell ref="H66:I66"/>
    <mergeCell ref="H67:I67"/>
    <mergeCell ref="H68:I68"/>
    <mergeCell ref="H69:I69"/>
    <mergeCell ref="H71:I71"/>
    <mergeCell ref="H73:I73"/>
    <mergeCell ref="H75:I75"/>
    <mergeCell ref="H76:I76"/>
    <mergeCell ref="H72:I72"/>
    <mergeCell ref="H74:I74"/>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5:G16"/>
  <sheetViews>
    <sheetView workbookViewId="0">
      <selection activeCell="G14" sqref="G14"/>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00" t="s">
        <v>314</v>
      </c>
      <c r="E5" s="100" t="s">
        <v>315</v>
      </c>
      <c r="F5" s="100" t="s">
        <v>316</v>
      </c>
      <c r="G5" s="100" t="s">
        <v>175</v>
      </c>
    </row>
    <row r="6" spans="4:7" x14ac:dyDescent="0.4">
      <c r="D6" t="s">
        <v>189</v>
      </c>
      <c r="E6" t="s">
        <v>202</v>
      </c>
      <c r="F6" s="97" t="s">
        <v>209</v>
      </c>
      <c r="G6">
        <v>1</v>
      </c>
    </row>
    <row r="7" spans="4:7" x14ac:dyDescent="0.4">
      <c r="D7" t="s">
        <v>261</v>
      </c>
      <c r="E7" t="s">
        <v>262</v>
      </c>
      <c r="F7" s="112" t="s">
        <v>263</v>
      </c>
      <c r="G7">
        <v>18</v>
      </c>
    </row>
    <row r="8" spans="4:7" x14ac:dyDescent="0.4">
      <c r="D8" t="s">
        <v>190</v>
      </c>
      <c r="E8" t="s">
        <v>203</v>
      </c>
      <c r="G8">
        <v>20</v>
      </c>
    </row>
    <row r="9" spans="4:7" x14ac:dyDescent="0.4">
      <c r="D9" t="s">
        <v>191</v>
      </c>
      <c r="E9" t="s">
        <v>204</v>
      </c>
      <c r="G9">
        <v>20</v>
      </c>
    </row>
    <row r="10" spans="4:7" x14ac:dyDescent="0.4">
      <c r="D10" t="s">
        <v>199</v>
      </c>
      <c r="E10" t="s">
        <v>205</v>
      </c>
      <c r="G10">
        <v>30</v>
      </c>
    </row>
    <row r="11" spans="4:7" x14ac:dyDescent="0.4">
      <c r="D11" t="s">
        <v>200</v>
      </c>
      <c r="E11" t="s">
        <v>206</v>
      </c>
      <c r="G11">
        <v>30</v>
      </c>
    </row>
    <row r="12" spans="4:7" x14ac:dyDescent="0.4">
      <c r="D12" t="s">
        <v>201</v>
      </c>
      <c r="E12" t="s">
        <v>207</v>
      </c>
      <c r="F12" s="97" t="s">
        <v>210</v>
      </c>
      <c r="G12">
        <v>20</v>
      </c>
    </row>
    <row r="13" spans="4:7" x14ac:dyDescent="0.4">
      <c r="D13" t="s">
        <v>198</v>
      </c>
      <c r="E13" t="s">
        <v>208</v>
      </c>
      <c r="G13">
        <v>2</v>
      </c>
    </row>
    <row r="14" spans="4:7" ht="37.5" x14ac:dyDescent="0.4">
      <c r="D14" t="s">
        <v>171</v>
      </c>
      <c r="E14" s="98" t="s">
        <v>211</v>
      </c>
      <c r="G14">
        <v>100</v>
      </c>
    </row>
    <row r="15" spans="4:7" x14ac:dyDescent="0.4">
      <c r="D15" t="s">
        <v>173</v>
      </c>
      <c r="E15" t="s">
        <v>212</v>
      </c>
      <c r="G15">
        <v>10</v>
      </c>
    </row>
    <row r="16" spans="4:7" x14ac:dyDescent="0.4">
      <c r="D16" t="s">
        <v>320</v>
      </c>
      <c r="E16" t="s">
        <v>321</v>
      </c>
      <c r="G16">
        <v>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F22"/>
  <sheetViews>
    <sheetView workbookViewId="0">
      <selection activeCell="E7" sqref="E7"/>
    </sheetView>
  </sheetViews>
  <sheetFormatPr defaultRowHeight="18.75" x14ac:dyDescent="0.4"/>
  <cols>
    <col min="4" max="4" width="23.875" customWidth="1"/>
    <col min="5" max="5" width="30.25" customWidth="1"/>
    <col min="6" max="6" width="61.125" customWidth="1"/>
  </cols>
  <sheetData>
    <row r="5" spans="3:5" x14ac:dyDescent="0.4">
      <c r="C5" s="144"/>
      <c r="D5" t="s">
        <v>56</v>
      </c>
      <c r="E5" s="96">
        <f>36*800000</f>
        <v>28800000</v>
      </c>
    </row>
    <row r="6" spans="3:5" x14ac:dyDescent="0.4">
      <c r="C6" s="144"/>
      <c r="D6" t="s">
        <v>440</v>
      </c>
      <c r="E6" s="96">
        <f>34*800000+33*800000</f>
        <v>53600000</v>
      </c>
    </row>
    <row r="7" spans="3:5" x14ac:dyDescent="0.4">
      <c r="D7" t="s">
        <v>223</v>
      </c>
      <c r="E7" s="96">
        <f>Art工数試算表!G7</f>
        <v>159600000</v>
      </c>
    </row>
    <row r="8" spans="3:5" x14ac:dyDescent="0.4">
      <c r="D8" t="s">
        <v>224</v>
      </c>
      <c r="E8" s="96">
        <f>Plan工数試算表!H7</f>
        <v>211200000</v>
      </c>
    </row>
    <row r="9" spans="3:5" x14ac:dyDescent="0.4">
      <c r="D9" t="s">
        <v>17</v>
      </c>
      <c r="E9" s="96">
        <f>Model工数試算表!F7</f>
        <v>200800000</v>
      </c>
    </row>
    <row r="10" spans="3:5" x14ac:dyDescent="0.4">
      <c r="D10" t="s">
        <v>311</v>
      </c>
      <c r="E10" s="96">
        <f>Environmentl工数試算表!F7</f>
        <v>77600000</v>
      </c>
    </row>
    <row r="11" spans="3:5" x14ac:dyDescent="0.4">
      <c r="D11" t="s">
        <v>21</v>
      </c>
      <c r="E11" s="96">
        <f>Motion工数試算表!F7</f>
        <v>347200000</v>
      </c>
    </row>
    <row r="12" spans="3:5" x14ac:dyDescent="0.4">
      <c r="D12" t="s">
        <v>225</v>
      </c>
      <c r="E12" s="96">
        <f>Program工数試算表!F7</f>
        <v>323000000</v>
      </c>
    </row>
    <row r="13" spans="3:5" x14ac:dyDescent="0.4">
      <c r="D13" t="s">
        <v>251</v>
      </c>
      <c r="E13" s="96">
        <f>Effect工数試算表!F7</f>
        <v>231200000</v>
      </c>
    </row>
    <row r="14" spans="3:5" x14ac:dyDescent="0.4">
      <c r="D14" t="s">
        <v>410</v>
      </c>
      <c r="E14" s="96">
        <f>Sound工数試算表!F7</f>
        <v>204800000</v>
      </c>
    </row>
    <row r="15" spans="3:5" x14ac:dyDescent="0.4">
      <c r="D15" t="s">
        <v>226</v>
      </c>
      <c r="E15" s="96">
        <f>UI工数試算表!F7</f>
        <v>62000000</v>
      </c>
    </row>
    <row r="16" spans="3:5" x14ac:dyDescent="0.4">
      <c r="D16" t="s">
        <v>424</v>
      </c>
      <c r="E16" s="96">
        <f>その他工数試算表!F6</f>
        <v>334000000</v>
      </c>
    </row>
    <row r="17" spans="3:6" x14ac:dyDescent="0.4">
      <c r="E17" s="96">
        <f>SUM(E5:E16)</f>
        <v>2233800000</v>
      </c>
      <c r="F17" s="96"/>
    </row>
    <row r="21" spans="3:6" x14ac:dyDescent="0.4">
      <c r="D21">
        <f>Art工数試算表!G4+Art工数試算表!G4+Plan工数試算表!H4+Model工数試算表!F4+Environmentl工数試算表!F4+Motion工数試算表!F4+Program工数試算表!F4+Effect工数試算表!F4+Sound工数試算表!F4+UI工数試算表!F4</f>
        <v>2471.25</v>
      </c>
    </row>
    <row r="22" spans="3:6" x14ac:dyDescent="0.4">
      <c r="C22" t="s">
        <v>472</v>
      </c>
      <c r="D22">
        <f>D21*1600</f>
        <v>3954000</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2"/>
  <sheetViews>
    <sheetView workbookViewId="0">
      <selection activeCell="F11" sqref="F11"/>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s>
  <sheetData>
    <row r="1" spans="2:10" ht="19.5" thickBot="1" x14ac:dyDescent="0.45"/>
    <row r="2" spans="2:10" x14ac:dyDescent="0.4">
      <c r="E2" s="273" t="s">
        <v>421</v>
      </c>
      <c r="F2" s="274"/>
      <c r="G2" s="108">
        <f>SUM(D10:D104)</f>
        <v>375</v>
      </c>
      <c r="H2" s="103" t="s">
        <v>219</v>
      </c>
    </row>
    <row r="3" spans="2:10" x14ac:dyDescent="0.4">
      <c r="E3" s="275" t="s">
        <v>215</v>
      </c>
      <c r="F3" s="276"/>
      <c r="G3" s="109">
        <f>SUM(F10:F206)</f>
        <v>3990</v>
      </c>
      <c r="H3" s="104" t="s">
        <v>220</v>
      </c>
    </row>
    <row r="4" spans="2:10" x14ac:dyDescent="0.4">
      <c r="E4" s="275" t="s">
        <v>216</v>
      </c>
      <c r="F4" s="276"/>
      <c r="G4" s="109">
        <f>G3/20</f>
        <v>199.5</v>
      </c>
      <c r="H4" s="104" t="s">
        <v>221</v>
      </c>
      <c r="I4">
        <f>SUM(人月表!C14:C26)+人月表!C12</f>
        <v>199.5</v>
      </c>
      <c r="J4">
        <f>(I4-G4)*20</f>
        <v>0</v>
      </c>
    </row>
    <row r="5" spans="2:10" x14ac:dyDescent="0.4">
      <c r="E5" s="275" t="s">
        <v>438</v>
      </c>
      <c r="F5" s="279"/>
      <c r="G5" s="109">
        <f>CEILING(G4/36, 1)</f>
        <v>6</v>
      </c>
      <c r="H5" s="104" t="s">
        <v>439</v>
      </c>
    </row>
    <row r="6" spans="2:10" x14ac:dyDescent="0.4">
      <c r="E6" s="275" t="s">
        <v>217</v>
      </c>
      <c r="F6" s="276"/>
      <c r="G6" s="110">
        <v>800000</v>
      </c>
      <c r="H6" s="104" t="s">
        <v>222</v>
      </c>
    </row>
    <row r="7" spans="2:10" ht="19.5" thickBot="1" x14ac:dyDescent="0.45">
      <c r="E7" s="277" t="s">
        <v>218</v>
      </c>
      <c r="F7" s="278"/>
      <c r="G7" s="111">
        <f>G4*G6</f>
        <v>159600000</v>
      </c>
      <c r="H7" s="105" t="s">
        <v>222</v>
      </c>
    </row>
    <row r="8" spans="2:10" ht="19.5" thickBot="1" x14ac:dyDescent="0.45"/>
    <row r="9" spans="2:10" ht="19.5" thickBot="1" x14ac:dyDescent="0.45">
      <c r="C9" s="125" t="s">
        <v>197</v>
      </c>
      <c r="D9" s="126" t="s">
        <v>175</v>
      </c>
      <c r="E9" s="126" t="s">
        <v>176</v>
      </c>
      <c r="F9" s="127" t="s">
        <v>213</v>
      </c>
    </row>
    <row r="10" spans="2:10" x14ac:dyDescent="0.4">
      <c r="B10" s="144"/>
      <c r="C10" s="122" t="s">
        <v>299</v>
      </c>
      <c r="D10" s="123">
        <v>1</v>
      </c>
      <c r="E10" s="123">
        <v>720</v>
      </c>
      <c r="F10" s="124">
        <f>D10*E10</f>
        <v>720</v>
      </c>
    </row>
    <row r="11" spans="2:10" x14ac:dyDescent="0.4">
      <c r="B11" s="144"/>
      <c r="C11" s="122" t="s">
        <v>475</v>
      </c>
      <c r="D11" s="123">
        <v>1</v>
      </c>
      <c r="E11" s="123">
        <v>680</v>
      </c>
      <c r="F11" s="124">
        <f>D11*E11</f>
        <v>680</v>
      </c>
    </row>
    <row r="12" spans="2:10" x14ac:dyDescent="0.4">
      <c r="B12" s="144"/>
      <c r="C12" s="113" t="s">
        <v>135</v>
      </c>
      <c r="D12" s="114">
        <v>40</v>
      </c>
      <c r="E12" s="114">
        <v>10</v>
      </c>
      <c r="F12" s="115">
        <f>D12*E12</f>
        <v>400</v>
      </c>
    </row>
    <row r="13" spans="2:10" x14ac:dyDescent="0.4">
      <c r="B13" s="144"/>
      <c r="C13" s="113" t="s">
        <v>136</v>
      </c>
      <c r="D13" s="114">
        <f>物量試算!G6</f>
        <v>1</v>
      </c>
      <c r="E13" s="114">
        <v>40</v>
      </c>
      <c r="F13" s="115">
        <f t="shared" ref="F13:F22" si="0">D13*E13</f>
        <v>40</v>
      </c>
    </row>
    <row r="14" spans="2:10" x14ac:dyDescent="0.4">
      <c r="B14" s="144"/>
      <c r="C14" s="113" t="s">
        <v>137</v>
      </c>
      <c r="D14" s="114">
        <v>5</v>
      </c>
      <c r="E14" s="114">
        <v>40</v>
      </c>
      <c r="F14" s="115">
        <f t="shared" si="0"/>
        <v>200</v>
      </c>
    </row>
    <row r="15" spans="2:10" x14ac:dyDescent="0.4">
      <c r="B15" s="144"/>
      <c r="C15" s="113" t="s">
        <v>138</v>
      </c>
      <c r="D15" s="114">
        <f>物量試算!G9</f>
        <v>20</v>
      </c>
      <c r="E15" s="114">
        <v>10</v>
      </c>
      <c r="F15" s="115">
        <f t="shared" si="0"/>
        <v>200</v>
      </c>
    </row>
    <row r="16" spans="2:10" x14ac:dyDescent="0.4">
      <c r="B16" s="144"/>
      <c r="C16" s="116" t="s">
        <v>252</v>
      </c>
      <c r="D16" s="114">
        <v>1</v>
      </c>
      <c r="E16" s="117">
        <v>30</v>
      </c>
      <c r="F16" s="115">
        <f t="shared" si="0"/>
        <v>30</v>
      </c>
    </row>
    <row r="17" spans="2:6" x14ac:dyDescent="0.4">
      <c r="B17" s="144"/>
      <c r="C17" s="113" t="s">
        <v>139</v>
      </c>
      <c r="D17" s="114">
        <f>物量試算!G10</f>
        <v>30</v>
      </c>
      <c r="E17" s="114">
        <v>10</v>
      </c>
      <c r="F17" s="115">
        <f t="shared" si="0"/>
        <v>300</v>
      </c>
    </row>
    <row r="18" spans="2:6" x14ac:dyDescent="0.4">
      <c r="B18" s="144"/>
      <c r="C18" s="113" t="s">
        <v>140</v>
      </c>
      <c r="D18" s="114">
        <f>物量試算!G11</f>
        <v>30</v>
      </c>
      <c r="E18" s="114">
        <v>10</v>
      </c>
      <c r="F18" s="115">
        <f t="shared" si="0"/>
        <v>300</v>
      </c>
    </row>
    <row r="19" spans="2:6" x14ac:dyDescent="0.4">
      <c r="B19" s="144"/>
      <c r="C19" s="113" t="s">
        <v>141</v>
      </c>
      <c r="D19" s="114">
        <f>物量試算!G8</f>
        <v>20</v>
      </c>
      <c r="E19" s="114">
        <v>10</v>
      </c>
      <c r="F19" s="115">
        <f t="shared" si="0"/>
        <v>200</v>
      </c>
    </row>
    <row r="20" spans="2:6" x14ac:dyDescent="0.4">
      <c r="B20" s="144"/>
      <c r="C20" s="113" t="s">
        <v>142</v>
      </c>
      <c r="D20" s="114">
        <f>物量試算!G12</f>
        <v>20</v>
      </c>
      <c r="E20" s="114">
        <v>10</v>
      </c>
      <c r="F20" s="115">
        <f t="shared" si="0"/>
        <v>200</v>
      </c>
    </row>
    <row r="21" spans="2:6" x14ac:dyDescent="0.4">
      <c r="B21" s="144"/>
      <c r="C21" s="113" t="s">
        <v>143</v>
      </c>
      <c r="D21" s="114">
        <f>UI工数試算表!F2-1</f>
        <v>200</v>
      </c>
      <c r="E21" s="114">
        <v>3</v>
      </c>
      <c r="F21" s="115">
        <f t="shared" si="0"/>
        <v>600</v>
      </c>
    </row>
    <row r="22" spans="2:6" ht="19.5" thickBot="1" x14ac:dyDescent="0.45">
      <c r="C22" s="118" t="s">
        <v>322</v>
      </c>
      <c r="D22" s="119">
        <f>物量試算!G16</f>
        <v>6</v>
      </c>
      <c r="E22" s="120">
        <v>20</v>
      </c>
      <c r="F22" s="121">
        <f t="shared" si="0"/>
        <v>120</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77"/>
  <sheetViews>
    <sheetView workbookViewId="0">
      <pane xSplit="2" ySplit="9" topLeftCell="C10" activePane="bottomRight" state="frozen"/>
      <selection pane="topRight" activeCell="C1" sqref="C1"/>
      <selection pane="bottomLeft" activeCell="A9" sqref="A9"/>
      <selection pane="bottomRight" activeCell="I12" sqref="I12"/>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73" t="s">
        <v>422</v>
      </c>
      <c r="G2" s="274"/>
      <c r="H2" s="108">
        <f>SUM(G10:G132)</f>
        <v>229</v>
      </c>
      <c r="I2" s="103" t="s">
        <v>219</v>
      </c>
    </row>
    <row r="3" spans="2:11" x14ac:dyDescent="0.4">
      <c r="F3" s="275" t="s">
        <v>215</v>
      </c>
      <c r="G3" s="276"/>
      <c r="H3" s="109">
        <f>SUM(I10:I234)</f>
        <v>5280</v>
      </c>
      <c r="I3" s="104" t="s">
        <v>220</v>
      </c>
    </row>
    <row r="4" spans="2:11" x14ac:dyDescent="0.4">
      <c r="F4" s="275" t="s">
        <v>216</v>
      </c>
      <c r="G4" s="276"/>
      <c r="H4" s="109">
        <f>H3/20</f>
        <v>264</v>
      </c>
      <c r="I4" s="104" t="s">
        <v>221</v>
      </c>
      <c r="J4">
        <f>SUM(人月表!C27:C34)</f>
        <v>264</v>
      </c>
      <c r="K4" s="145">
        <f>(J4-H4)*20</f>
        <v>0</v>
      </c>
    </row>
    <row r="5" spans="2:11" x14ac:dyDescent="0.4">
      <c r="F5" s="275" t="s">
        <v>438</v>
      </c>
      <c r="G5" s="279"/>
      <c r="H5" s="109">
        <f>CEILING(H4/36, 1)</f>
        <v>8</v>
      </c>
      <c r="I5" s="104" t="s">
        <v>439</v>
      </c>
    </row>
    <row r="6" spans="2:11" x14ac:dyDescent="0.4">
      <c r="F6" s="275" t="s">
        <v>217</v>
      </c>
      <c r="G6" s="276"/>
      <c r="H6" s="110">
        <v>800000</v>
      </c>
      <c r="I6" s="104" t="s">
        <v>222</v>
      </c>
    </row>
    <row r="7" spans="2:11" ht="19.5" thickBot="1" x14ac:dyDescent="0.45">
      <c r="F7" s="277" t="s">
        <v>218</v>
      </c>
      <c r="G7" s="278"/>
      <c r="H7" s="111">
        <f>H4*H6</f>
        <v>211200000</v>
      </c>
      <c r="I7" s="105" t="s">
        <v>222</v>
      </c>
    </row>
    <row r="8" spans="2:11" ht="19.5" thickBot="1" x14ac:dyDescent="0.45"/>
    <row r="9" spans="2:11" ht="19.5" thickBot="1" x14ac:dyDescent="0.45">
      <c r="C9" s="286" t="s">
        <v>318</v>
      </c>
      <c r="D9" s="287"/>
      <c r="E9" s="130"/>
      <c r="F9" s="126" t="s">
        <v>197</v>
      </c>
      <c r="G9" s="126" t="s">
        <v>175</v>
      </c>
      <c r="H9" s="126" t="s">
        <v>176</v>
      </c>
      <c r="I9" s="127" t="s">
        <v>213</v>
      </c>
    </row>
    <row r="10" spans="2:11" x14ac:dyDescent="0.4">
      <c r="B10" s="144"/>
      <c r="C10" s="289" t="s">
        <v>55</v>
      </c>
      <c r="D10" s="290"/>
      <c r="E10" s="231" t="s">
        <v>466</v>
      </c>
      <c r="F10" s="123" t="s">
        <v>441</v>
      </c>
      <c r="G10" s="123">
        <v>1</v>
      </c>
      <c r="H10" s="123">
        <v>720</v>
      </c>
      <c r="I10" s="124">
        <f t="shared" ref="I10:I20" si="0">G10*H10</f>
        <v>720</v>
      </c>
    </row>
    <row r="11" spans="2:11" x14ac:dyDescent="0.4">
      <c r="B11" s="144"/>
      <c r="C11" s="280" t="s">
        <v>423</v>
      </c>
      <c r="D11" s="281"/>
      <c r="E11" s="232" t="s">
        <v>466</v>
      </c>
      <c r="F11" s="123" t="s">
        <v>302</v>
      </c>
      <c r="G11" s="123">
        <v>1</v>
      </c>
      <c r="H11" s="123">
        <v>720</v>
      </c>
      <c r="I11" s="124">
        <f t="shared" ref="I11:I12" si="1">G11*H11</f>
        <v>720</v>
      </c>
    </row>
    <row r="12" spans="2:11" x14ac:dyDescent="0.4">
      <c r="B12" s="144"/>
      <c r="C12" s="280" t="s">
        <v>475</v>
      </c>
      <c r="D12" s="281"/>
      <c r="E12" s="232" t="s">
        <v>466</v>
      </c>
      <c r="F12" s="123"/>
      <c r="G12" s="123">
        <v>1</v>
      </c>
      <c r="H12" s="123">
        <v>420</v>
      </c>
      <c r="I12" s="124">
        <f t="shared" si="1"/>
        <v>420</v>
      </c>
    </row>
    <row r="13" spans="2:11" x14ac:dyDescent="0.4">
      <c r="B13" s="144"/>
      <c r="C13" s="282" t="s">
        <v>253</v>
      </c>
      <c r="D13" s="146" t="s">
        <v>227</v>
      </c>
      <c r="E13" s="146" t="s">
        <v>459</v>
      </c>
      <c r="F13" s="146" t="s">
        <v>319</v>
      </c>
      <c r="G13" s="146">
        <v>1</v>
      </c>
      <c r="H13" s="146">
        <v>60</v>
      </c>
      <c r="I13" s="147">
        <f t="shared" si="0"/>
        <v>60</v>
      </c>
    </row>
    <row r="14" spans="2:11" x14ac:dyDescent="0.4">
      <c r="B14" s="144"/>
      <c r="C14" s="282"/>
      <c r="D14" s="150" t="s">
        <v>254</v>
      </c>
      <c r="E14" s="150" t="s">
        <v>459</v>
      </c>
      <c r="F14" s="150"/>
      <c r="G14" s="150">
        <v>1</v>
      </c>
      <c r="H14" s="150">
        <v>20</v>
      </c>
      <c r="I14" s="151">
        <f t="shared" si="0"/>
        <v>20</v>
      </c>
    </row>
    <row r="15" spans="2:11" x14ac:dyDescent="0.4">
      <c r="B15" s="145"/>
      <c r="C15" s="282"/>
      <c r="D15" s="193" t="s">
        <v>255</v>
      </c>
      <c r="E15" s="193" t="s">
        <v>459</v>
      </c>
      <c r="F15" s="193"/>
      <c r="G15" s="193">
        <f>物量試算!G6</f>
        <v>1</v>
      </c>
      <c r="H15" s="193">
        <v>120</v>
      </c>
      <c r="I15" s="194">
        <f t="shared" si="0"/>
        <v>120</v>
      </c>
    </row>
    <row r="16" spans="2:11" x14ac:dyDescent="0.4">
      <c r="B16" s="144"/>
      <c r="C16" s="282" t="s">
        <v>266</v>
      </c>
      <c r="D16" s="153" t="s">
        <v>267</v>
      </c>
      <c r="E16" s="153" t="s">
        <v>459</v>
      </c>
      <c r="F16" s="153"/>
      <c r="G16" s="153">
        <v>1</v>
      </c>
      <c r="H16" s="153">
        <v>40</v>
      </c>
      <c r="I16" s="154">
        <f t="shared" si="0"/>
        <v>40</v>
      </c>
    </row>
    <row r="17" spans="2:9" x14ac:dyDescent="0.4">
      <c r="B17" s="144"/>
      <c r="C17" s="282"/>
      <c r="D17" s="156" t="s">
        <v>268</v>
      </c>
      <c r="E17" s="156" t="s">
        <v>459</v>
      </c>
      <c r="F17" s="156"/>
      <c r="G17" s="156">
        <v>1</v>
      </c>
      <c r="H17" s="156">
        <v>30</v>
      </c>
      <c r="I17" s="157">
        <f t="shared" si="0"/>
        <v>30</v>
      </c>
    </row>
    <row r="18" spans="2:9" x14ac:dyDescent="0.4">
      <c r="C18" s="282"/>
      <c r="D18" s="233" t="s">
        <v>269</v>
      </c>
      <c r="E18" s="233" t="s">
        <v>459</v>
      </c>
      <c r="F18" s="233"/>
      <c r="G18" s="233">
        <v>1</v>
      </c>
      <c r="H18" s="233">
        <v>60</v>
      </c>
      <c r="I18" s="234">
        <f t="shared" si="0"/>
        <v>60</v>
      </c>
    </row>
    <row r="19" spans="2:9" x14ac:dyDescent="0.4">
      <c r="B19" s="144"/>
      <c r="C19" s="282" t="s">
        <v>258</v>
      </c>
      <c r="D19" s="159" t="s">
        <v>259</v>
      </c>
      <c r="E19" s="159" t="s">
        <v>461</v>
      </c>
      <c r="F19" s="159"/>
      <c r="G19" s="159">
        <v>1</v>
      </c>
      <c r="H19" s="159">
        <v>40</v>
      </c>
      <c r="I19" s="160">
        <f t="shared" si="0"/>
        <v>40</v>
      </c>
    </row>
    <row r="20" spans="2:9" x14ac:dyDescent="0.4">
      <c r="B20" s="144"/>
      <c r="C20" s="282"/>
      <c r="D20" s="159" t="s">
        <v>260</v>
      </c>
      <c r="E20" s="159" t="s">
        <v>461</v>
      </c>
      <c r="F20" s="159"/>
      <c r="G20" s="159">
        <f>物量試算!G7</f>
        <v>18</v>
      </c>
      <c r="H20" s="159">
        <v>10</v>
      </c>
      <c r="I20" s="160">
        <f t="shared" si="0"/>
        <v>180</v>
      </c>
    </row>
    <row r="21" spans="2:9" x14ac:dyDescent="0.4">
      <c r="B21" s="144"/>
      <c r="C21" s="282" t="s">
        <v>292</v>
      </c>
      <c r="D21" s="181" t="s">
        <v>294</v>
      </c>
      <c r="E21" s="181" t="s">
        <v>458</v>
      </c>
      <c r="F21" s="181"/>
      <c r="G21" s="181">
        <v>1</v>
      </c>
      <c r="H21" s="181">
        <v>20</v>
      </c>
      <c r="I21" s="182">
        <f t="shared" ref="I21:I24" si="2">G21*H21</f>
        <v>20</v>
      </c>
    </row>
    <row r="22" spans="2:9" x14ac:dyDescent="0.4">
      <c r="B22" s="144"/>
      <c r="C22" s="282"/>
      <c r="D22" s="181" t="s">
        <v>293</v>
      </c>
      <c r="E22" s="181" t="s">
        <v>458</v>
      </c>
      <c r="F22" s="181"/>
      <c r="G22" s="181">
        <v>1</v>
      </c>
      <c r="H22" s="181">
        <v>20</v>
      </c>
      <c r="I22" s="182">
        <f t="shared" si="2"/>
        <v>20</v>
      </c>
    </row>
    <row r="23" spans="2:9" x14ac:dyDescent="0.4">
      <c r="B23" s="144"/>
      <c r="C23" s="282"/>
      <c r="D23" s="181" t="s">
        <v>295</v>
      </c>
      <c r="E23" s="181" t="s">
        <v>458</v>
      </c>
      <c r="F23" s="181"/>
      <c r="G23" s="181">
        <v>1</v>
      </c>
      <c r="H23" s="181">
        <v>20</v>
      </c>
      <c r="I23" s="182">
        <f t="shared" si="2"/>
        <v>20</v>
      </c>
    </row>
    <row r="24" spans="2:9" x14ac:dyDescent="0.4">
      <c r="B24" s="144"/>
      <c r="C24" s="282"/>
      <c r="D24" s="181" t="s">
        <v>296</v>
      </c>
      <c r="E24" s="181" t="s">
        <v>458</v>
      </c>
      <c r="F24" s="181"/>
      <c r="G24" s="181">
        <v>1</v>
      </c>
      <c r="H24" s="181">
        <v>20</v>
      </c>
      <c r="I24" s="182">
        <f t="shared" si="2"/>
        <v>20</v>
      </c>
    </row>
    <row r="25" spans="2:9" x14ac:dyDescent="0.4">
      <c r="C25" s="282" t="s">
        <v>231</v>
      </c>
      <c r="D25" s="168" t="s">
        <v>228</v>
      </c>
      <c r="E25" s="168" t="s">
        <v>459</v>
      </c>
      <c r="F25" s="168"/>
      <c r="G25" s="168">
        <f>物量試算!G6</f>
        <v>1</v>
      </c>
      <c r="H25" s="168">
        <v>40</v>
      </c>
      <c r="I25" s="169">
        <f t="shared" ref="I25:I77" si="3">G25*H25</f>
        <v>40</v>
      </c>
    </row>
    <row r="26" spans="2:9" x14ac:dyDescent="0.4">
      <c r="C26" s="282"/>
      <c r="D26" s="168" t="s">
        <v>229</v>
      </c>
      <c r="E26" s="168" t="s">
        <v>459</v>
      </c>
      <c r="F26" s="168"/>
      <c r="G26" s="168">
        <v>1</v>
      </c>
      <c r="H26" s="168">
        <v>40</v>
      </c>
      <c r="I26" s="169">
        <f t="shared" si="3"/>
        <v>40</v>
      </c>
    </row>
    <row r="27" spans="2:9" x14ac:dyDescent="0.4">
      <c r="C27" s="282"/>
      <c r="D27" s="168" t="s">
        <v>230</v>
      </c>
      <c r="E27" s="168" t="s">
        <v>459</v>
      </c>
      <c r="F27" s="168"/>
      <c r="G27" s="168">
        <v>1</v>
      </c>
      <c r="H27" s="168">
        <v>40</v>
      </c>
      <c r="I27" s="169">
        <f t="shared" si="3"/>
        <v>40</v>
      </c>
    </row>
    <row r="28" spans="2:9" x14ac:dyDescent="0.4">
      <c r="C28" s="282"/>
      <c r="D28" s="201" t="s">
        <v>232</v>
      </c>
      <c r="E28" s="201" t="s">
        <v>458</v>
      </c>
      <c r="F28" s="201"/>
      <c r="G28" s="201">
        <v>1</v>
      </c>
      <c r="H28" s="201">
        <v>20</v>
      </c>
      <c r="I28" s="202">
        <f t="shared" si="3"/>
        <v>20</v>
      </c>
    </row>
    <row r="29" spans="2:9" x14ac:dyDescent="0.4">
      <c r="C29" s="282"/>
      <c r="D29" s="224" t="s">
        <v>233</v>
      </c>
      <c r="E29" s="224" t="s">
        <v>458</v>
      </c>
      <c r="F29" s="224"/>
      <c r="G29" s="224">
        <v>1</v>
      </c>
      <c r="H29" s="224">
        <v>60</v>
      </c>
      <c r="I29" s="225">
        <f t="shared" si="3"/>
        <v>60</v>
      </c>
    </row>
    <row r="30" spans="2:9" x14ac:dyDescent="0.4">
      <c r="C30" s="282" t="s">
        <v>234</v>
      </c>
      <c r="D30" s="117" t="s">
        <v>235</v>
      </c>
      <c r="E30" s="168" t="s">
        <v>469</v>
      </c>
      <c r="F30" s="168"/>
      <c r="G30" s="168">
        <v>1</v>
      </c>
      <c r="H30" s="168">
        <v>20</v>
      </c>
      <c r="I30" s="169">
        <f t="shared" si="3"/>
        <v>20</v>
      </c>
    </row>
    <row r="31" spans="2:9" x14ac:dyDescent="0.4">
      <c r="C31" s="282"/>
      <c r="D31" s="117" t="s">
        <v>236</v>
      </c>
      <c r="E31" s="168" t="s">
        <v>469</v>
      </c>
      <c r="F31" s="168"/>
      <c r="G31" s="168">
        <v>1</v>
      </c>
      <c r="H31" s="168">
        <v>20</v>
      </c>
      <c r="I31" s="169">
        <f t="shared" si="3"/>
        <v>20</v>
      </c>
    </row>
    <row r="32" spans="2:9" x14ac:dyDescent="0.4">
      <c r="C32" s="282"/>
      <c r="D32" s="235" t="s">
        <v>237</v>
      </c>
      <c r="E32" s="235" t="s">
        <v>459</v>
      </c>
      <c r="F32" s="235"/>
      <c r="G32" s="235">
        <v>1</v>
      </c>
      <c r="H32" s="235">
        <v>40</v>
      </c>
      <c r="I32" s="236">
        <f t="shared" si="3"/>
        <v>40</v>
      </c>
    </row>
    <row r="33" spans="2:10" x14ac:dyDescent="0.4">
      <c r="C33" s="282"/>
      <c r="D33" s="117" t="s">
        <v>341</v>
      </c>
      <c r="E33" s="117" t="s">
        <v>471</v>
      </c>
      <c r="F33" s="117"/>
      <c r="G33" s="117">
        <f>物量試算!G16</f>
        <v>6</v>
      </c>
      <c r="H33" s="117">
        <v>30</v>
      </c>
      <c r="I33" s="128">
        <f t="shared" si="3"/>
        <v>180</v>
      </c>
    </row>
    <row r="34" spans="2:10" x14ac:dyDescent="0.4">
      <c r="C34" s="282" t="s">
        <v>264</v>
      </c>
      <c r="D34" s="114" t="s">
        <v>242</v>
      </c>
      <c r="E34" s="165" t="s">
        <v>461</v>
      </c>
      <c r="F34" s="165"/>
      <c r="G34" s="165">
        <v>1</v>
      </c>
      <c r="H34" s="165">
        <v>40</v>
      </c>
      <c r="I34" s="166">
        <f t="shared" si="3"/>
        <v>40</v>
      </c>
    </row>
    <row r="35" spans="2:10" x14ac:dyDescent="0.4">
      <c r="C35" s="282"/>
      <c r="D35" s="114" t="s">
        <v>265</v>
      </c>
      <c r="E35" s="165" t="s">
        <v>461</v>
      </c>
      <c r="F35" s="165"/>
      <c r="G35" s="165">
        <v>1</v>
      </c>
      <c r="H35" s="165">
        <v>40</v>
      </c>
      <c r="I35" s="166">
        <f t="shared" si="3"/>
        <v>40</v>
      </c>
    </row>
    <row r="36" spans="2:10" x14ac:dyDescent="0.4">
      <c r="C36" s="282" t="s">
        <v>243</v>
      </c>
      <c r="D36" s="283"/>
      <c r="E36" s="192" t="s">
        <v>460</v>
      </c>
      <c r="F36" s="192"/>
      <c r="G36" s="193">
        <v>1</v>
      </c>
      <c r="H36" s="193">
        <v>60</v>
      </c>
      <c r="I36" s="194">
        <f t="shared" si="3"/>
        <v>60</v>
      </c>
    </row>
    <row r="37" spans="2:10" x14ac:dyDescent="0.4">
      <c r="C37" s="288" t="s">
        <v>244</v>
      </c>
      <c r="D37" s="283"/>
      <c r="E37" s="192" t="s">
        <v>460</v>
      </c>
      <c r="F37" s="192"/>
      <c r="G37" s="193">
        <v>1</v>
      </c>
      <c r="H37" s="193">
        <v>40</v>
      </c>
      <c r="I37" s="194">
        <f t="shared" si="3"/>
        <v>40</v>
      </c>
    </row>
    <row r="38" spans="2:10" x14ac:dyDescent="0.4">
      <c r="C38" s="282" t="s">
        <v>238</v>
      </c>
      <c r="D38" s="283"/>
      <c r="E38" s="175" t="s">
        <v>469</v>
      </c>
      <c r="F38" s="175"/>
      <c r="G38" s="153">
        <f>物量試算!G10</f>
        <v>30</v>
      </c>
      <c r="H38" s="153">
        <v>5</v>
      </c>
      <c r="I38" s="154">
        <f t="shared" si="3"/>
        <v>150</v>
      </c>
    </row>
    <row r="39" spans="2:10" x14ac:dyDescent="0.4">
      <c r="C39" s="282" t="s">
        <v>239</v>
      </c>
      <c r="D39" s="283"/>
      <c r="E39" s="175" t="s">
        <v>469</v>
      </c>
      <c r="F39" s="175"/>
      <c r="G39" s="153">
        <f>物量試算!G11</f>
        <v>30</v>
      </c>
      <c r="H39" s="153">
        <v>5</v>
      </c>
      <c r="I39" s="154">
        <f t="shared" si="3"/>
        <v>150</v>
      </c>
    </row>
    <row r="40" spans="2:10" x14ac:dyDescent="0.4">
      <c r="B40" s="144"/>
      <c r="C40" s="282" t="s">
        <v>256</v>
      </c>
      <c r="D40" s="163" t="s">
        <v>240</v>
      </c>
      <c r="E40" s="163" t="s">
        <v>462</v>
      </c>
      <c r="F40" s="163"/>
      <c r="G40" s="163">
        <f>物量試算!G8</f>
        <v>20</v>
      </c>
      <c r="H40" s="163">
        <v>10</v>
      </c>
      <c r="I40" s="164">
        <f t="shared" si="3"/>
        <v>200</v>
      </c>
    </row>
    <row r="41" spans="2:10" x14ac:dyDescent="0.4">
      <c r="B41" s="144"/>
      <c r="C41" s="282"/>
      <c r="D41" s="165" t="s">
        <v>257</v>
      </c>
      <c r="E41" s="165" t="s">
        <v>462</v>
      </c>
      <c r="F41" s="165"/>
      <c r="G41" s="165">
        <v>1</v>
      </c>
      <c r="H41" s="165">
        <v>20</v>
      </c>
      <c r="I41" s="166">
        <f t="shared" si="3"/>
        <v>20</v>
      </c>
    </row>
    <row r="42" spans="2:10" x14ac:dyDescent="0.4">
      <c r="C42" s="282"/>
      <c r="D42" s="153" t="s">
        <v>273</v>
      </c>
      <c r="E42" s="153" t="s">
        <v>462</v>
      </c>
      <c r="F42" s="153"/>
      <c r="G42" s="153">
        <f>物量試算!G8</f>
        <v>20</v>
      </c>
      <c r="H42" s="153">
        <v>10</v>
      </c>
      <c r="I42" s="154">
        <f t="shared" si="3"/>
        <v>200</v>
      </c>
    </row>
    <row r="43" spans="2:10" x14ac:dyDescent="0.4">
      <c r="C43" s="288" t="s">
        <v>270</v>
      </c>
      <c r="D43" s="215" t="s">
        <v>271</v>
      </c>
      <c r="E43" s="215" t="s">
        <v>462</v>
      </c>
      <c r="F43" s="215"/>
      <c r="G43" s="215">
        <f>物量試算!G9</f>
        <v>20</v>
      </c>
      <c r="H43" s="215">
        <v>10</v>
      </c>
      <c r="I43" s="216">
        <f t="shared" si="3"/>
        <v>200</v>
      </c>
    </row>
    <row r="44" spans="2:10" x14ac:dyDescent="0.4">
      <c r="C44" s="282"/>
      <c r="D44" s="146" t="s">
        <v>272</v>
      </c>
      <c r="E44" s="146" t="s">
        <v>462</v>
      </c>
      <c r="F44" s="146"/>
      <c r="G44" s="146">
        <v>1</v>
      </c>
      <c r="H44" s="146">
        <v>20</v>
      </c>
      <c r="I44" s="147">
        <f t="shared" si="3"/>
        <v>20</v>
      </c>
    </row>
    <row r="45" spans="2:10" x14ac:dyDescent="0.4">
      <c r="C45" s="282"/>
      <c r="D45" s="117" t="s">
        <v>274</v>
      </c>
      <c r="E45" s="239" t="s">
        <v>467</v>
      </c>
      <c r="F45" s="239"/>
      <c r="G45" s="239">
        <f>物量試算!G9</f>
        <v>20</v>
      </c>
      <c r="H45" s="239">
        <v>10</v>
      </c>
      <c r="I45" s="240">
        <f t="shared" si="3"/>
        <v>200</v>
      </c>
      <c r="J45">
        <f>I45-80</f>
        <v>120</v>
      </c>
    </row>
    <row r="46" spans="2:10" x14ac:dyDescent="0.4">
      <c r="C46" s="282" t="s">
        <v>241</v>
      </c>
      <c r="D46" s="283"/>
      <c r="E46" s="226" t="s">
        <v>459</v>
      </c>
      <c r="F46" s="226"/>
      <c r="G46" s="227">
        <v>1</v>
      </c>
      <c r="H46" s="227">
        <v>20</v>
      </c>
      <c r="I46" s="228">
        <f t="shared" si="3"/>
        <v>20</v>
      </c>
    </row>
    <row r="47" spans="2:10" x14ac:dyDescent="0.4">
      <c r="C47" s="282" t="s">
        <v>245</v>
      </c>
      <c r="D47" s="283"/>
      <c r="E47" s="242" t="s">
        <v>460</v>
      </c>
      <c r="F47" s="242"/>
      <c r="G47" s="165">
        <v>1</v>
      </c>
      <c r="H47" s="165">
        <v>40</v>
      </c>
      <c r="I47" s="166">
        <f t="shared" si="3"/>
        <v>40</v>
      </c>
    </row>
    <row r="48" spans="2:10" x14ac:dyDescent="0.4">
      <c r="C48" s="288" t="s">
        <v>246</v>
      </c>
      <c r="D48" s="114" t="s">
        <v>247</v>
      </c>
      <c r="E48" s="229" t="s">
        <v>461</v>
      </c>
      <c r="F48" s="229"/>
      <c r="G48" s="229">
        <f>物量試算!G13</f>
        <v>2</v>
      </c>
      <c r="H48" s="229">
        <v>20</v>
      </c>
      <c r="I48" s="230">
        <f t="shared" si="3"/>
        <v>40</v>
      </c>
    </row>
    <row r="49" spans="2:9" x14ac:dyDescent="0.4">
      <c r="C49" s="282"/>
      <c r="D49" s="114" t="s">
        <v>248</v>
      </c>
      <c r="E49" s="153" t="s">
        <v>461</v>
      </c>
      <c r="F49" s="153"/>
      <c r="G49" s="153">
        <f>物量試算!G13</f>
        <v>2</v>
      </c>
      <c r="H49" s="153">
        <v>60</v>
      </c>
      <c r="I49" s="154">
        <f t="shared" si="3"/>
        <v>120</v>
      </c>
    </row>
    <row r="50" spans="2:9" x14ac:dyDescent="0.4">
      <c r="C50" s="282"/>
      <c r="D50" s="114" t="s">
        <v>249</v>
      </c>
      <c r="E50" s="233" t="s">
        <v>461</v>
      </c>
      <c r="F50" s="233"/>
      <c r="G50" s="233">
        <f>物量試算!G13</f>
        <v>2</v>
      </c>
      <c r="H50" s="233">
        <v>40</v>
      </c>
      <c r="I50" s="234">
        <f t="shared" si="3"/>
        <v>80</v>
      </c>
    </row>
    <row r="51" spans="2:9" x14ac:dyDescent="0.4">
      <c r="C51" s="282"/>
      <c r="D51" s="114" t="s">
        <v>250</v>
      </c>
      <c r="E51" s="237" t="s">
        <v>461</v>
      </c>
      <c r="F51" s="237"/>
      <c r="G51" s="237">
        <v>1</v>
      </c>
      <c r="H51" s="237">
        <v>40</v>
      </c>
      <c r="I51" s="238">
        <f t="shared" si="3"/>
        <v>40</v>
      </c>
    </row>
    <row r="52" spans="2:9" x14ac:dyDescent="0.4">
      <c r="C52" s="282" t="s">
        <v>308</v>
      </c>
      <c r="D52" s="283"/>
      <c r="E52" s="167" t="s">
        <v>458</v>
      </c>
      <c r="F52" s="167"/>
      <c r="G52" s="168">
        <v>1</v>
      </c>
      <c r="H52" s="168">
        <v>10</v>
      </c>
      <c r="I52" s="169">
        <f t="shared" si="3"/>
        <v>10</v>
      </c>
    </row>
    <row r="53" spans="2:9" x14ac:dyDescent="0.4">
      <c r="C53" s="282" t="s">
        <v>297</v>
      </c>
      <c r="D53" s="283"/>
      <c r="E53" s="214" t="s">
        <v>459</v>
      </c>
      <c r="F53" s="214"/>
      <c r="G53" s="215">
        <v>1</v>
      </c>
      <c r="H53" s="215">
        <v>40</v>
      </c>
      <c r="I53" s="216">
        <f t="shared" si="3"/>
        <v>40</v>
      </c>
    </row>
    <row r="54" spans="2:9" x14ac:dyDescent="0.4">
      <c r="B54" s="144"/>
      <c r="C54" s="282" t="s">
        <v>298</v>
      </c>
      <c r="D54" s="283"/>
      <c r="E54" s="129" t="s">
        <v>459</v>
      </c>
      <c r="F54" s="171"/>
      <c r="G54" s="172">
        <v>1</v>
      </c>
      <c r="H54" s="172">
        <v>40</v>
      </c>
      <c r="I54" s="173">
        <f t="shared" si="3"/>
        <v>40</v>
      </c>
    </row>
    <row r="55" spans="2:9" x14ac:dyDescent="0.4">
      <c r="B55" s="144"/>
      <c r="C55" s="288" t="s">
        <v>275</v>
      </c>
      <c r="D55" s="293"/>
      <c r="E55" s="188" t="s">
        <v>460</v>
      </c>
      <c r="F55" s="189"/>
      <c r="G55" s="190">
        <v>1</v>
      </c>
      <c r="H55" s="190">
        <v>10</v>
      </c>
      <c r="I55" s="191">
        <f t="shared" si="3"/>
        <v>10</v>
      </c>
    </row>
    <row r="56" spans="2:9" x14ac:dyDescent="0.4">
      <c r="C56" s="282" t="s">
        <v>276</v>
      </c>
      <c r="D56" s="283"/>
      <c r="E56" s="129" t="s">
        <v>460</v>
      </c>
      <c r="F56" s="175"/>
      <c r="G56" s="153">
        <v>1</v>
      </c>
      <c r="H56" s="153">
        <v>20</v>
      </c>
      <c r="I56" s="154">
        <f t="shared" si="3"/>
        <v>20</v>
      </c>
    </row>
    <row r="57" spans="2:9" x14ac:dyDescent="0.4">
      <c r="C57" s="282" t="s">
        <v>277</v>
      </c>
      <c r="D57" s="283"/>
      <c r="E57" s="129" t="s">
        <v>473</v>
      </c>
      <c r="F57" s="192"/>
      <c r="G57" s="193">
        <v>1</v>
      </c>
      <c r="H57" s="193">
        <v>20</v>
      </c>
      <c r="I57" s="194">
        <f t="shared" si="3"/>
        <v>20</v>
      </c>
    </row>
    <row r="58" spans="2:9" x14ac:dyDescent="0.4">
      <c r="C58" s="282" t="s">
        <v>278</v>
      </c>
      <c r="D58" s="283"/>
      <c r="E58" s="129" t="s">
        <v>458</v>
      </c>
      <c r="F58" s="177"/>
      <c r="G58" s="178">
        <v>1</v>
      </c>
      <c r="H58" s="178">
        <v>20</v>
      </c>
      <c r="I58" s="179">
        <f t="shared" si="3"/>
        <v>20</v>
      </c>
    </row>
    <row r="59" spans="2:9" x14ac:dyDescent="0.4">
      <c r="C59" s="282" t="s">
        <v>279</v>
      </c>
      <c r="D59" s="283"/>
      <c r="E59" s="217" t="s">
        <v>460</v>
      </c>
      <c r="F59" s="217"/>
      <c r="G59" s="163">
        <v>1</v>
      </c>
      <c r="H59" s="163">
        <v>40</v>
      </c>
      <c r="I59" s="164">
        <f t="shared" si="3"/>
        <v>40</v>
      </c>
    </row>
    <row r="60" spans="2:9" x14ac:dyDescent="0.4">
      <c r="C60" s="282" t="s">
        <v>280</v>
      </c>
      <c r="D60" s="114" t="s">
        <v>303</v>
      </c>
      <c r="E60" s="114" t="s">
        <v>460</v>
      </c>
      <c r="F60" s="146"/>
      <c r="G60" s="146">
        <v>1</v>
      </c>
      <c r="H60" s="146">
        <v>5</v>
      </c>
      <c r="I60" s="147">
        <f t="shared" si="3"/>
        <v>5</v>
      </c>
    </row>
    <row r="61" spans="2:9" x14ac:dyDescent="0.4">
      <c r="C61" s="282"/>
      <c r="D61" s="114" t="s">
        <v>304</v>
      </c>
      <c r="E61" s="114" t="s">
        <v>460</v>
      </c>
      <c r="F61" s="146"/>
      <c r="G61" s="146">
        <v>1</v>
      </c>
      <c r="H61" s="146">
        <v>5</v>
      </c>
      <c r="I61" s="147">
        <f t="shared" si="3"/>
        <v>5</v>
      </c>
    </row>
    <row r="62" spans="2:9" x14ac:dyDescent="0.4">
      <c r="C62" s="282"/>
      <c r="D62" s="114" t="s">
        <v>305</v>
      </c>
      <c r="E62" s="114" t="s">
        <v>460</v>
      </c>
      <c r="F62" s="146"/>
      <c r="G62" s="146">
        <v>1</v>
      </c>
      <c r="H62" s="146">
        <v>10</v>
      </c>
      <c r="I62" s="147">
        <f t="shared" si="3"/>
        <v>10</v>
      </c>
    </row>
    <row r="63" spans="2:9" x14ac:dyDescent="0.4">
      <c r="C63" s="282"/>
      <c r="D63" s="114" t="s">
        <v>306</v>
      </c>
      <c r="E63" s="114" t="s">
        <v>460</v>
      </c>
      <c r="F63" s="146"/>
      <c r="G63" s="146">
        <v>1</v>
      </c>
      <c r="H63" s="146">
        <v>20</v>
      </c>
      <c r="I63" s="147">
        <f t="shared" si="3"/>
        <v>20</v>
      </c>
    </row>
    <row r="64" spans="2:9" x14ac:dyDescent="0.4">
      <c r="C64" s="282"/>
      <c r="D64" s="114" t="s">
        <v>307</v>
      </c>
      <c r="E64" s="114" t="s">
        <v>460</v>
      </c>
      <c r="F64" s="146"/>
      <c r="G64" s="146">
        <v>1</v>
      </c>
      <c r="H64" s="146">
        <v>20</v>
      </c>
      <c r="I64" s="147">
        <f t="shared" si="3"/>
        <v>20</v>
      </c>
    </row>
    <row r="65" spans="2:9" x14ac:dyDescent="0.4">
      <c r="C65" s="282" t="s">
        <v>281</v>
      </c>
      <c r="D65" s="283"/>
      <c r="E65" s="114" t="s">
        <v>460</v>
      </c>
      <c r="F65" s="195"/>
      <c r="G65" s="196">
        <v>1</v>
      </c>
      <c r="H65" s="196">
        <v>20</v>
      </c>
      <c r="I65" s="197">
        <f t="shared" si="3"/>
        <v>20</v>
      </c>
    </row>
    <row r="66" spans="2:9" x14ac:dyDescent="0.4">
      <c r="C66" s="282" t="s">
        <v>282</v>
      </c>
      <c r="D66" s="283"/>
      <c r="E66" s="114" t="s">
        <v>460</v>
      </c>
      <c r="F66" s="198"/>
      <c r="G66" s="199">
        <v>1</v>
      </c>
      <c r="H66" s="199">
        <v>20</v>
      </c>
      <c r="I66" s="200">
        <f t="shared" si="3"/>
        <v>20</v>
      </c>
    </row>
    <row r="67" spans="2:9" x14ac:dyDescent="0.4">
      <c r="B67" s="144"/>
      <c r="C67" s="291" t="s">
        <v>283</v>
      </c>
      <c r="D67" s="292"/>
      <c r="E67" s="167" t="s">
        <v>458</v>
      </c>
      <c r="F67" s="167"/>
      <c r="G67" s="168">
        <v>1</v>
      </c>
      <c r="H67" s="168">
        <v>10</v>
      </c>
      <c r="I67" s="169">
        <f t="shared" si="3"/>
        <v>10</v>
      </c>
    </row>
    <row r="68" spans="2:9" x14ac:dyDescent="0.4">
      <c r="C68" s="282" t="s">
        <v>284</v>
      </c>
      <c r="D68" s="283"/>
      <c r="E68" s="221" t="s">
        <v>458</v>
      </c>
      <c r="F68" s="221"/>
      <c r="G68" s="222">
        <v>1</v>
      </c>
      <c r="H68" s="222">
        <v>20</v>
      </c>
      <c r="I68" s="223">
        <f t="shared" si="3"/>
        <v>20</v>
      </c>
    </row>
    <row r="69" spans="2:9" x14ac:dyDescent="0.4">
      <c r="C69" s="282" t="s">
        <v>285</v>
      </c>
      <c r="D69" s="283"/>
      <c r="E69" s="214" t="s">
        <v>460</v>
      </c>
      <c r="F69" s="214"/>
      <c r="G69" s="215">
        <v>1</v>
      </c>
      <c r="H69" s="215">
        <v>20</v>
      </c>
      <c r="I69" s="216">
        <f t="shared" si="3"/>
        <v>20</v>
      </c>
    </row>
    <row r="70" spans="2:9" x14ac:dyDescent="0.4">
      <c r="C70" s="282" t="s">
        <v>286</v>
      </c>
      <c r="D70" s="283"/>
      <c r="E70" s="203" t="s">
        <v>458</v>
      </c>
      <c r="F70" s="203"/>
      <c r="G70" s="201">
        <v>1</v>
      </c>
      <c r="H70" s="201">
        <v>30</v>
      </c>
      <c r="I70" s="202">
        <f t="shared" si="3"/>
        <v>30</v>
      </c>
    </row>
    <row r="71" spans="2:9" x14ac:dyDescent="0.4">
      <c r="C71" s="282" t="s">
        <v>287</v>
      </c>
      <c r="D71" s="283"/>
      <c r="E71" s="171" t="s">
        <v>460</v>
      </c>
      <c r="F71" s="171"/>
      <c r="G71" s="172">
        <v>1</v>
      </c>
      <c r="H71" s="172">
        <v>30</v>
      </c>
      <c r="I71" s="173">
        <f t="shared" si="3"/>
        <v>30</v>
      </c>
    </row>
    <row r="72" spans="2:9" x14ac:dyDescent="0.4">
      <c r="C72" s="282" t="s">
        <v>288</v>
      </c>
      <c r="D72" s="283"/>
      <c r="E72" s="129" t="s">
        <v>458</v>
      </c>
      <c r="F72" s="184"/>
      <c r="G72" s="185">
        <v>1</v>
      </c>
      <c r="H72" s="185">
        <v>40</v>
      </c>
      <c r="I72" s="186">
        <f t="shared" si="3"/>
        <v>40</v>
      </c>
    </row>
    <row r="73" spans="2:9" x14ac:dyDescent="0.4">
      <c r="C73" s="282" t="s">
        <v>289</v>
      </c>
      <c r="D73" s="283"/>
      <c r="E73" s="214" t="s">
        <v>458</v>
      </c>
      <c r="F73" s="214"/>
      <c r="G73" s="215">
        <v>1</v>
      </c>
      <c r="H73" s="215">
        <v>40</v>
      </c>
      <c r="I73" s="216">
        <f t="shared" si="3"/>
        <v>40</v>
      </c>
    </row>
    <row r="74" spans="2:9" x14ac:dyDescent="0.4">
      <c r="C74" s="282" t="s">
        <v>290</v>
      </c>
      <c r="D74" s="283"/>
      <c r="E74" s="211" t="s">
        <v>458</v>
      </c>
      <c r="F74" s="211"/>
      <c r="G74" s="212">
        <v>1</v>
      </c>
      <c r="H74" s="212">
        <v>20</v>
      </c>
      <c r="I74" s="213">
        <f t="shared" si="3"/>
        <v>20</v>
      </c>
    </row>
    <row r="75" spans="2:9" x14ac:dyDescent="0.4">
      <c r="C75" s="282" t="s">
        <v>291</v>
      </c>
      <c r="D75" s="283"/>
      <c r="E75" s="218" t="s">
        <v>460</v>
      </c>
      <c r="F75" s="218"/>
      <c r="G75" s="219">
        <v>1</v>
      </c>
      <c r="H75" s="219">
        <v>10</v>
      </c>
      <c r="I75" s="220">
        <f t="shared" si="3"/>
        <v>10</v>
      </c>
    </row>
    <row r="76" spans="2:9" x14ac:dyDescent="0.4">
      <c r="C76" s="282" t="s">
        <v>323</v>
      </c>
      <c r="D76" s="283"/>
      <c r="E76" s="204" t="s">
        <v>458</v>
      </c>
      <c r="F76" s="205"/>
      <c r="G76" s="205">
        <v>1</v>
      </c>
      <c r="H76" s="205">
        <v>60</v>
      </c>
      <c r="I76" s="206">
        <f t="shared" si="3"/>
        <v>60</v>
      </c>
    </row>
    <row r="77" spans="2:9" ht="19.5" thickBot="1" x14ac:dyDescent="0.45">
      <c r="C77" s="284" t="s">
        <v>324</v>
      </c>
      <c r="D77" s="285"/>
      <c r="E77" s="207" t="s">
        <v>458</v>
      </c>
      <c r="F77" s="208"/>
      <c r="G77" s="208">
        <v>3</v>
      </c>
      <c r="H77" s="208">
        <v>30</v>
      </c>
      <c r="I77" s="209">
        <f t="shared" si="3"/>
        <v>90</v>
      </c>
    </row>
  </sheetData>
  <autoFilter ref="C9:J77" xr:uid="{00000000-0009-0000-0000-000007000000}">
    <filterColumn colId="0" showButton="0"/>
  </autoFilter>
  <mergeCells count="48">
    <mergeCell ref="C12:D12"/>
    <mergeCell ref="C30:C33"/>
    <mergeCell ref="C10:D10"/>
    <mergeCell ref="C66:D66"/>
    <mergeCell ref="C67:D67"/>
    <mergeCell ref="C68:D68"/>
    <mergeCell ref="C55:D55"/>
    <mergeCell ref="C34:C35"/>
    <mergeCell ref="C40:C42"/>
    <mergeCell ref="C43:C45"/>
    <mergeCell ref="C48:C51"/>
    <mergeCell ref="C13:C15"/>
    <mergeCell ref="C16:C18"/>
    <mergeCell ref="C19:C20"/>
    <mergeCell ref="C21:C24"/>
    <mergeCell ref="C25:C29"/>
    <mergeCell ref="C47:D47"/>
    <mergeCell ref="C70:D70"/>
    <mergeCell ref="C71:D71"/>
    <mergeCell ref="C69:D69"/>
    <mergeCell ref="C56:D56"/>
    <mergeCell ref="C57:D57"/>
    <mergeCell ref="C58:D58"/>
    <mergeCell ref="C59:D59"/>
    <mergeCell ref="C60:C64"/>
    <mergeCell ref="C65:D65"/>
    <mergeCell ref="F2:G2"/>
    <mergeCell ref="F3:G3"/>
    <mergeCell ref="F4:G4"/>
    <mergeCell ref="F6:G6"/>
    <mergeCell ref="F7:G7"/>
    <mergeCell ref="F5:G5"/>
    <mergeCell ref="C11:D11"/>
    <mergeCell ref="C76:D76"/>
    <mergeCell ref="C77:D77"/>
    <mergeCell ref="C9:D9"/>
    <mergeCell ref="C54:D54"/>
    <mergeCell ref="C52:D52"/>
    <mergeCell ref="C53:D53"/>
    <mergeCell ref="C36:D36"/>
    <mergeCell ref="C37:D37"/>
    <mergeCell ref="C38:D38"/>
    <mergeCell ref="C39:D39"/>
    <mergeCell ref="C46:D46"/>
    <mergeCell ref="C72:D72"/>
    <mergeCell ref="C73:D73"/>
    <mergeCell ref="C74:D74"/>
    <mergeCell ref="C75:D75"/>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8"/>
  <sheetViews>
    <sheetView workbookViewId="0">
      <selection activeCell="E22" sqref="E22"/>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5" t="s">
        <v>214</v>
      </c>
      <c r="F2" s="106">
        <f>SUM(F10:F90)</f>
        <v>129</v>
      </c>
      <c r="G2" s="103" t="s">
        <v>219</v>
      </c>
    </row>
    <row r="3" spans="3:9" x14ac:dyDescent="0.4">
      <c r="E3" s="136" t="s">
        <v>215</v>
      </c>
      <c r="F3" s="101">
        <f>SUM(H10:H90)</f>
        <v>5020</v>
      </c>
      <c r="G3" s="104" t="s">
        <v>220</v>
      </c>
    </row>
    <row r="4" spans="3:9" x14ac:dyDescent="0.4">
      <c r="E4" s="136" t="s">
        <v>216</v>
      </c>
      <c r="F4" s="101">
        <f>F3/20</f>
        <v>251</v>
      </c>
      <c r="G4" s="104" t="s">
        <v>221</v>
      </c>
      <c r="H4">
        <f>SUM(人月表!C39:C47)</f>
        <v>251</v>
      </c>
    </row>
    <row r="5" spans="3:9" x14ac:dyDescent="0.4">
      <c r="E5" s="134" t="s">
        <v>438</v>
      </c>
      <c r="F5" s="142">
        <f>CEILING(F4/36, 1)</f>
        <v>7</v>
      </c>
      <c r="G5" s="104" t="s">
        <v>439</v>
      </c>
    </row>
    <row r="6" spans="3:9" x14ac:dyDescent="0.4">
      <c r="E6" s="136" t="s">
        <v>217</v>
      </c>
      <c r="F6" s="102">
        <v>800000</v>
      </c>
      <c r="G6" s="104" t="s">
        <v>222</v>
      </c>
    </row>
    <row r="7" spans="3:9" ht="19.5" thickBot="1" x14ac:dyDescent="0.45">
      <c r="E7" s="137" t="s">
        <v>218</v>
      </c>
      <c r="F7" s="107">
        <f>F4*F6</f>
        <v>200800000</v>
      </c>
      <c r="G7" s="105" t="s">
        <v>222</v>
      </c>
    </row>
    <row r="8" spans="3:9" ht="19.5" thickBot="1" x14ac:dyDescent="0.45"/>
    <row r="9" spans="3:9" ht="19.5" thickBot="1" x14ac:dyDescent="0.45">
      <c r="C9" s="286" t="s">
        <v>318</v>
      </c>
      <c r="D9" s="294"/>
      <c r="E9" s="126" t="s">
        <v>197</v>
      </c>
      <c r="F9" s="126" t="s">
        <v>175</v>
      </c>
      <c r="G9" s="126" t="s">
        <v>176</v>
      </c>
      <c r="H9" s="133" t="s">
        <v>213</v>
      </c>
      <c r="I9" s="99"/>
    </row>
    <row r="10" spans="3:9" x14ac:dyDescent="0.4">
      <c r="C10" s="295" t="s">
        <v>325</v>
      </c>
      <c r="D10" s="296"/>
      <c r="E10" s="123" t="s">
        <v>326</v>
      </c>
      <c r="F10" s="123">
        <v>1</v>
      </c>
      <c r="G10" s="123">
        <v>720</v>
      </c>
      <c r="H10" s="124">
        <f>F10*G10</f>
        <v>720</v>
      </c>
    </row>
    <row r="11" spans="3:9" x14ac:dyDescent="0.4">
      <c r="C11" s="280" t="s">
        <v>475</v>
      </c>
      <c r="D11" s="281"/>
      <c r="E11" s="123"/>
      <c r="F11" s="123">
        <v>1</v>
      </c>
      <c r="G11" s="123">
        <v>420</v>
      </c>
      <c r="H11" s="124">
        <f>F11*G11</f>
        <v>420</v>
      </c>
    </row>
    <row r="12" spans="3:9" x14ac:dyDescent="0.4">
      <c r="C12" s="282" t="s">
        <v>253</v>
      </c>
      <c r="D12" s="283"/>
      <c r="E12" s="114"/>
      <c r="F12" s="114">
        <v>1</v>
      </c>
      <c r="G12" s="114">
        <v>120</v>
      </c>
      <c r="H12" s="115">
        <f>F12*G12</f>
        <v>120</v>
      </c>
    </row>
    <row r="13" spans="3:9" x14ac:dyDescent="0.4">
      <c r="C13" s="282" t="s">
        <v>256</v>
      </c>
      <c r="D13" s="283"/>
      <c r="E13" s="114"/>
      <c r="F13" s="114">
        <f>物量試算!G8</f>
        <v>20</v>
      </c>
      <c r="G13" s="114">
        <v>30</v>
      </c>
      <c r="H13" s="115">
        <f t="shared" ref="H13:H18" si="0">F13*G13</f>
        <v>600</v>
      </c>
    </row>
    <row r="14" spans="3:9" x14ac:dyDescent="0.4">
      <c r="C14" s="282" t="s">
        <v>270</v>
      </c>
      <c r="D14" s="283"/>
      <c r="E14" s="131"/>
      <c r="F14" s="114">
        <f>物量試算!G9</f>
        <v>20</v>
      </c>
      <c r="G14" s="114">
        <v>20</v>
      </c>
      <c r="H14" s="115">
        <f t="shared" si="0"/>
        <v>400</v>
      </c>
    </row>
    <row r="15" spans="3:9" x14ac:dyDescent="0.4">
      <c r="C15" s="282" t="s">
        <v>192</v>
      </c>
      <c r="D15" s="283"/>
      <c r="E15" s="131"/>
      <c r="F15" s="114">
        <f>物量試算!G10</f>
        <v>30</v>
      </c>
      <c r="G15" s="114">
        <v>30</v>
      </c>
      <c r="H15" s="115">
        <f t="shared" si="0"/>
        <v>900</v>
      </c>
    </row>
    <row r="16" spans="3:9" x14ac:dyDescent="0.4">
      <c r="C16" s="282" t="s">
        <v>193</v>
      </c>
      <c r="D16" s="283"/>
      <c r="E16" s="114"/>
      <c r="F16" s="114">
        <f>物量試算!G11</f>
        <v>30</v>
      </c>
      <c r="G16" s="114">
        <v>30</v>
      </c>
      <c r="H16" s="115">
        <f t="shared" si="0"/>
        <v>900</v>
      </c>
    </row>
    <row r="17" spans="3:8" x14ac:dyDescent="0.4">
      <c r="C17" s="282" t="s">
        <v>194</v>
      </c>
      <c r="D17" s="283"/>
      <c r="E17" s="114"/>
      <c r="F17" s="114">
        <f>物量試算!G12</f>
        <v>20</v>
      </c>
      <c r="G17" s="114">
        <v>30</v>
      </c>
      <c r="H17" s="115">
        <f t="shared" si="0"/>
        <v>600</v>
      </c>
    </row>
    <row r="18" spans="3:8" ht="19.5" thickBot="1" x14ac:dyDescent="0.45">
      <c r="C18" s="284" t="s">
        <v>327</v>
      </c>
      <c r="D18" s="285"/>
      <c r="E18" s="119"/>
      <c r="F18" s="119">
        <f>物量試算!G16</f>
        <v>6</v>
      </c>
      <c r="G18" s="119">
        <v>60</v>
      </c>
      <c r="H18" s="132">
        <f t="shared" si="0"/>
        <v>360</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2020-04-11T08:56:15Z</dcterms:modified>
</cp:coreProperties>
</file>