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7"/>
  <workbookPr/>
  <mc:AlternateContent xmlns:mc="http://schemas.openxmlformats.org/markup-compatibility/2006">
    <mc:Choice Requires="x15">
      <x15ac:absPath xmlns:x15ac="http://schemas.microsoft.com/office/spreadsheetml/2010/11/ac" url="Q:\CF Configuration Detail\CF-5004-01 766 configuration &amp; command detail V1.1\"/>
    </mc:Choice>
  </mc:AlternateContent>
  <xr:revisionPtr revIDLastSave="0" documentId="8_{C3C5B553-7AD8-3648-BEA0-58A516616652}" xr6:coauthVersionLast="47" xr6:coauthVersionMax="47" xr10:uidLastSave="{00000000-0000-0000-0000-000000000000}"/>
  <bookViews>
    <workbookView xWindow="-120" yWindow="-120" windowWidth="29040" windowHeight="15840" tabRatio="678" xr2:uid="{00000000-000D-0000-FFFF-FFFF00000000}"/>
  </bookViews>
  <sheets>
    <sheet name="2. Datagrams In" sheetId="1" r:id="rId1"/>
    <sheet name="2A. Datagrams Out" sheetId="11" state="hidden" r:id="rId2"/>
    <sheet name="Parameters" sheetId="12" state="hidden" r:id="rId3"/>
    <sheet name="4. Scheduler" sheetId="8" r:id="rId4"/>
    <sheet name="5. Alarms" sheetId="9" r:id="rId5"/>
  </sheets>
  <externalReferences>
    <externalReference r:id="rId6"/>
    <externalReference r:id="rId7"/>
  </externalReferences>
  <definedNames>
    <definedName name="_msg2" localSheetId="0">'2. Datagrams In'!#REF!</definedName>
    <definedName name="_msg2" localSheetId="1">'2A. Datagrams Out'!#REF!</definedName>
    <definedName name="_msg2">#REF!</definedName>
    <definedName name="BlocPtrAtMidnight" localSheetId="1">#REF!</definedName>
    <definedName name="BlocPtrAtMidnight">#REF!</definedName>
    <definedName name="C_Max">'[1]6.TEK Parameters'!$A$30</definedName>
    <definedName name="CurrentPtr" localSheetId="1">#REF!</definedName>
    <definedName name="CurrentPtr">#REF!</definedName>
    <definedName name="DivBy" localSheetId="1">#REF!</definedName>
    <definedName name="DivBy">#REF!</definedName>
    <definedName name="Far_Offset" localSheetId="1">#REF!</definedName>
    <definedName name="Far_Offset">#REF!</definedName>
    <definedName name="Far_Pass_Level_Lift" localSheetId="1">#REF!</definedName>
    <definedName name="Far_Pass_Level_Lift">#REF!</definedName>
    <definedName name="Gain" localSheetId="1">#REF!</definedName>
    <definedName name="Gain">#REF!</definedName>
    <definedName name="info" localSheetId="1">#REF!</definedName>
    <definedName name="info">#REF!</definedName>
    <definedName name="logspeed" localSheetId="1">#REF!</definedName>
    <definedName name="logspeed">#REF!</definedName>
    <definedName name="LS" localSheetId="1">#REF!</definedName>
    <definedName name="LS">#REF!</definedName>
    <definedName name="Near_Reduction_Offset" localSheetId="1">#REF!</definedName>
    <definedName name="Near_Reduction_Offset">#REF!</definedName>
    <definedName name="NFN" localSheetId="1">#REF!</definedName>
    <definedName name="NFN">#REF!</definedName>
    <definedName name="NL_Lift_Far" localSheetId="1">#REF!</definedName>
    <definedName name="NL_Lift_Far">#REF!</definedName>
    <definedName name="NL_Lift_Near" localSheetId="1">#REF!</definedName>
    <definedName name="NL_Lift_Near">#REF!</definedName>
    <definedName name="NOB" localSheetId="1">#REF!</definedName>
    <definedName name="NOB">#REF!</definedName>
    <definedName name="Now" localSheetId="1">#REF!</definedName>
    <definedName name="Now">#REF!</definedName>
    <definedName name="NrOfLines" localSheetId="1">#REF!</definedName>
    <definedName name="NrOfLines">#REF!</definedName>
    <definedName name="PDU_Rx" localSheetId="1">#REF!</definedName>
    <definedName name="PDU_Rx">#REF!</definedName>
    <definedName name="PDU_Tx">'[1]DataMsg 4 &amp; 8'!$D$2</definedName>
    <definedName name="Power" localSheetId="1">#REF!</definedName>
    <definedName name="Power">#REF!</definedName>
    <definedName name="power9" localSheetId="1">#REF!</definedName>
    <definedName name="power9">#REF!</definedName>
    <definedName name="Pwr_0" localSheetId="1">#REF!</definedName>
    <definedName name="Pwr_0">#REF!</definedName>
    <definedName name="Pwr_1" localSheetId="1">#REF!</definedName>
    <definedName name="Pwr_1">#REF!</definedName>
    <definedName name="Pwr_2" localSheetId="1">#REF!</definedName>
    <definedName name="Pwr_2">#REF!</definedName>
    <definedName name="pwr1b" localSheetId="1">#REF!</definedName>
    <definedName name="pwr1b">#REF!</definedName>
    <definedName name="pwr2b" localSheetId="1">#REF!</definedName>
    <definedName name="pwr2b">#REF!</definedName>
    <definedName name="Sonic" localSheetId="1">#REF!</definedName>
    <definedName name="Sonic">#REF!</definedName>
    <definedName name="SoundVel" localSheetId="1">#REF!</definedName>
    <definedName name="SoundVel">#REF!</definedName>
    <definedName name="Start">'[1]DataMsg 4 &amp; 8'!$D$3</definedName>
    <definedName name="tamb" localSheetId="1">#REF!</definedName>
    <definedName name="tamb">#REF!</definedName>
    <definedName name="TimeConvert" localSheetId="1">#REF!</definedName>
    <definedName name="TimeConvert">#REF!</definedName>
    <definedName name="TMR_period" localSheetId="1">#REF!</definedName>
    <definedName name="TMR_period">#REF!</definedName>
    <definedName name="Vdd" localSheetId="1">#REF!</definedName>
    <definedName name="Vdd">#REF!</definedName>
    <definedName name="X_Intercept" localSheetId="1">'[2]S17 Configurator'!#REF!</definedName>
    <definedName name="X_Intercept">'[2]S17 Configurator'!#REF!</definedName>
    <definedName name="X_s" localSheetId="1">#REF!</definedName>
    <definedName name="X_s">#REF!</definedName>
    <definedName name="Xs" localSheetId="1">#REF!</definedName>
    <definedName name="Xs">#REF!</definedName>
    <definedName name="Y_intercept" localSheetId="1">'[2]S17 Configurator'!#REF!</definedName>
    <definedName name="Y_intercept">'[2]S17 Configurator'!#REF!</definedName>
    <definedName name="y_s" localSheetId="1">#REF!</definedName>
    <definedName name="y_s">#REF!</definedName>
    <definedName name="Ys" localSheetId="1">#REF!</definedName>
    <definedName name="Ys">#REF!</definedName>
    <definedName name="Z_18F3E43F_7680_4BCC_AE71_C5F7FDEFDD59_.wvu.Cols" localSheetId="0" hidden="1">'2. Datagrams In'!#REF!</definedName>
    <definedName name="Z_18F3E43F_7680_4BCC_AE71_C5F7FDEFDD59_.wvu.Cols" localSheetId="1" hidden="1">'2A. Datagrams Out'!#REF!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9" l="1"/>
  <c r="I7" i="9"/>
  <c r="H13" i="9"/>
  <c r="G7" i="9"/>
  <c r="E7" i="9"/>
  <c r="D13" i="9"/>
  <c r="G10" i="8"/>
  <c r="D20" i="8"/>
  <c r="G20" i="8"/>
  <c r="D19" i="8"/>
  <c r="G19" i="8"/>
  <c r="D18" i="8"/>
  <c r="G18" i="8"/>
  <c r="D14" i="8"/>
  <c r="F22" i="1"/>
  <c r="F23" i="1"/>
  <c r="E23" i="1"/>
  <c r="D23" i="1"/>
  <c r="G23" i="1"/>
  <c r="F41" i="1"/>
  <c r="G41" i="1"/>
  <c r="F42" i="1"/>
  <c r="F43" i="1"/>
  <c r="F44" i="1"/>
  <c r="G44" i="1"/>
  <c r="F63" i="1"/>
  <c r="G63" i="1"/>
  <c r="F65" i="1"/>
  <c r="E65" i="1"/>
  <c r="G65" i="1"/>
  <c r="F64" i="1"/>
  <c r="G64" i="1"/>
  <c r="F66" i="1"/>
  <c r="F67" i="1"/>
  <c r="F68" i="1"/>
  <c r="F69" i="1"/>
  <c r="G69" i="1"/>
  <c r="F70" i="1"/>
  <c r="G70" i="1"/>
  <c r="F71" i="1"/>
  <c r="F72" i="1"/>
  <c r="F73" i="1"/>
  <c r="G73" i="1"/>
  <c r="F74" i="1"/>
  <c r="G74" i="1"/>
  <c r="F45" i="1"/>
  <c r="F46" i="1"/>
  <c r="F47" i="1"/>
  <c r="E47" i="1"/>
  <c r="G47" i="1"/>
  <c r="F48" i="1"/>
  <c r="F49" i="1"/>
  <c r="G49" i="1"/>
  <c r="F50" i="1"/>
  <c r="F51" i="1"/>
  <c r="G51" i="1"/>
  <c r="F52" i="1"/>
  <c r="F53" i="1"/>
  <c r="F54" i="1"/>
  <c r="G54" i="1"/>
  <c r="F55" i="1"/>
  <c r="F56" i="1"/>
  <c r="F57" i="1"/>
  <c r="E57" i="1"/>
  <c r="D57" i="1"/>
  <c r="G57" i="1"/>
  <c r="F58" i="1"/>
  <c r="G58" i="1"/>
  <c r="G46" i="1"/>
  <c r="G68" i="1"/>
  <c r="G72" i="1"/>
  <c r="G53" i="1"/>
  <c r="G56" i="1"/>
  <c r="F18" i="1"/>
  <c r="F19" i="1"/>
  <c r="F20" i="1"/>
  <c r="F21" i="1"/>
  <c r="G22" i="1"/>
  <c r="F24" i="1"/>
  <c r="G24" i="1"/>
  <c r="F25" i="1"/>
  <c r="F26" i="1"/>
  <c r="F27" i="1"/>
  <c r="F28" i="1"/>
  <c r="G28" i="1"/>
  <c r="F29" i="1"/>
  <c r="F30" i="1"/>
  <c r="F31" i="1"/>
  <c r="F32" i="1"/>
  <c r="G32" i="1"/>
  <c r="F33" i="1"/>
  <c r="F34" i="1"/>
  <c r="F35" i="1"/>
  <c r="F36" i="1"/>
  <c r="G36" i="1"/>
  <c r="F17" i="1"/>
  <c r="G17" i="1"/>
  <c r="E35" i="1"/>
  <c r="D35" i="1"/>
  <c r="G35" i="1"/>
  <c r="E31" i="1"/>
  <c r="D31" i="1"/>
  <c r="G31" i="1"/>
  <c r="E27" i="1"/>
  <c r="D27" i="1"/>
  <c r="G27" i="1"/>
  <c r="E19" i="1"/>
  <c r="G19" i="1"/>
  <c r="G34" i="1"/>
  <c r="G26" i="1"/>
  <c r="G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Seamus Normoyle</author>
    <author>Danny Lintzgy</author>
    <author>Martin Callanan</author>
  </authors>
  <commentList>
    <comment ref="B2" authorId="0" shapeId="0" xr:uid="{00000000-0006-0000-0200-000001000000}">
      <text>
        <r>
          <rPr>
            <sz val="8"/>
            <color indexed="81"/>
            <rFont val="Tahoma"/>
            <family val="2"/>
          </rPr>
          <t>This tab specifies the Datagrams sent by the TEK 766 Ultrasonic sensor (Mote) to the LoRa Gateways</t>
        </r>
      </text>
    </comment>
    <comment ref="H8" authorId="0" shapeId="0" xr:uid="{00000000-0006-0000-0200-000002000000}">
      <text>
        <r>
          <rPr>
            <sz val="8"/>
            <color indexed="81"/>
            <rFont val="Tahoma"/>
            <family val="2"/>
          </rPr>
          <t xml:space="preserve">This is the payload message type. This is equivalent to the Application Layer Port Address (HEX) in the LoRaWAN Gateway servers.
</t>
        </r>
      </text>
    </comment>
    <comment ref="D15" authorId="1" shapeId="0" xr:uid="{00000000-0006-0000-0200-000003000000}">
      <text>
        <r>
          <rPr>
            <sz val="9"/>
            <color indexed="81"/>
            <rFont val="Tahoma"/>
            <family val="2"/>
          </rPr>
          <t>Sending messages which require an "Ack" has an additional downlink "cost" associated with the message, therefore the confirmed measurement frames should typically be limited to once per four readings.
Also, due to the reduncancy incorporated into the typical 6-hour connection schedule, it is less critical to ensure EVERY reading is received.</t>
        </r>
      </text>
    </comment>
    <comment ref="B16" authorId="0" shapeId="0" xr:uid="{00000000-0006-0000-0200-000004000000}">
      <text>
        <r>
          <rPr>
            <sz val="8"/>
            <color indexed="81"/>
            <rFont val="Tahoma"/>
            <family val="2"/>
          </rPr>
          <t>TEK 766 Mote wakes up periodically on schedule and performs an ultrasonic measurement and on schedule uploads data to server.</t>
        </r>
      </text>
    </comment>
    <comment ref="D16" authorId="0" shapeId="0" xr:uid="{00000000-0006-0000-0200-000005000000}">
      <text>
        <r>
          <rPr>
            <sz val="8"/>
            <color indexed="81"/>
            <rFont val="Tahoma"/>
            <family val="2"/>
          </rPr>
          <t>Parameter 0x4007 determines how frequently the measurement frame requests an Acknowledgement</t>
        </r>
      </text>
    </comment>
    <comment ref="B17" authorId="0" shapeId="0" xr:uid="{00000000-0006-0000-0200-000006000000}">
      <text>
        <r>
          <rPr>
            <sz val="8"/>
            <color indexed="81"/>
            <rFont val="Tahoma"/>
            <family val="2"/>
          </rPr>
          <t>Frame Type. This could be a LoRaWAN PORT number.</t>
        </r>
      </text>
    </comment>
    <comment ref="B19" authorId="1" shapeId="0" xr:uid="{00000000-0006-0000-0200-000008000000}">
      <text>
        <r>
          <rPr>
            <sz val="9"/>
            <color indexed="81"/>
            <rFont val="Tahoma"/>
            <family val="2"/>
          </rPr>
          <t xml:space="preserve">The alarms flags are displayed in the standard measurement frame, but they just passively indicate whether limit1-limit3 break their respective thresholds. However, they WILL NOT generate an immediate alarm, and will only report the alarm status during usual scheduled transmissions.
</t>
        </r>
      </text>
    </comment>
    <comment ref="B21" authorId="0" shapeId="0" xr:uid="{00000000-0006-0000-0200-000009000000}">
      <text>
        <r>
          <rPr>
            <sz val="8"/>
            <color indexed="81"/>
            <rFont val="Tahoma"/>
            <family val="2"/>
          </rPr>
          <t>Ultrasonic Ullage Readings: 1st of up to 4 readings for the specified logger rate (RF transmission occurrence).
N</t>
        </r>
        <r>
          <rPr>
            <b/>
            <sz val="8"/>
            <color indexed="81"/>
            <rFont val="Tahoma"/>
            <family val="2"/>
          </rPr>
          <t>OTE:  For Alarm functionality it is proposed to perform an ultrasonic reading nominally every 15 mins (configurable) these values will be stored in a buffer).  The reading made at Logger rate / 4  will be transmitted as part of the scheduled Data Upload packet.
See Payload Type Byte description for option on transmitting redundant data.
NOTE: This is the latest reading.</t>
        </r>
      </text>
    </comment>
    <comment ref="B23" authorId="0" shapeId="0" xr:uid="{00000000-0006-0000-0200-00000A000000}">
      <text>
        <r>
          <rPr>
            <sz val="8"/>
            <color indexed="81"/>
            <rFont val="Tahoma"/>
            <family val="2"/>
          </rPr>
          <t>The temperature measurement is a single byte. Max positive temperature is +50C. The value wraps around to cover negative temperatures. i.e.  0xFF is -1 deg C.</t>
        </r>
      </text>
    </comment>
    <comment ref="G23" authorId="0" shapeId="0" xr:uid="{00000000-0006-0000-0200-00000B000000}">
      <text>
        <r>
          <rPr>
            <sz val="8"/>
            <color indexed="81"/>
            <rFont val="Tahoma"/>
            <family val="2"/>
          </rPr>
          <t>Temp limit is +50C to -20C.</t>
        </r>
      </text>
    </comment>
    <comment ref="G27" authorId="0" shapeId="0" xr:uid="{00000000-0006-0000-0200-00000C000000}">
      <text>
        <r>
          <rPr>
            <sz val="8"/>
            <color indexed="81"/>
            <rFont val="Tahoma"/>
            <family val="2"/>
          </rPr>
          <t>Temp limit is +50C to -20C.</t>
        </r>
      </text>
    </comment>
    <comment ref="B40" authorId="0" shapeId="0" xr:uid="{00000000-0006-0000-0200-00000D000000}">
      <text>
        <r>
          <rPr>
            <sz val="8"/>
            <color indexed="81"/>
            <rFont val="Tahoma"/>
            <family val="2"/>
          </rPr>
          <t>This is a periodic scheduled frame for the end Mote (TEK766/790) indicating Mote status. Additionally on manual intervention eg. button press on the ultrasonic Mote (TEK 766), this frame will also be transmitted.</t>
        </r>
      </text>
    </comment>
    <comment ref="D40" authorId="0" shapeId="0" xr:uid="{00000000-0006-0000-0200-00000E000000}">
      <text>
        <r>
          <rPr>
            <sz val="8"/>
            <color indexed="81"/>
            <rFont val="Tahoma"/>
            <family val="2"/>
          </rPr>
          <t>All Status frames require an ACK.</t>
        </r>
      </text>
    </comment>
    <comment ref="B42" authorId="0" shapeId="0" xr:uid="{00000000-0006-0000-0200-00000F000000}">
      <text>
        <r>
          <rPr>
            <sz val="8"/>
            <color indexed="81"/>
            <rFont val="Tahoma"/>
            <family val="2"/>
          </rPr>
          <t>Device Type.</t>
        </r>
      </text>
    </comment>
    <comment ref="B44" authorId="2" shapeId="0" xr:uid="{0995FB3A-77CA-49C5-ADD4-37B510463B28}">
      <text>
        <r>
          <rPr>
            <sz val="9"/>
            <color indexed="81"/>
            <rFont val="Tahoma"/>
            <family val="2"/>
          </rPr>
          <t>HWID represents a number to identify the product revision</t>
        </r>
      </text>
    </comment>
    <comment ref="B47" authorId="0" shapeId="0" xr:uid="{00000000-0006-0000-0200-000010000000}">
      <text>
        <r>
          <rPr>
            <sz val="8"/>
            <color indexed="81"/>
            <rFont val="Tahoma"/>
            <family val="2"/>
          </rPr>
          <t xml:space="preserve">See Tab 6. Status description
</t>
        </r>
      </text>
    </comment>
    <comment ref="B49" authorId="0" shapeId="0" xr:uid="{00000000-0006-0000-0200-000011000000}">
      <text>
        <r>
          <rPr>
            <sz val="8"/>
            <color indexed="81"/>
            <rFont val="Tahoma"/>
            <family val="2"/>
          </rPr>
          <t>RSSI of last received Message from Gateway.</t>
        </r>
      </text>
    </comment>
    <comment ref="B51" authorId="0" shapeId="0" xr:uid="{00000000-0006-0000-0200-000012000000}">
      <text>
        <r>
          <rPr>
            <sz val="8"/>
            <color indexed="81"/>
            <rFont val="Tahoma"/>
            <family val="2"/>
          </rPr>
          <t>The % of battery remaining</t>
        </r>
      </text>
    </comment>
    <comment ref="B52" authorId="0" shapeId="0" xr:uid="{00000000-0006-0000-0200-000013000000}">
      <text>
        <r>
          <rPr>
            <sz val="8"/>
            <color indexed="81"/>
            <rFont val="Tahoma"/>
            <family val="2"/>
          </rPr>
          <t>Current measurement Logging  interval scheduler.
in minutes.
Note: For use of static alarms the Mote will perform Ullage readings at an increased frequency as specified. The data will used in a separate buffer for Alarm Notification purposes.</t>
        </r>
      </text>
    </comment>
    <comment ref="B54" authorId="0" shapeId="0" xr:uid="{00000000-0006-0000-0200-000014000000}">
      <text>
        <r>
          <rPr>
            <sz val="8"/>
            <color indexed="81"/>
            <rFont val="Tahoma"/>
            <family val="2"/>
          </rPr>
          <t>Read of current value of TX period. How often the end Mote (TEK 766 / 790) connects to the gateway / server to upload data - In hours. Note: As the data type is limited to a single byte - if the TX perdiod  exceeds 255 then the reported value will limit to 255.</t>
        </r>
      </text>
    </comment>
    <comment ref="G54" authorId="0" shapeId="0" xr:uid="{00000000-0006-0000-0200-000015000000}">
      <text>
        <r>
          <rPr>
            <sz val="8"/>
            <color indexed="81"/>
            <rFont val="Tahoma"/>
            <family val="2"/>
          </rPr>
          <t>If the TX Period is &gt; 255 hours, then an incorrect value is reported here as the data type allows for one byte only.</t>
        </r>
      </text>
    </comment>
    <comment ref="B55" authorId="0" shapeId="0" xr:uid="{00000000-0006-0000-0200-000016000000}">
      <text>
        <r>
          <rPr>
            <sz val="8"/>
            <color indexed="81"/>
            <rFont val="Tahoma"/>
            <family val="2"/>
          </rPr>
          <t>New ultrasonic reading</t>
        </r>
      </text>
    </comment>
    <comment ref="B62" authorId="0" shapeId="0" xr:uid="{00000000-0006-0000-0200-000017000000}">
      <text>
        <r>
          <rPr>
            <sz val="8"/>
            <color indexed="81"/>
            <rFont val="Tahoma"/>
            <family val="2"/>
          </rPr>
          <t>End Mote (TEK 766/790) sends a specific ALARM Notification.
NOTE 1: This action occurs when an alarm condition is detected regardless of schedule.
NOTE 2: The unit expects to receive an acknowledgement 'ACK' in response to this message.</t>
        </r>
      </text>
    </comment>
    <comment ref="D62" authorId="0" shapeId="0" xr:uid="{00000000-0006-0000-0200-000018000000}">
      <text>
        <r>
          <rPr>
            <sz val="8"/>
            <color indexed="81"/>
            <rFont val="Tahoma"/>
            <family val="2"/>
          </rPr>
          <t>All Alarm frames require an ACK.</t>
        </r>
      </text>
    </comment>
    <comment ref="B64" authorId="0" shapeId="0" xr:uid="{00000000-0006-0000-0200-000019000000}">
      <text>
        <r>
          <rPr>
            <sz val="8"/>
            <color indexed="81"/>
            <rFont val="Tahoma"/>
            <family val="2"/>
          </rPr>
          <t>Device Type.</t>
        </r>
      </text>
    </comment>
    <comment ref="B65" authorId="0" shapeId="0" xr:uid="{00000000-0006-0000-0200-00001A000000}">
      <text>
        <r>
          <rPr>
            <sz val="8"/>
            <color indexed="81"/>
            <rFont val="Tahoma"/>
            <family val="2"/>
          </rPr>
          <t>See tab 4. Payload msg type</t>
        </r>
      </text>
    </comment>
    <comment ref="B67" authorId="0" shapeId="0" xr:uid="{00000000-0006-0000-0200-00001B000000}">
      <text>
        <r>
          <rPr>
            <sz val="8"/>
            <color indexed="81"/>
            <rFont val="Tahoma"/>
            <family val="2"/>
          </rPr>
          <t>ALARM OPERATION is as follows:  Ullage readings occur as defined in the measurement steps nominally  every 15 mins. On an alarm condition the Mote will send the last reading plus the reading which generated the Alarm.
Note: This is the alarm reading.</t>
        </r>
      </text>
    </comment>
    <comment ref="B71" authorId="1" shapeId="0" xr:uid="{00000000-0006-0000-0200-00001C000000}">
      <text>
        <r>
          <rPr>
            <sz val="9"/>
            <color indexed="81"/>
            <rFont val="Tahoma"/>
            <family val="2"/>
          </rPr>
          <t>NOTE: The timestamp to this reading will be difficult to calculate as it precedes the alarm reading which occurs at random.
All that is known is that it is between 1  and 2 logger periods older than the alarming reading.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Seamus Normoyle</author>
    <author>Danny Lintzgy</author>
  </authors>
  <commentList>
    <comment ref="B2" authorId="0" shapeId="0" xr:uid="{00000000-0006-0000-0300-000001000000}">
      <text>
        <r>
          <rPr>
            <sz val="8"/>
            <color indexed="81"/>
            <rFont val="Tahoma"/>
            <family val="2"/>
          </rPr>
          <t>This tab specifies the Datagrams sent by the LoRa Gateways to the TEK 766 sensors (Motes).</t>
        </r>
      </text>
    </comment>
    <comment ref="H8" authorId="0" shapeId="0" xr:uid="{00000000-0006-0000-0300-000002000000}">
      <text>
        <r>
          <rPr>
            <sz val="8"/>
            <color indexed="81"/>
            <rFont val="Tahoma"/>
            <family val="2"/>
          </rPr>
          <t xml:space="preserve">This is the payload message type. This is equivalent to the Application Layer Port Address (HEX) in the LoRaWAN Gateway servers.
</t>
        </r>
      </text>
    </comment>
    <comment ref="B33" authorId="0" shapeId="0" xr:uid="{00000000-0006-0000-0300-000003000000}">
      <text>
        <r>
          <rPr>
            <sz val="8"/>
            <color indexed="81"/>
            <rFont val="Tahoma"/>
            <family val="2"/>
          </rPr>
          <t>Device Type. Currently not used in downlink message. No filtering occurs.</t>
        </r>
      </text>
    </comment>
    <comment ref="B35" authorId="1" shapeId="0" xr:uid="{00000000-0006-0000-0300-000004000000}">
      <text>
        <r>
          <rPr>
            <sz val="9"/>
            <color indexed="81"/>
            <rFont val="Tahoma"/>
            <family val="2"/>
          </rPr>
          <t>This field specifies the length of the following parameter to be written.</t>
        </r>
      </text>
    </comment>
    <comment ref="B36" authorId="1" shapeId="0" xr:uid="{00000000-0006-0000-0300-000005000000}">
      <text>
        <r>
          <rPr>
            <sz val="9"/>
            <color indexed="81"/>
            <rFont val="Tahoma"/>
            <family val="2"/>
          </rPr>
          <t>Specifies the parameter category (i.e. Schedule)</t>
        </r>
      </text>
    </comment>
    <comment ref="H36" authorId="0" shapeId="0" xr:uid="{00000000-0006-0000-0300-000006000000}">
      <text>
        <r>
          <rPr>
            <sz val="8"/>
            <color indexed="81"/>
            <rFont val="Tahoma"/>
            <family val="2"/>
          </rPr>
          <t>Modified.</t>
        </r>
      </text>
    </comment>
    <comment ref="B37" authorId="1" shapeId="0" xr:uid="{00000000-0006-0000-0300-000007000000}">
      <text>
        <r>
          <rPr>
            <sz val="9"/>
            <color indexed="81"/>
            <rFont val="Tahoma"/>
            <family val="2"/>
          </rPr>
          <t>This specifies the parameter ID contained within the category</t>
        </r>
      </text>
    </comment>
    <comment ref="B38" authorId="1" shapeId="0" xr:uid="{00000000-0006-0000-0300-000008000000}">
      <text>
        <r>
          <rPr>
            <sz val="9"/>
            <color indexed="81"/>
            <rFont val="Tahoma"/>
            <family val="2"/>
          </rPr>
          <t>This contains the actual parameter data. The number of bytes is indicated by the Data Length field</t>
        </r>
      </text>
    </comment>
    <comment ref="B55" authorId="0" shapeId="0" xr:uid="{00000000-0006-0000-0300-000009000000}">
      <text>
        <r>
          <rPr>
            <sz val="8"/>
            <color indexed="81"/>
            <rFont val="Tahoma"/>
            <family val="2"/>
          </rPr>
          <t>Default of 00 - as per DVL comments no downlinks are filtered.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Seamus Normoyle</author>
  </authors>
  <commentList>
    <comment ref="A19" authorId="0" shapeId="0" xr:uid="{A0EF29EC-BDAA-4A6B-B552-D8075B7518C2}">
      <text>
        <r>
          <rPr>
            <sz val="8"/>
            <color indexed="81"/>
            <rFont val="Tahoma"/>
            <family val="2"/>
          </rPr>
          <t>See scheduler Tab 4 for limits.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Seamus Normoyle</author>
    <author>Danny Lintzgy</author>
  </authors>
  <commentList>
    <comment ref="N7" authorId="0" shapeId="0" xr:uid="{00000000-0006-0000-0500-000002000000}">
      <text>
        <r>
          <rPr>
            <sz val="8"/>
            <color indexed="81"/>
            <rFont val="Tahoma"/>
            <family val="2"/>
          </rPr>
          <t>TX period = 1 hour.
Do not edit.</t>
        </r>
      </text>
    </comment>
    <comment ref="Q7" authorId="0" shapeId="0" xr:uid="{00000000-0006-0000-0500-000003000000}">
      <text>
        <r>
          <rPr>
            <sz val="8"/>
            <color indexed="81"/>
            <rFont val="Tahoma"/>
            <family val="2"/>
          </rPr>
          <t>TX period = 3 hour. Do not edit.</t>
        </r>
      </text>
    </comment>
    <comment ref="T7" authorId="0" shapeId="0" xr:uid="{00000000-0006-0000-0500-000004000000}">
      <text>
        <r>
          <rPr>
            <sz val="8"/>
            <color indexed="81"/>
            <rFont val="Tahoma"/>
            <family val="2"/>
          </rPr>
          <t>TX period =12 hour</t>
        </r>
      </text>
    </comment>
    <comment ref="W7" authorId="0" shapeId="0" xr:uid="{00000000-0006-0000-0500-000005000000}">
      <text>
        <r>
          <rPr>
            <sz val="8"/>
            <color indexed="81"/>
            <rFont val="Tahoma"/>
            <family val="2"/>
          </rPr>
          <t>TX period = 24 hour. Do not edit.</t>
        </r>
      </text>
    </comment>
    <comment ref="Z7" authorId="0" shapeId="0" xr:uid="{00000000-0006-0000-0500-000006000000}">
      <text>
        <r>
          <rPr>
            <sz val="8"/>
            <color indexed="81"/>
            <rFont val="Tahoma"/>
            <family val="2"/>
          </rPr>
          <t>TX period = 1 week. Do not edit.</t>
        </r>
      </text>
    </comment>
    <comment ref="C10" authorId="1" shapeId="0" xr:uid="{00000000-0006-0000-0500-000008000000}">
      <text>
        <r>
          <rPr>
            <sz val="9"/>
            <color indexed="81"/>
            <rFont val="Tahoma"/>
            <family val="2"/>
          </rPr>
          <t xml:space="preserve">The interval between measurement frames (containing the sensor reading data). 
NOTE - The TX period should be a multiple of the Logging Interval to ensure the logged data correctly aligns to the connection schedule.
</t>
        </r>
      </text>
    </comment>
    <comment ref="M10" authorId="0" shapeId="0" xr:uid="{00000000-0006-0000-0500-00000B000000}">
      <text>
        <r>
          <rPr>
            <sz val="8"/>
            <color indexed="81"/>
            <rFont val="Tahoma"/>
            <family val="2"/>
          </rPr>
          <t xml:space="preserve">LoRa Radio Transmission of UltraSonic readings. This is typically accurate to less than 1% of set value. </t>
        </r>
      </text>
    </comment>
    <comment ref="P10" authorId="0" shapeId="0" xr:uid="{00000000-0006-0000-0500-00000C000000}">
      <text>
        <r>
          <rPr>
            <sz val="8"/>
            <color indexed="81"/>
            <rFont val="Tahoma"/>
            <family val="2"/>
          </rPr>
          <t>Integers Only</t>
        </r>
      </text>
    </comment>
    <comment ref="S10" authorId="0" shapeId="0" xr:uid="{00000000-0006-0000-0500-00000D000000}">
      <text>
        <r>
          <rPr>
            <sz val="8"/>
            <color indexed="81"/>
            <rFont val="Tahoma"/>
            <family val="2"/>
          </rPr>
          <t>Integers Only</t>
        </r>
      </text>
    </comment>
    <comment ref="V10" authorId="0" shapeId="0" xr:uid="{00000000-0006-0000-0500-00000E000000}">
      <text>
        <r>
          <rPr>
            <sz val="8"/>
            <color indexed="81"/>
            <rFont val="Tahoma"/>
            <family val="2"/>
          </rPr>
          <t>Integers Only</t>
        </r>
      </text>
    </comment>
    <comment ref="Y10" authorId="0" shapeId="0" xr:uid="{00000000-0006-0000-0500-00000F000000}">
      <text>
        <r>
          <rPr>
            <sz val="8"/>
            <color indexed="81"/>
            <rFont val="Tahoma"/>
            <family val="2"/>
          </rPr>
          <t>Integers Only</t>
        </r>
      </text>
    </comment>
    <comment ref="AB10" authorId="0" shapeId="0" xr:uid="{00000000-0006-0000-0500-000010000000}">
      <text>
        <r>
          <rPr>
            <sz val="8"/>
            <color indexed="81"/>
            <rFont val="Tahoma"/>
            <family val="2"/>
          </rPr>
          <t>Integers Only</t>
        </r>
      </text>
    </comment>
    <comment ref="C11" authorId="1" shapeId="0" xr:uid="{00000000-0006-0000-0500-000013000000}">
      <text>
        <r>
          <rPr>
            <sz val="9"/>
            <color indexed="81"/>
            <rFont val="Tahoma"/>
            <family val="2"/>
          </rPr>
          <t>Determines how frequently the device stores data into its 4-reading rotational buffer.
NOTE - The logging interval should be equal to (or slower) than the "ping rate".</t>
        </r>
      </text>
    </comment>
    <comment ref="M11" authorId="0" shapeId="0" xr:uid="{00000000-0006-0000-0500-000014000000}">
      <text>
        <r>
          <rPr>
            <sz val="8"/>
            <color indexed="81"/>
            <rFont val="Tahoma"/>
            <family val="2"/>
          </rPr>
          <t>The logging Interval is set to be equal to the TX  Period. This has a rolling buffer and has 3 redundant readings in order to ensure data integrity.So for a TX Period of 1h - the Ultrasonic readings in the 4 position buffer will include the currently hourly reading plus the the 3 previous hourly readings.</t>
        </r>
      </text>
    </comment>
    <comment ref="Z11" authorId="0" shapeId="0" xr:uid="{00000000-0006-0000-0500-000015000000}">
      <text>
        <r>
          <rPr>
            <sz val="8"/>
            <color indexed="81"/>
            <rFont val="Tahoma"/>
            <family val="2"/>
          </rPr>
          <t>For a weekly schedules - the logging rate is altered so that the current day plus the previous 3 days are included.</t>
        </r>
      </text>
    </comment>
    <comment ref="C12" authorId="1" shapeId="0" xr:uid="{00000000-0006-0000-0500-000019000000}">
      <text>
        <r>
          <rPr>
            <sz val="9"/>
            <color indexed="81"/>
            <rFont val="Tahoma"/>
            <family val="2"/>
          </rPr>
          <t>This is a "Tekelek" parameter, used to state how frequently the sensor will make its sample ("ping" in the case of the ultrasonic sensor).
The faster the "ping period", the faster response to a low/high level alarm.
NOTE - This value operates independently of the logging interval.</t>
        </r>
      </text>
    </comment>
    <comment ref="M12" authorId="0" shapeId="0" xr:uid="{00000000-0006-0000-0500-00001A000000}">
      <text>
        <r>
          <rPr>
            <sz val="8"/>
            <color indexed="81"/>
            <rFont val="Tahoma"/>
            <family val="2"/>
          </rPr>
          <t>How often the UltraSonic transducer makes a reading. 15 minutes is the norm. 1 minute is used for testing against Alarm conditions.</t>
        </r>
      </text>
    </comment>
    <comment ref="F17" authorId="0" shapeId="0" xr:uid="{00000000-0006-0000-0500-00001B000000}">
      <text>
        <r>
          <rPr>
            <sz val="8"/>
            <color indexed="81"/>
            <rFont val="Tahoma"/>
            <family val="2"/>
          </rPr>
          <t>Reverse Byte order:
5460 = 21600</t>
        </r>
      </text>
    </comment>
    <comment ref="B19" authorId="1" shapeId="0" xr:uid="{00000000-0006-0000-0500-00001F000000}">
      <text>
        <r>
          <rPr>
            <sz val="9"/>
            <color indexed="81"/>
            <rFont val="Tahoma"/>
            <family val="2"/>
          </rPr>
          <t>The number of seconds between each logging interval (the TX period should divide evenly into this number)</t>
        </r>
      </text>
    </comment>
    <comment ref="B20" authorId="1" shapeId="0" xr:uid="{00000000-0006-0000-0500-000025000000}">
      <text>
        <r>
          <rPr>
            <sz val="9"/>
            <color indexed="81"/>
            <rFont val="Tahoma"/>
            <family val="2"/>
          </rPr>
          <t>Tekelek setting to determine how often the unit samples the sensor, and tests alarms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Danny Lintzgy</author>
    <author>Seamus Normoyle</author>
  </authors>
  <commentList>
    <comment ref="C9" authorId="0" shapeId="0" xr:uid="{00000000-0006-0000-0600-000003000000}">
      <text>
        <r>
          <rPr>
            <sz val="9"/>
            <color indexed="81"/>
            <rFont val="Tahoma"/>
            <family val="2"/>
          </rPr>
          <t xml:space="preserve">cm for TEK766 and % for TEK790.
Note: There is a default 2cm inbuilt hysteresis in addition to the value listed in the adjacent cell.
</t>
        </r>
      </text>
    </comment>
    <comment ref="D9" authorId="1" shapeId="0" xr:uid="{00000000-0006-0000-0600-000004000000}">
      <text>
        <r>
          <rPr>
            <sz val="8"/>
            <color indexed="81"/>
            <rFont val="Tahoma"/>
            <family val="2"/>
          </rPr>
          <t>Unit of meaure: cm for TEK766 and % for TEK790.
Note: There is a default 2cm inbuilt hysteresis in addition to the value listed in the cell.</t>
        </r>
      </text>
    </comment>
    <comment ref="F9" authorId="1" shapeId="0" xr:uid="{00000000-0006-0000-0600-000005000000}">
      <text>
        <r>
          <rPr>
            <sz val="8"/>
            <color indexed="81"/>
            <rFont val="Tahoma"/>
            <family val="2"/>
          </rPr>
          <t>Unit of meaure: cm for TEK766 and % for TEK790.
Note: There is a default 2cm inbuilt hysteresis in addition to the value listed in the cell.</t>
        </r>
      </text>
    </comment>
    <comment ref="H9" authorId="1" shapeId="0" xr:uid="{00000000-0006-0000-0600-000006000000}">
      <text>
        <r>
          <rPr>
            <sz val="8"/>
            <color indexed="81"/>
            <rFont val="Tahoma"/>
            <family val="2"/>
          </rPr>
          <t>Unit of meaure: cm for TEK766 and % for TEK790.
Note: There is a default 2cm inbuilt hysteresis in addition to the value listed in the cell.</t>
        </r>
      </text>
    </comment>
    <comment ref="C10" authorId="0" shapeId="0" xr:uid="{00000000-0006-0000-0600-000007000000}">
      <text>
        <r>
          <rPr>
            <sz val="9"/>
            <color indexed="81"/>
            <rFont val="Tahoma"/>
            <family val="2"/>
          </rPr>
          <t xml:space="preserve">This is measured in cms with the TEK766 ultrasonic and in % with the TEK790 LPG (Rochester Gauge).
</t>
        </r>
        <r>
          <rPr>
            <sz val="9"/>
            <color indexed="81"/>
            <rFont val="Tahoma"/>
            <family val="2"/>
          </rPr>
          <t>IMPORTANT NOTE - Due to the difficulties in measuring very close distances, the minimum ullage for generating alarms is set to &lt; 22cm. This rule is applicable to TEK766 only.</t>
        </r>
      </text>
    </comment>
    <comment ref="D10" authorId="1" shapeId="0" xr:uid="{00000000-0006-0000-0600-000008000000}">
      <text>
        <r>
          <rPr>
            <sz val="8"/>
            <color indexed="81"/>
            <rFont val="Tahoma"/>
            <family val="2"/>
          </rPr>
          <t>IMPORTANT NOTE - Due to the difficulties in measuring very close distances, the minimum ullage for generating alarms is set to &lt; 22cm. This rule is applicable to TEK766 only.</t>
        </r>
      </text>
    </comment>
    <comment ref="F10" authorId="1" shapeId="0" xr:uid="{00000000-0006-0000-0600-000009000000}">
      <text>
        <r>
          <rPr>
            <sz val="8"/>
            <color indexed="81"/>
            <rFont val="Tahoma"/>
            <family val="2"/>
          </rPr>
          <t>IMPORTANT NOTE - Due to the difficulties in measuring very close distances, the minimum ullage for generating alarms is set to &lt; 22cm. This rule is applicable to TEK766 only.</t>
        </r>
      </text>
    </comment>
    <comment ref="H10" authorId="1" shapeId="0" xr:uid="{00000000-0006-0000-0600-00000A000000}">
      <text>
        <r>
          <rPr>
            <sz val="8"/>
            <color indexed="81"/>
            <rFont val="Tahoma"/>
            <family val="2"/>
          </rPr>
          <t>IMPORTANT NOTE - Due to the difficulties in measuring very close distances, the minimum ullage for generating alarms is set to &lt; 22cm. This rule is applicable to TEK766 only.</t>
        </r>
      </text>
    </comment>
  </commentList>
</comments>
</file>

<file path=xl/sharedStrings.xml><?xml version="1.0" encoding="utf-8"?>
<sst xmlns="http://schemas.openxmlformats.org/spreadsheetml/2006/main" count="358" uniqueCount="198">
  <si>
    <t>Byte.Nr</t>
  </si>
  <si>
    <t>Hardware ID</t>
  </si>
  <si>
    <t xml:space="preserve">Temperature </t>
  </si>
  <si>
    <t>SRC / SRSSI ( 1 nibble each)</t>
  </si>
  <si>
    <t>Reserved</t>
  </si>
  <si>
    <t>Measurement Steps (MSB)</t>
  </si>
  <si>
    <t>Measurement Steps (LSB)</t>
  </si>
  <si>
    <t>Parameter Category</t>
  </si>
  <si>
    <t>Parameter ID</t>
  </si>
  <si>
    <t>Ullage Byte (LSB)</t>
  </si>
  <si>
    <t>Ullage Byte (MSB)</t>
  </si>
  <si>
    <t>Payload Message (Type)</t>
  </si>
  <si>
    <t>Measurement</t>
  </si>
  <si>
    <t>10h</t>
  </si>
  <si>
    <t>Status</t>
  </si>
  <si>
    <t>30h</t>
  </si>
  <si>
    <t>40h</t>
  </si>
  <si>
    <t>41h</t>
  </si>
  <si>
    <t>Parameter Read Response</t>
  </si>
  <si>
    <t>42h</t>
  </si>
  <si>
    <t>43h</t>
  </si>
  <si>
    <t>Comment</t>
  </si>
  <si>
    <t>Data Measurement Upload - periodic on variable schedule</t>
  </si>
  <si>
    <t>Data Status Upload - periodic on variable schedule</t>
  </si>
  <si>
    <t>45h</t>
  </si>
  <si>
    <t>Alarm Notification</t>
  </si>
  <si>
    <t>Application Server Requests Parameters Settings</t>
  </si>
  <si>
    <t>Status Frame (from Mote to server)</t>
  </si>
  <si>
    <t>Data Upload (from Mote to server)</t>
  </si>
  <si>
    <t>Software ID H</t>
  </si>
  <si>
    <t>Status Byte</t>
  </si>
  <si>
    <t>Unit RSSI</t>
  </si>
  <si>
    <t>TX Period</t>
  </si>
  <si>
    <t>Alarms Byte</t>
  </si>
  <si>
    <t>Software ID L</t>
  </si>
  <si>
    <t>Standard Ack, as specificed in the LoRaWAN specification. Note this is incorporated into the LoRaWAN response at a protocol level.</t>
  </si>
  <si>
    <t>a.</t>
  </si>
  <si>
    <t>Param Data (n bytes)</t>
  </si>
  <si>
    <t>Data Length n</t>
  </si>
  <si>
    <t>N/A</t>
  </si>
  <si>
    <t>Parameter Read Request</t>
  </si>
  <si>
    <t>Parameter Write Request</t>
  </si>
  <si>
    <t>YES</t>
  </si>
  <si>
    <t>A Soft "ack" or "nack" for write request, or "nack" for a read/write request failure</t>
  </si>
  <si>
    <t>PingRate</t>
  </si>
  <si>
    <t xml:space="preserve">Parameter Write Request ('S" Parameters) </t>
  </si>
  <si>
    <t xml:space="preserve">Parameter Read Request </t>
  </si>
  <si>
    <t>Enable alarm:</t>
  </si>
  <si>
    <t>00</t>
  </si>
  <si>
    <t>01</t>
  </si>
  <si>
    <t>05</t>
  </si>
  <si>
    <t>Static Limit 1</t>
  </si>
  <si>
    <t>Static Limit 3</t>
  </si>
  <si>
    <t>Static Limit 2</t>
  </si>
  <si>
    <t>1=Enabled, 0 = Disable (Alarm Status flags will be set, irrespectively)</t>
  </si>
  <si>
    <t>Quick Parse</t>
  </si>
  <si>
    <t>Paste RF Packet below:</t>
  </si>
  <si>
    <t>Battery % remaining</t>
  </si>
  <si>
    <t>46h</t>
  </si>
  <si>
    <t>47h</t>
  </si>
  <si>
    <t>Diagnostic Read Request</t>
  </si>
  <si>
    <t>Server requests the device sends diagnostic data to the server</t>
  </si>
  <si>
    <t>Diagnostic Read Response</t>
  </si>
  <si>
    <t>device sends diagnostic data (mostly ultrasonic) to the server</t>
  </si>
  <si>
    <t>TEK766 Status Packet</t>
  </si>
  <si>
    <t>0500</t>
  </si>
  <si>
    <t>0503</t>
  </si>
  <si>
    <t>4005</t>
  </si>
  <si>
    <t>Each sensor can have up to three static alarms, so depending on the polarity an alarm is generated if the ullage is greater, or less than these values.</t>
  </si>
  <si>
    <t>The "tolerance" to be exceeded before clearing alarm (15 max)</t>
  </si>
  <si>
    <t>Limit Polarity Flag:</t>
  </si>
  <si>
    <t>Set if reading Higher than Threshold, 0= Lower. (See note to the right).</t>
  </si>
  <si>
    <t>Status frame
The status frame contains some important information, but information which would rarely change and is not required to be transmitted on a daily basis.
Typically, the Status frame will be transmitted once per week and contains information such as the sensor Firmware version, the current Battery level as well as a single ultrasonic measurement (which is useful if the status frame is uploaded during an installation/diagnostic button press).</t>
  </si>
  <si>
    <t>Measurement frame
This is the main measurement frame, sending up to 4 readings logged at a consistent interval (typically 6 hours). 
The Alarms  byte represents a passive alarm notification (so indicates an alarm if the alarm threshold is set and exceeded, but the alarm is actually disabled).</t>
  </si>
  <si>
    <t>Custom profile</t>
  </si>
  <si>
    <t>Enter custom schedule below:</t>
  </si>
  <si>
    <t>mins</t>
  </si>
  <si>
    <t>hours</t>
  </si>
  <si>
    <t>Tekelek Parameter:</t>
  </si>
  <si>
    <t>Actual Parameter Name:</t>
  </si>
  <si>
    <t>Values (Dec)</t>
  </si>
  <si>
    <t>TEK766 Sonic measurement frame</t>
  </si>
  <si>
    <t>Confirmed?</t>
  </si>
  <si>
    <t>Varies</t>
  </si>
  <si>
    <t>Alarm Notification (from Mote to Server)</t>
  </si>
  <si>
    <t>TEK766 Alarm Notification</t>
  </si>
  <si>
    <r>
      <rPr>
        <b/>
        <u/>
        <sz val="10"/>
        <color theme="3"/>
        <rFont val="Arial"/>
        <family val="2"/>
      </rPr>
      <t xml:space="preserve">Confirmed message, otherwise known as an 'ACK' </t>
    </r>
    <r>
      <rPr>
        <b/>
        <sz val="10"/>
        <color theme="3"/>
        <rFont val="Arial"/>
        <family val="2"/>
      </rPr>
      <t xml:space="preserve">
The application server can optionally acknowledge ('ACK')  transmissions sent by the end Mote. If ACKs are enabled, the mote will expect an ACK response within the RX windows. If no ACK is received, the mote will retry X times. However, if ACKs are disabled in the mote, the mote will not expect any response and will not retry sending the data. 
</t>
    </r>
  </si>
  <si>
    <t>NO</t>
  </si>
  <si>
    <t>The alarms frame is structurally similar to a standard measurement frame apart from the different message type (to indicate an immediate alarm notification as opposed to to a scheduled measurement) and that only two readings are sent (the "alarming" reading, plus the previously logged reading.
Please note - Deriving the timestamp from the 2nd reading may be difficult as it cannot be calculated backwards from the 1st reading due to its random nature.</t>
  </si>
  <si>
    <t>TEK 766 RF Packet structures.</t>
  </si>
  <si>
    <t>Parameter Description:</t>
  </si>
  <si>
    <t>Datagram Frame Type</t>
  </si>
  <si>
    <t>Payload Msg Type</t>
  </si>
  <si>
    <t>ACK'</t>
  </si>
  <si>
    <t>The TEK 766 Ultrasonic sensor unit can receive  4 types of message responses. The payload message type is defined by the first byte of the Datagram as referenced in the table below.</t>
  </si>
  <si>
    <t>Ullage Byte (MSB)   -  Latest Reading</t>
  </si>
  <si>
    <t>Ullage Byte (MSB)   - Most Recent Reading</t>
  </si>
  <si>
    <t>Daily period (TX Period above)</t>
  </si>
  <si>
    <t>Measurement steps (Logging Interval)</t>
  </si>
  <si>
    <t>The scheduler sets up the ultrasonic measurements, logging intervals and RF transmission rates.</t>
  </si>
  <si>
    <t>TX Period   (0500)</t>
  </si>
  <si>
    <t>Logging interval  (0503)</t>
  </si>
  <si>
    <t>Custom profile - TX Period 1h</t>
  </si>
  <si>
    <t>Custom profile - TX Period 3h</t>
  </si>
  <si>
    <t>Custom profile - TX Period 12h</t>
  </si>
  <si>
    <t>Custom profile - TX Period 24h</t>
  </si>
  <si>
    <t>Ping Rate</t>
  </si>
  <si>
    <t xml:space="preserve">UltraSonic "Ping rate"(4005) </t>
  </si>
  <si>
    <t>Custom profile - TX Period 1 week</t>
  </si>
  <si>
    <t>Logging Interval</t>
  </si>
  <si>
    <t>Enter custom schedule starting in Cell G14.</t>
  </si>
  <si>
    <t>Note:  It is recommended to use the Config Bytes to set a confimation 'ACK' for every transmission.</t>
  </si>
  <si>
    <t>MAXIMUM LIMITS</t>
  </si>
  <si>
    <t>MINIMUM  LIMITS</t>
  </si>
  <si>
    <t>Units</t>
  </si>
  <si>
    <t>Secs</t>
  </si>
  <si>
    <t>Threshold : cm</t>
  </si>
  <si>
    <t>Hysteresis: cm</t>
  </si>
  <si>
    <t>1) Scheduler setup</t>
  </si>
  <si>
    <t>The scheduler and measurement mechanism is probably the most complicated of all the functions of the TEK766, as it uses numerous parameters which gives a high degree of flexibility . Tekelek strongly recommends the use of tested custom profiles provided on the RHS.</t>
  </si>
  <si>
    <t>Sensor response Ack/Nack</t>
  </si>
  <si>
    <t>Update of Parameters on Sensor(TEK 766 /790)</t>
  </si>
  <si>
    <t>Sensor sends Parameter Settings</t>
  </si>
  <si>
    <t>Sensor sends Alarm  Notification.</t>
  </si>
  <si>
    <t>Sensor (TEK 766)  -&gt; Gateway</t>
  </si>
  <si>
    <t>Sensor -&gt; Gateway</t>
  </si>
  <si>
    <t>Gateway -&gt; Sensor (TEK 766)</t>
  </si>
  <si>
    <t>Gateway -&gt; Sensor</t>
  </si>
  <si>
    <t>Scheduled TX Period</t>
  </si>
  <si>
    <t>Ullage Byte 1 (MSB)</t>
  </si>
  <si>
    <t>Ullage Byte 2 (LSB)</t>
  </si>
  <si>
    <r>
      <t>Parameter read request
This can contain several parameter requests concatinated together, though care must be taken not to request settings which combined size would exceed 45 bytes.
Sample parameter read request payload:
410000</t>
    </r>
    <r>
      <rPr>
        <sz val="10"/>
        <color rgb="FFFF0000"/>
        <rFont val="Arial"/>
        <family val="2"/>
      </rPr>
      <t>4001</t>
    </r>
    <r>
      <rPr>
        <sz val="10"/>
        <rFont val="Arial"/>
        <family val="2"/>
      </rPr>
      <t xml:space="preserve">
This requests parameter 0x4001
</t>
    </r>
  </si>
  <si>
    <t>04</t>
  </si>
  <si>
    <t xml:space="preserve">Parameter write request
The data representing the S parameters may be of variable length
This is because multiple parameters can be sent simultaneously, and each parameter is of variable length (as indicated by the Data Length field)
Sample payload:
42000004050580510100
This writes parameter param 0x0505 = 80510100  [ this represents 7 days ]
Please note the byte order of multi-byte parameter responses are LSB first. i.e. a value of 20 in a 4-byte parameter is represented as 0x14000000.
</t>
  </si>
  <si>
    <t>45010100001b17aa00000000</t>
  </si>
  <si>
    <t>hours  -&gt;</t>
  </si>
  <si>
    <t>Prod ID (TEK 766)</t>
  </si>
  <si>
    <t>00h</t>
  </si>
  <si>
    <t>300000010106360063006300040000181baa</t>
  </si>
  <si>
    <t>10000000000e1b7700181baa00121b740012f274</t>
  </si>
  <si>
    <t>Toni Laivo</t>
  </si>
  <si>
    <t>Parameter list</t>
  </si>
  <si>
    <t>Data Type/Byte length</t>
  </si>
  <si>
    <t>Tekelek Settings
0x40</t>
  </si>
  <si>
    <t>0x00</t>
  </si>
  <si>
    <t>R/W</t>
  </si>
  <si>
    <t>Sonic Control</t>
  </si>
  <si>
    <t>u32</t>
  </si>
  <si>
    <t>1228216616</t>
  </si>
  <si>
    <t>Characteristic of the Advanced Sonics routine</t>
  </si>
  <si>
    <t>28193549</t>
  </si>
  <si>
    <t>0x01</t>
  </si>
  <si>
    <t>Static Limit1</t>
  </si>
  <si>
    <t>u16</t>
  </si>
  <si>
    <t>Characteristics of the Limit Alarm (Low/High, Threshold etc)</t>
  </si>
  <si>
    <t>1b48</t>
  </si>
  <si>
    <t>0x02</t>
  </si>
  <si>
    <t>Static Limit2</t>
  </si>
  <si>
    <t>0x03</t>
  </si>
  <si>
    <t>Static Limit3</t>
  </si>
  <si>
    <t>0x04</t>
  </si>
  <si>
    <t>SRC/RSSI Filter</t>
  </si>
  <si>
    <t>u8</t>
  </si>
  <si>
    <t xml:space="preserve">Filters whether a measurement can trigger alarm </t>
  </si>
  <si>
    <t>19</t>
  </si>
  <si>
    <t>0x05</t>
  </si>
  <si>
    <t xml:space="preserve">How often (in minutes) ultrasonic ping/LPG sample occurs </t>
  </si>
  <si>
    <t>0x06</t>
  </si>
  <si>
    <t>RF_RSSI Threshold</t>
  </si>
  <si>
    <t>s8</t>
  </si>
  <si>
    <t>RF RSSI Threshold to generate LED flash response.</t>
  </si>
  <si>
    <t>88</t>
  </si>
  <si>
    <t>0x07</t>
  </si>
  <si>
    <t>ControlByte</t>
  </si>
  <si>
    <t>Bitwise flags such as bund enable, measurement frame confirmations.</t>
  </si>
  <si>
    <t>02</t>
  </si>
  <si>
    <t>Time</t>
  </si>
  <si>
    <t>Min</t>
  </si>
  <si>
    <t>Max</t>
  </si>
  <si>
    <t>Scheduler
0x05</t>
  </si>
  <si>
    <t>s</t>
  </si>
  <si>
    <t>Duration of all transmission windows. (Usually 24hours)</t>
  </si>
  <si>
    <t>Hours</t>
  </si>
  <si>
    <t>60540000</t>
  </si>
  <si>
    <t>TX randomisation period</t>
  </si>
  <si>
    <t>Duration of one transmission window - randomisation.</t>
  </si>
  <si>
    <t>100e0000</t>
  </si>
  <si>
    <t>Logger Interval Period</t>
  </si>
  <si>
    <t>Time between two index measurements</t>
  </si>
  <si>
    <t>Mins</t>
  </si>
  <si>
    <t>18150000</t>
  </si>
  <si>
    <t>Status frame period</t>
  </si>
  <si>
    <t>Time between two status frame transmissions</t>
  </si>
  <si>
    <t>80510100</t>
  </si>
  <si>
    <t>The threshold for level alarm (cms)</t>
  </si>
  <si>
    <t>downlink-&gt;</t>
  </si>
  <si>
    <t>IMPORTANT NOTE -  the minimum ullage for generating alarms is set to &lt; 22cm. This rule is applicable to TEK766 only.</t>
  </si>
  <si>
    <t>The TEK 766 Ultrasonic sensor unit can send a number of message types. The payload message type is defined by the first byte of the Datagram as referenced in the table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</si>
</sst>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6" x14ac:knownFonts="1">
    <font>
      <sz val="11"/>
      <color theme="1"/>
      <name val="Calibri"/>
      <family val="2"/>
      <scheme val="minor"/>
    </font>
    <font>
      <sz val="10"/>
      <name val="Arial"/>
      <family val="2"/>
    </font>
    <font>
      <b/>
      <sz val="10"/>
      <name val="Arial"/>
      <family val="2"/>
    </font>
    <font>
      <b/>
      <sz val="10"/>
      <color indexed="12"/>
      <name val="Arial"/>
      <family val="2"/>
    </font>
    <font>
      <sz val="10"/>
      <color indexed="55"/>
      <name val="Arial"/>
      <family val="2"/>
    </font>
    <font>
      <b/>
      <sz val="10"/>
      <color theme="3"/>
      <name val="Arial"/>
      <family val="2"/>
    </font>
    <font>
      <sz val="10"/>
      <color theme="3"/>
      <name val="Arial"/>
      <family val="2"/>
    </font>
    <font>
      <b/>
      <sz val="8"/>
      <color indexed="81"/>
      <name val="Tahoma"/>
      <family val="2"/>
    </font>
    <font>
      <sz val="8"/>
      <color indexed="81"/>
      <name val="Tahoma"/>
      <family val="2"/>
    </font>
    <font>
      <sz val="11"/>
      <color indexed="8"/>
      <name val="Calibri"/>
      <family val="2"/>
      <charset val="1"/>
    </font>
    <font>
      <i/>
      <sz val="10"/>
      <color indexed="48"/>
      <name val="Arial"/>
      <family val="2"/>
    </font>
    <font>
      <sz val="11"/>
      <name val="Arial"/>
      <family val="2"/>
    </font>
    <font>
      <b/>
      <sz val="11"/>
      <color theme="1"/>
      <name val="Calibri"/>
      <family val="2"/>
      <scheme val="minor"/>
    </font>
    <font>
      <u/>
      <sz val="11"/>
      <color theme="1"/>
      <name val="Calibri"/>
      <family val="2"/>
      <scheme val="minor"/>
    </font>
    <font>
      <sz val="9"/>
      <color indexed="81"/>
      <name val="Tahoma"/>
      <family val="2"/>
    </font>
    <font>
      <b/>
      <u/>
      <sz val="11"/>
      <color theme="1"/>
      <name val="Calibri"/>
      <family val="2"/>
      <scheme val="minor"/>
    </font>
    <font>
      <sz val="11"/>
      <color rgb="FFFF0000"/>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22"/>
      <name val="Arial"/>
      <family val="2"/>
    </font>
    <font>
      <sz val="11"/>
      <name val="Calibri"/>
      <family val="2"/>
      <charset val="1"/>
    </font>
    <font>
      <sz val="10"/>
      <color theme="0" tint="-0.34998626667073579"/>
      <name val="Arial"/>
      <family val="2"/>
    </font>
    <font>
      <sz val="10"/>
      <color rgb="FFFF0000"/>
      <name val="Arial"/>
      <family val="2"/>
    </font>
    <font>
      <sz val="12"/>
      <color rgb="FF333333"/>
      <name val="Arial"/>
      <family val="2"/>
    </font>
    <font>
      <u/>
      <sz val="12"/>
      <color rgb="FF333333"/>
      <name val="Arial"/>
      <family val="2"/>
    </font>
    <font>
      <sz val="12"/>
      <color theme="1"/>
      <name val="Arial"/>
      <family val="2"/>
    </font>
    <font>
      <u/>
      <sz val="10"/>
      <name val="Arial"/>
      <family val="2"/>
    </font>
    <font>
      <sz val="11"/>
      <color theme="0" tint="-0.249977111117893"/>
      <name val="Calibri"/>
      <family val="2"/>
      <scheme val="minor"/>
    </font>
    <font>
      <sz val="11"/>
      <color theme="0" tint="-0.249977111117893"/>
      <name val="Calibri"/>
      <family val="2"/>
    </font>
    <font>
      <b/>
      <sz val="11"/>
      <color theme="3"/>
      <name val="Arial"/>
      <family val="2"/>
    </font>
    <font>
      <b/>
      <u/>
      <sz val="10"/>
      <color theme="3"/>
      <name val="Arial"/>
      <family val="2"/>
    </font>
    <font>
      <sz val="11"/>
      <color theme="2" tint="-0.249977111117893"/>
      <name val="Calibri"/>
      <family val="2"/>
      <scheme val="minor"/>
    </font>
    <font>
      <b/>
      <sz val="12"/>
      <name val="Arial"/>
      <family val="2"/>
    </font>
    <font>
      <sz val="9"/>
      <color rgb="FFFF0000"/>
      <name val="Calibri"/>
      <family val="2"/>
      <scheme val="minor"/>
    </font>
    <font>
      <b/>
      <sz val="14"/>
      <color indexed="8"/>
      <name val="Calibri"/>
      <family val="2"/>
    </font>
    <font>
      <sz val="11"/>
      <color theme="0"/>
      <name val="Calibri"/>
      <family val="2"/>
      <scheme val="minor"/>
    </font>
    <font>
      <sz val="10"/>
      <color theme="0"/>
      <name val="Arial"/>
      <family val="2"/>
    </font>
    <font>
      <b/>
      <sz val="10"/>
      <color theme="0"/>
      <name val="Arial"/>
      <family val="2"/>
    </font>
    <font>
      <sz val="1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indexed="1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indexed="9"/>
        <bgColor indexed="26"/>
      </patternFill>
    </fill>
  </fills>
  <borders count="4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06">
    <xf numFmtId="0" fontId="0" fillId="0" borderId="0"/>
    <xf numFmtId="0" fontId="1" fillId="0" borderId="0"/>
    <xf numFmtId="0" fontId="9" fillId="0" borderId="0"/>
    <xf numFmtId="0" fontId="1" fillId="0" borderId="0"/>
    <xf numFmtId="0" fontId="18" fillId="0" borderId="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28" borderId="20" applyNumberFormat="0" applyAlignment="0" applyProtection="0"/>
    <xf numFmtId="0" fontId="22" fillId="28" borderId="20" applyNumberFormat="0" applyAlignment="0" applyProtection="0"/>
    <xf numFmtId="0" fontId="23" fillId="29" borderId="21" applyNumberFormat="0" applyAlignment="0" applyProtection="0"/>
    <xf numFmtId="0" fontId="23" fillId="29" borderId="21" applyNumberFormat="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6" fillId="0" borderId="22" applyNumberFormat="0" applyFill="0" applyAlignment="0" applyProtection="0"/>
    <xf numFmtId="0" fontId="26" fillId="0" borderId="22" applyNumberFormat="0" applyFill="0" applyAlignment="0" applyProtection="0"/>
    <xf numFmtId="0" fontId="27" fillId="0" borderId="23" applyNumberFormat="0" applyFill="0" applyAlignment="0" applyProtection="0"/>
    <xf numFmtId="0" fontId="27" fillId="0" borderId="23" applyNumberFormat="0" applyFill="0" applyAlignment="0" applyProtection="0"/>
    <xf numFmtId="0" fontId="28" fillId="0" borderId="24" applyNumberFormat="0" applyFill="0" applyAlignment="0" applyProtection="0"/>
    <xf numFmtId="0" fontId="28" fillId="0" borderId="24"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15" borderId="20" applyNumberFormat="0" applyAlignment="0" applyProtection="0"/>
    <xf numFmtId="0" fontId="29" fillId="15" borderId="20" applyNumberFormat="0" applyAlignment="0" applyProtection="0"/>
    <xf numFmtId="0" fontId="30" fillId="0" borderId="25" applyNumberFormat="0" applyFill="0" applyAlignment="0" applyProtection="0"/>
    <xf numFmtId="0" fontId="30" fillId="0" borderId="25" applyNumberFormat="0" applyFill="0" applyAlignment="0" applyProtection="0"/>
    <xf numFmtId="0" fontId="31" fillId="30" borderId="0" applyNumberFormat="0" applyBorder="0" applyAlignment="0" applyProtection="0"/>
    <xf numFmtId="0" fontId="31" fillId="30" borderId="0" applyNumberFormat="0" applyBorder="0" applyAlignment="0" applyProtection="0"/>
    <xf numFmtId="0" fontId="1" fillId="0" borderId="0"/>
    <xf numFmtId="0" fontId="17" fillId="0" borderId="0"/>
    <xf numFmtId="0" fontId="18" fillId="31" borderId="26" applyNumberFormat="0" applyFont="0" applyAlignment="0" applyProtection="0"/>
    <xf numFmtId="0" fontId="1" fillId="31" borderId="26" applyNumberFormat="0" applyFont="0" applyAlignment="0" applyProtection="0"/>
    <xf numFmtId="0" fontId="1" fillId="31" borderId="26" applyNumberFormat="0" applyFont="0" applyAlignment="0" applyProtection="0"/>
    <xf numFmtId="0" fontId="1" fillId="31" borderId="26" applyNumberFormat="0" applyFont="0" applyAlignment="0" applyProtection="0"/>
    <xf numFmtId="0" fontId="32" fillId="28" borderId="27" applyNumberFormat="0" applyAlignment="0" applyProtection="0"/>
    <xf numFmtId="0" fontId="32" fillId="28" borderId="27"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0" borderId="28" applyNumberFormat="0" applyFill="0" applyAlignment="0" applyProtection="0"/>
    <xf numFmtId="0" fontId="34" fillId="0" borderId="28"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9" fillId="0" borderId="0"/>
    <xf numFmtId="0" fontId="1" fillId="0" borderId="0"/>
    <xf numFmtId="0" fontId="1" fillId="31" borderId="26" applyNumberFormat="0" applyFont="0" applyAlignment="0" applyProtection="0"/>
  </cellStyleXfs>
  <cellXfs count="281">
    <xf numFmtId="0" fontId="0" fillId="0" borderId="0" xfId="0"/>
    <xf numFmtId="0" fontId="1" fillId="0" borderId="0" xfId="1"/>
    <xf numFmtId="0" fontId="1" fillId="0" borderId="0" xfId="1" applyAlignment="1">
      <alignment horizontal="center" vertical="center"/>
    </xf>
    <xf numFmtId="0" fontId="1" fillId="0" borderId="0" xfId="1" applyAlignment="1">
      <alignment horizontal="center"/>
    </xf>
    <xf numFmtId="0" fontId="1" fillId="0" borderId="0" xfId="1" applyAlignment="1">
      <alignment horizontal="left" vertical="center"/>
    </xf>
    <xf numFmtId="0" fontId="3" fillId="4" borderId="7" xfId="1" applyFont="1" applyFill="1" applyBorder="1"/>
    <xf numFmtId="0" fontId="3" fillId="8" borderId="7" xfId="1" applyFont="1" applyFill="1" applyBorder="1"/>
    <xf numFmtId="0" fontId="1" fillId="2" borderId="7" xfId="1" applyFont="1" applyFill="1" applyBorder="1"/>
    <xf numFmtId="0" fontId="1" fillId="2" borderId="7" xfId="1" applyFill="1" applyBorder="1"/>
    <xf numFmtId="0" fontId="0" fillId="0" borderId="0" xfId="0" applyBorder="1"/>
    <xf numFmtId="0" fontId="3" fillId="8" borderId="7" xfId="1" quotePrefix="1" applyFont="1" applyFill="1" applyBorder="1"/>
    <xf numFmtId="0" fontId="0" fillId="0" borderId="0" xfId="0"/>
    <xf numFmtId="0" fontId="1" fillId="0" borderId="0" xfId="1" applyFont="1" applyFill="1" applyBorder="1" applyAlignment="1">
      <alignment horizontal="center"/>
    </xf>
    <xf numFmtId="0" fontId="1" fillId="0" borderId="0" xfId="1" applyFill="1"/>
    <xf numFmtId="0" fontId="1" fillId="0" borderId="0" xfId="1" applyAlignment="1">
      <alignment horizontal="center" vertical="center"/>
    </xf>
    <xf numFmtId="0" fontId="1" fillId="0" borderId="0" xfId="1" applyFont="1"/>
    <xf numFmtId="0" fontId="0" fillId="0" borderId="0" xfId="1" applyFont="1"/>
    <xf numFmtId="0" fontId="4" fillId="0" borderId="0" xfId="1" applyFont="1" applyAlignment="1">
      <alignment horizontal="center"/>
    </xf>
    <xf numFmtId="0" fontId="5" fillId="6" borderId="7" xfId="1" applyFont="1" applyFill="1" applyBorder="1"/>
    <xf numFmtId="0" fontId="6" fillId="6" borderId="7" xfId="1" applyFont="1" applyFill="1" applyBorder="1"/>
    <xf numFmtId="0" fontId="6" fillId="7" borderId="7" xfId="1" applyFont="1" applyFill="1" applyBorder="1"/>
    <xf numFmtId="0" fontId="5" fillId="0" borderId="0" xfId="1" applyFont="1" applyFill="1" applyBorder="1"/>
    <xf numFmtId="0" fontId="4" fillId="0" borderId="0" xfId="1" applyFont="1" applyFill="1" applyBorder="1" applyAlignment="1">
      <alignment horizontal="center"/>
    </xf>
    <xf numFmtId="0" fontId="1" fillId="0" borderId="0" xfId="1" applyFill="1" applyBorder="1" applyAlignment="1">
      <alignment horizontal="center" vertical="center"/>
    </xf>
    <xf numFmtId="0" fontId="6" fillId="0" borderId="0" xfId="1" applyFont="1" applyFill="1" applyBorder="1"/>
    <xf numFmtId="0" fontId="1" fillId="0" borderId="0" xfId="1" applyFont="1" applyFill="1" applyBorder="1" applyAlignment="1">
      <alignment horizontal="left"/>
    </xf>
    <xf numFmtId="0" fontId="1" fillId="0" borderId="0" xfId="1" applyFill="1" applyBorder="1"/>
    <xf numFmtId="0" fontId="1" fillId="0" borderId="0" xfId="1" applyFont="1" applyFill="1" applyBorder="1"/>
    <xf numFmtId="0" fontId="6" fillId="2" borderId="7" xfId="1" applyFont="1" applyFill="1" applyBorder="1" applyAlignment="1">
      <alignment horizontal="left" vertical="center"/>
    </xf>
    <xf numFmtId="0" fontId="5" fillId="0" borderId="0" xfId="1" applyFont="1" applyFill="1" applyBorder="1" applyAlignment="1">
      <alignment horizontal="left" vertical="center"/>
    </xf>
    <xf numFmtId="0" fontId="6" fillId="0" borderId="0" xfId="1" applyFont="1" applyFill="1" applyBorder="1" applyAlignment="1">
      <alignment horizontal="left" vertical="center"/>
    </xf>
    <xf numFmtId="0" fontId="3" fillId="0" borderId="0" xfId="1" applyFont="1" applyFill="1" applyBorder="1"/>
    <xf numFmtId="0" fontId="1" fillId="0" borderId="0" xfId="1" applyFont="1" applyFill="1" applyBorder="1" applyAlignment="1">
      <alignment vertical="top" wrapText="1"/>
    </xf>
    <xf numFmtId="0" fontId="1" fillId="0" borderId="0" xfId="1" applyFont="1" applyFill="1" applyBorder="1" applyAlignment="1">
      <alignment horizontal="left" vertical="center"/>
    </xf>
    <xf numFmtId="0" fontId="1" fillId="0" borderId="4" xfId="1" applyFill="1" applyBorder="1"/>
    <xf numFmtId="0" fontId="0" fillId="4" borderId="8" xfId="1" applyFont="1" applyFill="1" applyBorder="1" applyAlignment="1">
      <alignment horizontal="left" vertical="center"/>
    </xf>
    <xf numFmtId="0" fontId="1" fillId="0" borderId="0" xfId="1" applyBorder="1"/>
    <xf numFmtId="0" fontId="6" fillId="6" borderId="7" xfId="1" applyFont="1" applyFill="1" applyBorder="1" applyAlignment="1">
      <alignment horizontal="left" vertical="center"/>
    </xf>
    <xf numFmtId="0" fontId="1" fillId="5" borderId="14" xfId="1" applyFont="1" applyFill="1" applyBorder="1"/>
    <xf numFmtId="0" fontId="6" fillId="0" borderId="0" xfId="1" applyFont="1" applyFill="1" applyBorder="1" applyAlignment="1">
      <alignment horizontal="left"/>
    </xf>
    <xf numFmtId="0" fontId="4" fillId="0" borderId="0" xfId="1" applyFont="1" applyBorder="1" applyAlignment="1">
      <alignment horizontal="center"/>
    </xf>
    <xf numFmtId="0" fontId="0" fillId="0" borderId="0" xfId="1" applyFont="1" applyFill="1" applyBorder="1" applyAlignment="1">
      <alignment horizontal="left" vertical="center"/>
    </xf>
    <xf numFmtId="0" fontId="5" fillId="6" borderId="9" xfId="1" applyFont="1" applyFill="1" applyBorder="1"/>
    <xf numFmtId="0" fontId="6" fillId="6" borderId="8" xfId="1" applyFont="1" applyFill="1" applyBorder="1" applyAlignment="1">
      <alignment horizontal="left" vertical="center"/>
    </xf>
    <xf numFmtId="0" fontId="6" fillId="6" borderId="12" xfId="1" applyFont="1" applyFill="1" applyBorder="1" applyAlignment="1">
      <alignment horizontal="left" vertical="center"/>
    </xf>
    <xf numFmtId="0" fontId="6" fillId="6" borderId="13" xfId="1" applyFont="1" applyFill="1" applyBorder="1" applyAlignment="1">
      <alignment horizontal="left" vertical="center"/>
    </xf>
    <xf numFmtId="0" fontId="0" fillId="4" borderId="16" xfId="1" applyFont="1" applyFill="1" applyBorder="1" applyAlignment="1">
      <alignment horizontal="left" vertical="center"/>
    </xf>
    <xf numFmtId="0" fontId="1" fillId="0" borderId="0" xfId="1" applyFont="1" applyBorder="1"/>
    <xf numFmtId="0" fontId="6" fillId="7" borderId="13" xfId="1" applyFont="1" applyFill="1" applyBorder="1"/>
    <xf numFmtId="0" fontId="6" fillId="7" borderId="7" xfId="1" applyFont="1" applyFill="1" applyBorder="1" applyAlignment="1">
      <alignment horizontal="left"/>
    </xf>
    <xf numFmtId="0" fontId="1" fillId="0" borderId="0" xfId="1" applyFont="1" applyBorder="1" applyAlignment="1">
      <alignment horizontal="center"/>
    </xf>
    <xf numFmtId="0" fontId="1" fillId="0" borderId="0" xfId="1" applyFont="1" applyAlignment="1">
      <alignment horizontal="center"/>
    </xf>
    <xf numFmtId="0" fontId="1" fillId="5" borderId="18" xfId="1" applyFont="1" applyFill="1" applyBorder="1"/>
    <xf numFmtId="0" fontId="1" fillId="2" borderId="3" xfId="1" applyFont="1" applyFill="1" applyBorder="1" applyAlignment="1">
      <alignment horizontal="left" vertical="center"/>
    </xf>
    <xf numFmtId="0" fontId="6" fillId="6" borderId="15" xfId="1" applyFont="1" applyFill="1" applyBorder="1"/>
    <xf numFmtId="0" fontId="1" fillId="5" borderId="17" xfId="1" quotePrefix="1" applyFont="1" applyFill="1" applyBorder="1"/>
    <xf numFmtId="0" fontId="1" fillId="0" borderId="0" xfId="1" applyFont="1" applyAlignment="1">
      <alignment vertical="top" wrapText="1"/>
    </xf>
    <xf numFmtId="0" fontId="5" fillId="0" borderId="0" xfId="1" quotePrefix="1" applyFont="1" applyFill="1" applyBorder="1" applyAlignment="1">
      <alignment horizontal="left" vertical="top" wrapText="1"/>
    </xf>
    <xf numFmtId="0" fontId="2" fillId="0" borderId="0" xfId="1" applyFont="1" applyAlignment="1">
      <alignment horizontal="center"/>
    </xf>
    <xf numFmtId="0" fontId="1" fillId="0" borderId="0" xfId="1" applyBorder="1" applyAlignment="1">
      <alignment horizontal="center"/>
    </xf>
    <xf numFmtId="0" fontId="13" fillId="0" borderId="0" xfId="0" applyFont="1"/>
    <xf numFmtId="0" fontId="0" fillId="0" borderId="0" xfId="0"/>
    <xf numFmtId="0" fontId="1" fillId="0" borderId="0" xfId="1"/>
    <xf numFmtId="0" fontId="1" fillId="0" borderId="0" xfId="1" applyFill="1" applyBorder="1" applyAlignment="1">
      <alignment horizontal="center" vertical="center"/>
    </xf>
    <xf numFmtId="0" fontId="1" fillId="0" borderId="0" xfId="1" applyFill="1" applyBorder="1"/>
    <xf numFmtId="0" fontId="5" fillId="0" borderId="0" xfId="1" applyFont="1" applyFill="1" applyBorder="1" applyAlignment="1">
      <alignment horizontal="left" vertical="center"/>
    </xf>
    <xf numFmtId="0" fontId="1" fillId="0" borderId="0" xfId="1" applyFont="1"/>
    <xf numFmtId="0" fontId="4" fillId="0" borderId="0" xfId="1" applyFont="1" applyAlignment="1">
      <alignment horizontal="center"/>
    </xf>
    <xf numFmtId="0" fontId="6" fillId="7" borderId="7" xfId="1" applyFont="1" applyFill="1" applyBorder="1"/>
    <xf numFmtId="0" fontId="5" fillId="0" borderId="0" xfId="1" applyFont="1" applyFill="1" applyBorder="1"/>
    <xf numFmtId="0" fontId="4" fillId="0" borderId="0" xfId="1" applyFont="1" applyFill="1" applyBorder="1" applyAlignment="1">
      <alignment horizontal="center"/>
    </xf>
    <xf numFmtId="0" fontId="6" fillId="0" borderId="0" xfId="1" applyFont="1" applyFill="1" applyBorder="1"/>
    <xf numFmtId="0" fontId="1" fillId="2" borderId="7" xfId="1" applyFont="1" applyFill="1" applyBorder="1" applyAlignment="1">
      <alignment horizontal="left" vertical="center"/>
    </xf>
    <xf numFmtId="0" fontId="1" fillId="0" borderId="0" xfId="1" applyBorder="1"/>
    <xf numFmtId="0" fontId="6" fillId="0" borderId="0" xfId="1" applyFont="1" applyFill="1" applyBorder="1" applyAlignment="1">
      <alignment horizontal="left"/>
    </xf>
    <xf numFmtId="0" fontId="4" fillId="0" borderId="0" xfId="1" applyFont="1" applyBorder="1" applyAlignment="1">
      <alignment horizontal="center"/>
    </xf>
    <xf numFmtId="0" fontId="6" fillId="6" borderId="8" xfId="1" applyFont="1" applyFill="1" applyBorder="1"/>
    <xf numFmtId="0" fontId="6" fillId="6" borderId="12" xfId="1" applyFont="1" applyFill="1" applyBorder="1"/>
    <xf numFmtId="0" fontId="6" fillId="6" borderId="13" xfId="1" applyFont="1" applyFill="1" applyBorder="1"/>
    <xf numFmtId="0" fontId="5" fillId="0" borderId="0" xfId="1" quotePrefix="1" applyFont="1" applyFill="1" applyBorder="1" applyAlignment="1">
      <alignment horizontal="left" vertical="center"/>
    </xf>
    <xf numFmtId="0" fontId="1" fillId="0" borderId="0" xfId="1" applyFont="1" applyAlignment="1">
      <alignment vertical="top" wrapText="1"/>
    </xf>
    <xf numFmtId="0" fontId="1" fillId="0" borderId="0" xfId="1" applyFont="1" applyBorder="1" applyAlignment="1"/>
    <xf numFmtId="0" fontId="6" fillId="2" borderId="7" xfId="1" applyFont="1" applyFill="1" applyBorder="1" applyAlignment="1">
      <alignment vertical="center"/>
    </xf>
    <xf numFmtId="0" fontId="6" fillId="2" borderId="8" xfId="1" applyFont="1" applyFill="1" applyBorder="1" applyAlignment="1">
      <alignment horizontal="left" vertical="center"/>
    </xf>
    <xf numFmtId="0" fontId="16" fillId="0" borderId="0" xfId="0" applyFont="1"/>
    <xf numFmtId="0" fontId="4" fillId="0" borderId="0" xfId="1" applyFont="1" applyFill="1" applyAlignment="1">
      <alignment horizontal="center"/>
    </xf>
    <xf numFmtId="0" fontId="0" fillId="0" borderId="0" xfId="0" applyFill="1"/>
    <xf numFmtId="0" fontId="0" fillId="0" borderId="0" xfId="0" applyFill="1" applyBorder="1"/>
    <xf numFmtId="0" fontId="6" fillId="0" borderId="11" xfId="1" applyFont="1" applyFill="1" applyBorder="1" applyAlignment="1">
      <alignment horizontal="left" vertical="center"/>
    </xf>
    <xf numFmtId="0" fontId="5" fillId="0" borderId="11" xfId="1" applyFont="1" applyFill="1" applyBorder="1" applyAlignment="1">
      <alignment horizontal="left" vertical="center"/>
    </xf>
    <xf numFmtId="0" fontId="0" fillId="4" borderId="19" xfId="1" applyFont="1" applyFill="1" applyBorder="1" applyAlignment="1">
      <alignment horizontal="left" vertical="center"/>
    </xf>
    <xf numFmtId="0" fontId="6" fillId="7" borderId="8" xfId="1" applyFont="1" applyFill="1" applyBorder="1"/>
    <xf numFmtId="0" fontId="6" fillId="6" borderId="1" xfId="1" applyFont="1" applyFill="1" applyBorder="1"/>
    <xf numFmtId="0" fontId="12" fillId="0" borderId="0" xfId="0" applyFont="1" applyAlignment="1">
      <alignment horizontal="center" vertical="center" wrapText="1"/>
    </xf>
    <xf numFmtId="0" fontId="12" fillId="0" borderId="0" xfId="0" applyFont="1" applyBorder="1" applyAlignment="1">
      <alignment horizontal="center" vertical="center" wrapText="1"/>
    </xf>
    <xf numFmtId="0" fontId="18" fillId="0" borderId="0" xfId="4"/>
    <xf numFmtId="0" fontId="36" fillId="0" borderId="0" xfId="4" applyFont="1"/>
    <xf numFmtId="0" fontId="2" fillId="0" borderId="0" xfId="4" applyFont="1"/>
    <xf numFmtId="0" fontId="10" fillId="0" borderId="0" xfId="4" applyFont="1"/>
    <xf numFmtId="0" fontId="18" fillId="0" borderId="0" xfId="4" applyAlignment="1">
      <alignment horizontal="right"/>
    </xf>
    <xf numFmtId="0" fontId="1" fillId="0" borderId="0" xfId="4" applyFont="1"/>
    <xf numFmtId="0" fontId="0" fillId="0" borderId="0" xfId="0" applyAlignment="1">
      <alignment horizontal="left"/>
    </xf>
    <xf numFmtId="0" fontId="9" fillId="0" borderId="0" xfId="2" applyFont="1" applyFill="1" applyBorder="1" applyAlignment="1">
      <alignment horizontal="center" vertical="center"/>
    </xf>
    <xf numFmtId="0" fontId="4" fillId="0" borderId="0" xfId="1" quotePrefix="1" applyFont="1" applyFill="1" applyBorder="1" applyAlignment="1">
      <alignment horizontal="center"/>
    </xf>
    <xf numFmtId="0" fontId="1" fillId="0" borderId="0" xfId="4" applyFont="1" applyAlignment="1">
      <alignment wrapText="1"/>
    </xf>
    <xf numFmtId="0" fontId="38" fillId="0" borderId="0" xfId="1" applyFont="1" applyAlignment="1">
      <alignment horizontal="center"/>
    </xf>
    <xf numFmtId="0" fontId="38" fillId="0" borderId="0" xfId="1" quotePrefix="1" applyFont="1" applyFill="1" applyBorder="1" applyAlignment="1">
      <alignment horizontal="center"/>
    </xf>
    <xf numFmtId="0" fontId="12" fillId="0" borderId="0" xfId="0" applyFont="1" applyAlignment="1">
      <alignment horizontal="center" vertical="center" wrapText="1"/>
    </xf>
    <xf numFmtId="0" fontId="40" fillId="0" borderId="0" xfId="0" applyFont="1"/>
    <xf numFmtId="0" fontId="41" fillId="0" borderId="0" xfId="0" applyFont="1"/>
    <xf numFmtId="0" fontId="42" fillId="0" borderId="0" xfId="0" applyFont="1"/>
    <xf numFmtId="0" fontId="42" fillId="0" borderId="0" xfId="0" quotePrefix="1" applyFont="1"/>
    <xf numFmtId="0" fontId="1" fillId="0" borderId="0" xfId="1" applyAlignment="1">
      <alignment horizontal="center" vertical="top" wrapText="1"/>
    </xf>
    <xf numFmtId="0" fontId="37" fillId="0" borderId="0" xfId="2" applyFont="1" applyFill="1" applyBorder="1" applyAlignment="1">
      <alignment horizontal="center" vertical="center"/>
    </xf>
    <xf numFmtId="2" fontId="18" fillId="0" borderId="0" xfId="4" applyNumberFormat="1" applyFill="1" applyAlignment="1"/>
    <xf numFmtId="0" fontId="43" fillId="0" borderId="0" xfId="4" applyFont="1"/>
    <xf numFmtId="0" fontId="1" fillId="0" borderId="0" xfId="4" applyFont="1" applyAlignment="1">
      <alignment horizontal="right"/>
    </xf>
    <xf numFmtId="0" fontId="46" fillId="0" borderId="0" xfId="1" applyFont="1" applyFill="1" applyBorder="1" applyAlignment="1">
      <alignment vertical="center" wrapText="1"/>
    </xf>
    <xf numFmtId="0" fontId="12" fillId="0" borderId="0" xfId="0" applyFont="1" applyAlignment="1">
      <alignment vertical="center" wrapText="1"/>
    </xf>
    <xf numFmtId="0" fontId="12" fillId="0" borderId="10" xfId="0" applyFont="1" applyBorder="1" applyAlignment="1">
      <alignment vertical="center" wrapText="1"/>
    </xf>
    <xf numFmtId="0" fontId="48" fillId="0" borderId="0" xfId="0" applyFont="1"/>
    <xf numFmtId="0" fontId="40" fillId="3" borderId="29" xfId="0" applyFont="1" applyFill="1" applyBorder="1"/>
    <xf numFmtId="0" fontId="42" fillId="3" borderId="29" xfId="0" quotePrefix="1" applyFont="1" applyFill="1" applyBorder="1" applyAlignment="1">
      <alignment wrapText="1"/>
    </xf>
    <xf numFmtId="0" fontId="12" fillId="0" borderId="0" xfId="0" applyFont="1" applyAlignment="1">
      <alignment horizontal="center" vertical="center" wrapText="1"/>
    </xf>
    <xf numFmtId="0" fontId="49" fillId="2" borderId="7" xfId="1" applyFont="1" applyFill="1" applyBorder="1" applyAlignment="1">
      <alignment vertical="center"/>
    </xf>
    <xf numFmtId="14" fontId="49" fillId="2" borderId="12" xfId="1" applyNumberFormat="1" applyFont="1" applyFill="1" applyBorder="1" applyAlignment="1">
      <alignment horizontal="left" vertical="center"/>
    </xf>
    <xf numFmtId="0" fontId="2" fillId="4" borderId="7" xfId="1" applyFont="1" applyFill="1" applyBorder="1"/>
    <xf numFmtId="0" fontId="12" fillId="0" borderId="0" xfId="0" applyFont="1" applyBorder="1" applyAlignment="1">
      <alignment vertical="center" wrapText="1"/>
    </xf>
    <xf numFmtId="14" fontId="49" fillId="0" borderId="0" xfId="1" applyNumberFormat="1" applyFont="1" applyFill="1" applyBorder="1" applyAlignment="1">
      <alignment horizontal="left" vertical="center"/>
    </xf>
    <xf numFmtId="0" fontId="0" fillId="0" borderId="7" xfId="0" quotePrefix="1" applyBorder="1"/>
    <xf numFmtId="0" fontId="0" fillId="0" borderId="0" xfId="0" applyProtection="1">
      <protection locked="0"/>
    </xf>
    <xf numFmtId="0" fontId="12" fillId="0" borderId="0" xfId="0" applyFont="1" applyProtection="1">
      <protection locked="0"/>
    </xf>
    <xf numFmtId="0" fontId="0" fillId="0" borderId="0" xfId="0" applyAlignment="1" applyProtection="1">
      <protection locked="0"/>
    </xf>
    <xf numFmtId="0" fontId="0" fillId="0" borderId="0" xfId="0" quotePrefix="1" applyAlignment="1" applyProtection="1">
      <alignment horizontal="left"/>
      <protection locked="0"/>
    </xf>
    <xf numFmtId="0" fontId="13" fillId="0" borderId="0" xfId="0" applyFont="1" applyProtection="1">
      <protection locked="0"/>
    </xf>
    <xf numFmtId="0" fontId="15" fillId="0" borderId="0" xfId="0" applyFont="1" applyProtection="1">
      <protection locked="0"/>
    </xf>
    <xf numFmtId="0" fontId="9" fillId="0" borderId="0" xfId="2" applyAlignment="1" applyProtection="1">
      <alignment vertical="center"/>
      <protection locked="0"/>
    </xf>
    <xf numFmtId="0" fontId="0" fillId="0" borderId="0" xfId="0" applyAlignment="1" applyProtection="1">
      <alignment horizontal="left" vertical="top" wrapText="1"/>
      <protection locked="0"/>
    </xf>
    <xf numFmtId="0" fontId="0" fillId="0" borderId="0" xfId="0" applyAlignment="1" applyProtection="1">
      <alignment vertical="top" wrapText="1"/>
      <protection locked="0"/>
    </xf>
    <xf numFmtId="0" fontId="12" fillId="0" borderId="0" xfId="0" applyFont="1" applyAlignment="1" applyProtection="1">
      <alignment horizontal="center"/>
      <protection locked="0"/>
    </xf>
    <xf numFmtId="0" fontId="13" fillId="0" borderId="0" xfId="0" applyFont="1" applyAlignment="1" applyProtection="1">
      <protection locked="0"/>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0" fillId="0" borderId="0" xfId="0" applyFill="1" applyProtection="1">
      <protection locked="0"/>
    </xf>
    <xf numFmtId="0" fontId="0" fillId="32" borderId="1" xfId="0" applyFill="1" applyBorder="1" applyAlignment="1" applyProtection="1">
      <alignment horizontal="left"/>
      <protection locked="0"/>
    </xf>
    <xf numFmtId="0" fontId="0" fillId="32" borderId="11" xfId="0" applyFill="1" applyBorder="1" applyAlignment="1" applyProtection="1">
      <alignment vertical="center"/>
      <protection locked="0"/>
    </xf>
    <xf numFmtId="0" fontId="9" fillId="0" borderId="1" xfId="2" applyFont="1" applyFill="1" applyBorder="1" applyAlignment="1" applyProtection="1">
      <alignment vertical="center"/>
      <protection locked="0"/>
    </xf>
    <xf numFmtId="0" fontId="9" fillId="0" borderId="11" xfId="2" quotePrefix="1" applyFont="1" applyFill="1" applyBorder="1" applyAlignment="1" applyProtection="1">
      <alignment vertical="center"/>
      <protection locked="0"/>
    </xf>
    <xf numFmtId="0" fontId="44" fillId="0" borderId="11" xfId="0" applyFont="1" applyBorder="1" applyProtection="1">
      <protection locked="0"/>
    </xf>
    <xf numFmtId="0" fontId="45" fillId="0" borderId="0" xfId="2" quotePrefix="1" applyFont="1" applyFill="1" applyBorder="1" applyAlignment="1" applyProtection="1">
      <alignment vertical="center"/>
      <protection locked="0"/>
    </xf>
    <xf numFmtId="0" fontId="9" fillId="0" borderId="3" xfId="2" applyFont="1" applyFill="1" applyBorder="1" applyAlignment="1" applyProtection="1">
      <alignment vertical="center"/>
      <protection locked="0"/>
    </xf>
    <xf numFmtId="0" fontId="9" fillId="0" borderId="0" xfId="2" quotePrefix="1" applyFont="1" applyFill="1" applyBorder="1" applyAlignment="1" applyProtection="1">
      <alignment vertical="center"/>
      <protection locked="0"/>
    </xf>
    <xf numFmtId="0" fontId="44" fillId="0" borderId="0" xfId="0" applyFont="1" applyBorder="1" applyProtection="1">
      <protection locked="0"/>
    </xf>
    <xf numFmtId="0" fontId="9" fillId="0" borderId="5" xfId="2" applyFont="1" applyFill="1" applyBorder="1" applyAlignment="1" applyProtection="1">
      <alignment vertical="center"/>
      <protection locked="0"/>
    </xf>
    <xf numFmtId="0" fontId="9" fillId="0" borderId="10" xfId="2" quotePrefix="1" applyFont="1" applyFill="1" applyBorder="1" applyAlignment="1" applyProtection="1">
      <alignment vertical="center"/>
      <protection locked="0"/>
    </xf>
    <xf numFmtId="0" fontId="45" fillId="0" borderId="10" xfId="2" quotePrefix="1" applyFont="1" applyFill="1" applyBorder="1" applyAlignment="1" applyProtection="1">
      <alignment vertical="center"/>
      <protection locked="0"/>
    </xf>
    <xf numFmtId="0" fontId="40" fillId="3" borderId="29" xfId="0" quotePrefix="1" applyFont="1" applyFill="1" applyBorder="1" applyAlignment="1">
      <alignment wrapText="1"/>
    </xf>
    <xf numFmtId="0" fontId="0" fillId="0" borderId="0" xfId="0" applyAlignment="1" applyProtection="1">
      <alignment horizontal="center" wrapText="1"/>
      <protection locked="0"/>
    </xf>
    <xf numFmtId="0" fontId="0" fillId="0" borderId="0" xfId="0" applyFont="1" applyProtection="1">
      <protection locked="0"/>
    </xf>
    <xf numFmtId="0" fontId="0"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0" fillId="0" borderId="32" xfId="0" applyFont="1" applyBorder="1" applyProtection="1">
      <protection locked="0"/>
    </xf>
    <xf numFmtId="0" fontId="0" fillId="0" borderId="0" xfId="0" applyBorder="1" applyProtection="1">
      <protection locked="0"/>
    </xf>
    <xf numFmtId="0" fontId="0" fillId="0" borderId="33" xfId="0" applyBorder="1" applyProtection="1">
      <protection locked="0"/>
    </xf>
    <xf numFmtId="0" fontId="0" fillId="0" borderId="34" xfId="0" applyFont="1" applyBorder="1" applyProtection="1">
      <protection locked="0"/>
    </xf>
    <xf numFmtId="0" fontId="0" fillId="0" borderId="36" xfId="0" applyBorder="1" applyProtection="1">
      <protection locked="0"/>
    </xf>
    <xf numFmtId="0" fontId="0" fillId="0" borderId="35" xfId="0" applyBorder="1" applyProtection="1">
      <protection locked="0"/>
    </xf>
    <xf numFmtId="0" fontId="0" fillId="32" borderId="37" xfId="0" applyFill="1" applyBorder="1" applyProtection="1">
      <protection locked="0"/>
    </xf>
    <xf numFmtId="0" fontId="0" fillId="32" borderId="39" xfId="0" applyFill="1" applyBorder="1" applyProtection="1">
      <protection locked="0"/>
    </xf>
    <xf numFmtId="0" fontId="18" fillId="33" borderId="7" xfId="4" applyFill="1" applyBorder="1" applyAlignment="1">
      <alignment horizontal="center"/>
    </xf>
    <xf numFmtId="0" fontId="0" fillId="0" borderId="0" xfId="0" applyProtection="1">
      <protection locked="0"/>
    </xf>
    <xf numFmtId="2" fontId="9" fillId="0" borderId="0" xfId="2" applyNumberFormat="1" applyAlignment="1" applyProtection="1">
      <alignment horizontal="left" vertical="center"/>
      <protection locked="0"/>
    </xf>
    <xf numFmtId="0" fontId="40" fillId="0" borderId="0" xfId="0" applyFont="1" applyFill="1"/>
    <xf numFmtId="0" fontId="0" fillId="9" borderId="0" xfId="0" applyFill="1"/>
    <xf numFmtId="0" fontId="51" fillId="0" borderId="0" xfId="2" applyFont="1" applyBorder="1" applyAlignment="1">
      <alignment vertical="center"/>
    </xf>
    <xf numFmtId="0" fontId="9" fillId="0" borderId="0" xfId="2" applyAlignment="1">
      <alignment horizontal="center" vertical="center"/>
    </xf>
    <xf numFmtId="0" fontId="9" fillId="0" borderId="0" xfId="2" applyAlignment="1">
      <alignment vertical="center"/>
    </xf>
    <xf numFmtId="0" fontId="9" fillId="0" borderId="0" xfId="2" applyAlignment="1">
      <alignment horizontal="left" vertical="center"/>
    </xf>
    <xf numFmtId="0" fontId="9" fillId="0" borderId="0" xfId="2" applyBorder="1" applyAlignment="1">
      <alignment vertical="center"/>
    </xf>
    <xf numFmtId="0" fontId="9" fillId="0" borderId="7" xfId="2" applyFont="1" applyBorder="1" applyAlignment="1">
      <alignment horizontal="center" vertical="center"/>
    </xf>
    <xf numFmtId="0" fontId="9" fillId="0" borderId="7" xfId="2" applyFont="1" applyBorder="1" applyAlignment="1">
      <alignment horizontal="left" vertical="center"/>
    </xf>
    <xf numFmtId="0" fontId="9" fillId="0" borderId="7" xfId="2" applyFont="1" applyBorder="1" applyAlignment="1">
      <alignment vertical="center"/>
    </xf>
    <xf numFmtId="0" fontId="0" fillId="0" borderId="0" xfId="0" quotePrefix="1"/>
    <xf numFmtId="10" fontId="9" fillId="0" borderId="7" xfId="2" applyNumberFormat="1" applyFont="1" applyBorder="1" applyAlignment="1">
      <alignment horizontal="center" vertical="center"/>
    </xf>
    <xf numFmtId="10" fontId="9" fillId="0" borderId="7" xfId="2" applyNumberFormat="1" applyFont="1" applyBorder="1" applyAlignment="1">
      <alignment horizontal="left" vertical="center"/>
    </xf>
    <xf numFmtId="0" fontId="9" fillId="0" borderId="0" xfId="2" quotePrefix="1" applyAlignment="1">
      <alignment vertical="center"/>
    </xf>
    <xf numFmtId="0" fontId="9" fillId="0" borderId="7" xfId="2" applyFont="1" applyBorder="1" applyAlignment="1">
      <alignment horizontal="right" vertical="center"/>
    </xf>
    <xf numFmtId="0" fontId="9" fillId="0" borderId="7" xfId="2" applyBorder="1" applyAlignment="1">
      <alignment vertical="center"/>
    </xf>
    <xf numFmtId="0" fontId="9" fillId="0" borderId="7" xfId="2" applyBorder="1" applyAlignment="1">
      <alignment horizontal="center" vertical="center"/>
    </xf>
    <xf numFmtId="0" fontId="9" fillId="0" borderId="7" xfId="2" applyBorder="1" applyAlignment="1">
      <alignment horizontal="right" vertical="center"/>
    </xf>
    <xf numFmtId="0" fontId="9" fillId="0" borderId="7" xfId="2" applyBorder="1" applyAlignment="1">
      <alignment horizontal="left" vertical="center"/>
    </xf>
    <xf numFmtId="0" fontId="9" fillId="0" borderId="40" xfId="2" applyFont="1" applyBorder="1" applyAlignment="1">
      <alignment horizontal="center" vertical="center"/>
    </xf>
    <xf numFmtId="0" fontId="9" fillId="0" borderId="40" xfId="2" applyFont="1" applyBorder="1" applyAlignment="1">
      <alignment vertical="center"/>
    </xf>
    <xf numFmtId="0" fontId="9" fillId="0" borderId="40" xfId="2" applyBorder="1" applyAlignment="1">
      <alignment vertical="center"/>
    </xf>
    <xf numFmtId="0" fontId="9" fillId="0" borderId="40" xfId="2" applyBorder="1" applyAlignment="1">
      <alignment horizontal="center" vertical="center"/>
    </xf>
    <xf numFmtId="0" fontId="9" fillId="0" borderId="40" xfId="2" applyFont="1" applyBorder="1" applyAlignment="1">
      <alignment horizontal="left" vertical="center"/>
    </xf>
    <xf numFmtId="164" fontId="9" fillId="0" borderId="40" xfId="2" applyNumberFormat="1" applyFont="1" applyBorder="1" applyAlignment="1">
      <alignment horizontal="center" vertical="center"/>
    </xf>
    <xf numFmtId="0" fontId="53" fillId="0" borderId="0" xfId="4" applyFont="1" applyAlignment="1">
      <alignment horizontal="right"/>
    </xf>
    <xf numFmtId="0" fontId="54" fillId="0" borderId="0" xfId="4" applyFont="1"/>
    <xf numFmtId="0" fontId="53" fillId="0" borderId="0" xfId="4" applyFont="1"/>
    <xf numFmtId="0" fontId="52" fillId="0" borderId="0" xfId="0" applyFont="1"/>
    <xf numFmtId="0" fontId="53" fillId="0" borderId="0" xfId="4" applyFont="1" applyFill="1" applyBorder="1"/>
    <xf numFmtId="0" fontId="53" fillId="0" borderId="0" xfId="4" applyFont="1" applyBorder="1"/>
    <xf numFmtId="0" fontId="52" fillId="0" borderId="0" xfId="0" applyFont="1" applyBorder="1"/>
    <xf numFmtId="0" fontId="0" fillId="2" borderId="0" xfId="0" applyFill="1" applyBorder="1" applyAlignment="1" applyProtection="1">
      <alignment horizontal="center"/>
      <protection locked="0"/>
    </xf>
    <xf numFmtId="0" fontId="0" fillId="2" borderId="0" xfId="0"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 fontId="2" fillId="2" borderId="0" xfId="4" applyNumberFormat="1" applyFont="1" applyFill="1"/>
    <xf numFmtId="0" fontId="55" fillId="0" borderId="0" xfId="0" applyFont="1" applyBorder="1" applyAlignment="1">
      <alignment horizontal="center"/>
    </xf>
    <xf numFmtId="0" fontId="1" fillId="0" borderId="0" xfId="4" applyFont="1" applyBorder="1"/>
    <xf numFmtId="0" fontId="55" fillId="0" borderId="0" xfId="0" applyFont="1"/>
    <xf numFmtId="0" fontId="1" fillId="0" borderId="0" xfId="4" applyFont="1" applyFill="1" applyBorder="1" applyAlignment="1">
      <alignment horizontal="center"/>
    </xf>
    <xf numFmtId="2" fontId="1" fillId="0" borderId="0" xfId="4" applyNumberFormat="1" applyFont="1" applyAlignment="1"/>
    <xf numFmtId="0" fontId="55" fillId="0" borderId="0" xfId="0" applyFont="1" applyBorder="1"/>
    <xf numFmtId="0" fontId="37" fillId="0" borderId="0" xfId="2" applyFont="1" applyFill="1" applyBorder="1" applyAlignment="1">
      <alignment horizontal="left" vertical="center"/>
    </xf>
    <xf numFmtId="1" fontId="55" fillId="0" borderId="0" xfId="0" quotePrefix="1" applyNumberFormat="1" applyFont="1" applyBorder="1" applyAlignment="1">
      <alignment horizontal="left"/>
    </xf>
    <xf numFmtId="0" fontId="55" fillId="0" borderId="0" xfId="0" quotePrefix="1" applyFont="1" applyBorder="1"/>
    <xf numFmtId="0" fontId="1" fillId="0" borderId="0" xfId="1" applyAlignment="1">
      <alignment horizontal="center" vertical="top" wrapText="1"/>
    </xf>
    <xf numFmtId="0" fontId="11" fillId="3" borderId="1" xfId="1" applyFont="1" applyFill="1" applyBorder="1" applyAlignment="1">
      <alignment horizontal="left" vertical="top" wrapText="1"/>
    </xf>
    <xf numFmtId="0" fontId="11" fillId="3" borderId="11" xfId="1" applyFont="1" applyFill="1" applyBorder="1" applyAlignment="1">
      <alignment horizontal="left" vertical="top" wrapText="1"/>
    </xf>
    <xf numFmtId="0" fontId="11" fillId="3" borderId="2" xfId="1" applyFont="1" applyFill="1" applyBorder="1" applyAlignment="1">
      <alignment horizontal="left" vertical="top" wrapText="1"/>
    </xf>
    <xf numFmtId="0" fontId="11" fillId="3" borderId="3" xfId="1" applyFont="1" applyFill="1" applyBorder="1" applyAlignment="1">
      <alignment horizontal="left" vertical="top" wrapText="1"/>
    </xf>
    <xf numFmtId="0" fontId="11" fillId="3" borderId="0" xfId="1" applyFont="1" applyFill="1" applyBorder="1" applyAlignment="1">
      <alignment horizontal="left" vertical="top" wrapText="1"/>
    </xf>
    <xf numFmtId="0" fontId="11" fillId="3" borderId="4" xfId="1" applyFont="1" applyFill="1" applyBorder="1" applyAlignment="1">
      <alignment horizontal="left" vertical="top" wrapText="1"/>
    </xf>
    <xf numFmtId="0" fontId="11" fillId="3" borderId="5" xfId="1" applyFont="1" applyFill="1" applyBorder="1" applyAlignment="1">
      <alignment horizontal="left" vertical="top" wrapText="1"/>
    </xf>
    <xf numFmtId="0" fontId="11" fillId="3" borderId="10" xfId="1" applyFont="1" applyFill="1" applyBorder="1" applyAlignment="1">
      <alignment horizontal="left" vertical="top" wrapText="1"/>
    </xf>
    <xf numFmtId="0" fontId="11" fillId="3" borderId="6" xfId="1" applyFont="1" applyFill="1" applyBorder="1" applyAlignment="1">
      <alignment horizontal="left" vertical="top" wrapText="1"/>
    </xf>
    <xf numFmtId="0" fontId="1" fillId="0" borderId="0" xfId="1" applyFont="1" applyAlignment="1">
      <alignment horizontal="left" vertical="top" wrapText="1"/>
    </xf>
    <xf numFmtId="0" fontId="1" fillId="2" borderId="7" xfId="1" applyFont="1" applyFill="1" applyBorder="1" applyAlignment="1">
      <alignment horizontal="left"/>
    </xf>
    <xf numFmtId="0" fontId="1" fillId="4" borderId="7" xfId="1" applyFont="1" applyFill="1" applyBorder="1" applyAlignment="1">
      <alignment horizontal="left"/>
    </xf>
    <xf numFmtId="0" fontId="5" fillId="2" borderId="1" xfId="1" quotePrefix="1" applyFont="1" applyFill="1" applyBorder="1" applyAlignment="1">
      <alignment horizontal="left" vertical="top" wrapText="1"/>
    </xf>
    <xf numFmtId="0" fontId="5" fillId="2" borderId="11" xfId="1" quotePrefix="1" applyFont="1" applyFill="1" applyBorder="1" applyAlignment="1">
      <alignment horizontal="left" vertical="top" wrapText="1"/>
    </xf>
    <xf numFmtId="0" fontId="5" fillId="2" borderId="2" xfId="1" quotePrefix="1" applyFont="1" applyFill="1" applyBorder="1" applyAlignment="1">
      <alignment horizontal="left" vertical="top" wrapText="1"/>
    </xf>
    <xf numFmtId="0" fontId="5" fillId="2" borderId="5" xfId="1" quotePrefix="1" applyFont="1" applyFill="1" applyBorder="1" applyAlignment="1">
      <alignment horizontal="left" vertical="top" wrapText="1"/>
    </xf>
    <xf numFmtId="0" fontId="5" fillId="2" borderId="10" xfId="1" quotePrefix="1" applyFont="1" applyFill="1" applyBorder="1" applyAlignment="1">
      <alignment horizontal="left" vertical="top" wrapText="1"/>
    </xf>
    <xf numFmtId="0" fontId="5" fillId="2" borderId="6" xfId="1" quotePrefix="1" applyFont="1" applyFill="1" applyBorder="1" applyAlignment="1">
      <alignment horizontal="left" vertical="top" wrapText="1"/>
    </xf>
    <xf numFmtId="0" fontId="9" fillId="35" borderId="8" xfId="2" applyFont="1" applyFill="1" applyBorder="1" applyAlignment="1">
      <alignment horizontal="center" vertical="center" wrapText="1"/>
    </xf>
    <xf numFmtId="0" fontId="9" fillId="35" borderId="12" xfId="2" applyFont="1" applyFill="1" applyBorder="1" applyAlignment="1">
      <alignment horizontal="center" vertical="center" wrapText="1"/>
    </xf>
    <xf numFmtId="0" fontId="9" fillId="35" borderId="13" xfId="2" applyFont="1" applyFill="1" applyBorder="1" applyAlignment="1">
      <alignment horizontal="center" vertical="center" wrapText="1"/>
    </xf>
    <xf numFmtId="0" fontId="9" fillId="0" borderId="41" xfId="2" applyFont="1" applyBorder="1" applyAlignment="1">
      <alignment horizontal="center" vertical="center" wrapText="1"/>
    </xf>
    <xf numFmtId="0" fontId="9" fillId="0" borderId="42" xfId="2" applyFont="1" applyBorder="1" applyAlignment="1">
      <alignment horizontal="center" vertical="center" wrapText="1"/>
    </xf>
    <xf numFmtId="0" fontId="9" fillId="0" borderId="43" xfId="2" applyFont="1" applyBorder="1" applyAlignment="1">
      <alignment horizontal="center" vertical="center" wrapText="1"/>
    </xf>
    <xf numFmtId="0" fontId="12" fillId="0" borderId="0" xfId="0" applyFont="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2" borderId="15" xfId="0" applyFill="1" applyBorder="1" applyAlignment="1" applyProtection="1">
      <alignment horizontal="center"/>
      <protection locked="0"/>
    </xf>
    <xf numFmtId="0" fontId="0" fillId="2" borderId="9" xfId="0" applyFill="1" applyBorder="1" applyAlignment="1" applyProtection="1">
      <alignment horizontal="center"/>
      <protection locked="0"/>
    </xf>
    <xf numFmtId="0" fontId="9" fillId="2" borderId="15" xfId="2" applyFill="1" applyBorder="1" applyAlignment="1" applyProtection="1">
      <alignment horizontal="center" vertical="center"/>
      <protection locked="0"/>
    </xf>
    <xf numFmtId="0" fontId="9" fillId="2" borderId="9" xfId="2" applyFill="1" applyBorder="1" applyAlignment="1" applyProtection="1">
      <alignment horizontal="center" vertical="center"/>
      <protection locked="0"/>
    </xf>
    <xf numFmtId="0" fontId="50" fillId="0" borderId="30" xfId="0" applyFont="1" applyBorder="1" applyAlignment="1" applyProtection="1">
      <alignment horizontal="center" vertical="top" wrapText="1"/>
      <protection locked="0"/>
    </xf>
    <xf numFmtId="0" fontId="50" fillId="0" borderId="31" xfId="0" applyFont="1" applyBorder="1" applyAlignment="1" applyProtection="1">
      <alignment horizontal="center" vertical="top" wrapText="1"/>
      <protection locked="0"/>
    </xf>
    <xf numFmtId="0" fontId="50" fillId="0" borderId="32" xfId="0" applyFont="1" applyBorder="1" applyAlignment="1" applyProtection="1">
      <alignment horizontal="center" vertical="top" wrapText="1"/>
      <protection locked="0"/>
    </xf>
    <xf numFmtId="0" fontId="50" fillId="0" borderId="33" xfId="0" applyFont="1" applyBorder="1" applyAlignment="1" applyProtection="1">
      <alignment horizontal="center" vertical="top" wrapText="1"/>
      <protection locked="0"/>
    </xf>
    <xf numFmtId="0" fontId="50" fillId="0" borderId="34" xfId="0" applyFont="1" applyBorder="1" applyAlignment="1" applyProtection="1">
      <alignment horizontal="center" vertical="top" wrapText="1"/>
      <protection locked="0"/>
    </xf>
    <xf numFmtId="0" fontId="50" fillId="0" borderId="35" xfId="0" applyFont="1" applyBorder="1" applyAlignment="1" applyProtection="1">
      <alignment horizontal="center" vertical="top" wrapText="1"/>
      <protection locked="0"/>
    </xf>
    <xf numFmtId="0" fontId="0" fillId="32" borderId="38" xfId="0" applyFill="1" applyBorder="1" applyAlignment="1" applyProtection="1">
      <alignment horizontal="center"/>
      <protection locked="0"/>
    </xf>
    <xf numFmtId="0" fontId="0" fillId="2" borderId="15" xfId="0" applyFont="1" applyFill="1" applyBorder="1" applyAlignment="1" applyProtection="1">
      <alignment horizontal="center"/>
      <protection locked="0"/>
    </xf>
    <xf numFmtId="0" fontId="0" fillId="2" borderId="9" xfId="0" applyFont="1" applyFill="1" applyBorder="1" applyAlignment="1" applyProtection="1">
      <alignment horizontal="center"/>
      <protection locked="0"/>
    </xf>
    <xf numFmtId="0" fontId="9" fillId="33" borderId="15" xfId="2" applyFill="1" applyBorder="1" applyAlignment="1" applyProtection="1">
      <alignment horizontal="center" vertical="center"/>
      <protection locked="0"/>
    </xf>
    <xf numFmtId="0" fontId="9" fillId="33" borderId="9" xfId="2" applyFill="1" applyBorder="1" applyAlignment="1" applyProtection="1">
      <alignment horizontal="center" vertical="center"/>
      <protection locked="0"/>
    </xf>
    <xf numFmtId="0" fontId="0" fillId="34" borderId="30" xfId="0" applyFill="1" applyBorder="1" applyAlignment="1" applyProtection="1">
      <alignment horizontal="left" vertical="top" wrapText="1"/>
      <protection locked="0"/>
    </xf>
    <xf numFmtId="0" fontId="0" fillId="34" borderId="31" xfId="0" applyFill="1" applyBorder="1" applyAlignment="1" applyProtection="1">
      <alignment horizontal="left" vertical="top" wrapText="1"/>
      <protection locked="0"/>
    </xf>
    <xf numFmtId="0" fontId="0" fillId="34" borderId="32" xfId="0" applyFill="1" applyBorder="1" applyAlignment="1" applyProtection="1">
      <alignment horizontal="left" vertical="top" wrapText="1"/>
      <protection locked="0"/>
    </xf>
    <xf numFmtId="0" fontId="0" fillId="34" borderId="33" xfId="0" applyFill="1" applyBorder="1" applyAlignment="1" applyProtection="1">
      <alignment horizontal="left" vertical="top" wrapText="1"/>
      <protection locked="0"/>
    </xf>
    <xf numFmtId="0" fontId="0" fillId="34" borderId="34" xfId="0" applyFill="1" applyBorder="1" applyAlignment="1" applyProtection="1">
      <alignment horizontal="left" vertical="top" wrapText="1"/>
      <protection locked="0"/>
    </xf>
    <xf numFmtId="0" fontId="0" fillId="34" borderId="35" xfId="0" applyFill="1" applyBorder="1" applyAlignment="1" applyProtection="1">
      <alignment horizontal="left" vertical="top" wrapText="1"/>
      <protection locked="0"/>
    </xf>
    <xf numFmtId="0" fontId="0" fillId="33" borderId="15" xfId="0" applyFill="1" applyBorder="1" applyAlignment="1" applyProtection="1">
      <alignment horizontal="center"/>
      <protection locked="0"/>
    </xf>
    <xf numFmtId="0" fontId="0" fillId="33" borderId="9" xfId="0" applyFill="1" applyBorder="1" applyAlignment="1" applyProtection="1">
      <alignment horizontal="center"/>
      <protection locked="0"/>
    </xf>
    <xf numFmtId="0" fontId="0" fillId="0" borderId="10" xfId="0" applyBorder="1" applyAlignment="1" applyProtection="1">
      <alignment horizontal="right"/>
      <protection locked="0"/>
    </xf>
    <xf numFmtId="0" fontId="0" fillId="0" borderId="0" xfId="0" applyBorder="1" applyAlignment="1" applyProtection="1">
      <alignment horizontal="right"/>
      <protection locked="0"/>
    </xf>
    <xf numFmtId="0" fontId="0" fillId="32" borderId="11" xfId="0" applyFill="1" applyBorder="1" applyAlignment="1" applyProtection="1">
      <alignment horizontal="center"/>
      <protection locked="0"/>
    </xf>
    <xf numFmtId="0" fontId="0" fillId="32" borderId="2" xfId="0" applyFill="1" applyBorder="1" applyAlignment="1" applyProtection="1">
      <alignment horizontal="center"/>
      <protection locked="0"/>
    </xf>
    <xf numFmtId="0" fontId="0" fillId="0" borderId="11" xfId="0" applyBorder="1" applyAlignment="1" applyProtection="1">
      <alignment horizontal="right"/>
      <protection locked="0"/>
    </xf>
    <xf numFmtId="0" fontId="12" fillId="2" borderId="0" xfId="0" applyFont="1" applyFill="1" applyBorder="1" applyAlignment="1" applyProtection="1">
      <alignment horizontal="left"/>
      <protection locked="0"/>
    </xf>
    <xf numFmtId="0" fontId="12" fillId="2" borderId="0" xfId="0" applyFont="1" applyFill="1" applyAlignment="1"/>
    <xf numFmtId="0" fontId="19" fillId="2" borderId="15" xfId="2" applyFont="1" applyFill="1" applyBorder="1" applyAlignment="1" applyProtection="1">
      <alignment horizontal="center" vertical="center"/>
      <protection locked="0"/>
    </xf>
    <xf numFmtId="0" fontId="19" fillId="2" borderId="9" xfId="2" applyFont="1" applyFill="1" applyBorder="1" applyAlignment="1" applyProtection="1">
      <alignment horizontal="center" vertical="center"/>
      <protection locked="0"/>
    </xf>
    <xf numFmtId="0" fontId="0" fillId="2" borderId="1" xfId="0" applyFont="1" applyFill="1" applyBorder="1" applyAlignment="1" applyProtection="1">
      <alignment horizontal="center"/>
      <protection locked="0"/>
    </xf>
    <xf numFmtId="0" fontId="0" fillId="2" borderId="2" xfId="0" applyFont="1" applyFill="1" applyBorder="1" applyAlignment="1" applyProtection="1">
      <alignment horizontal="center"/>
      <protection locked="0"/>
    </xf>
    <xf numFmtId="0" fontId="16" fillId="0" borderId="0" xfId="0" applyFont="1" applyAlignment="1">
      <alignment wrapText="1"/>
    </xf>
    <xf numFmtId="0" fontId="0" fillId="0" borderId="0" xfId="0" applyAlignment="1"/>
    <xf numFmtId="0" fontId="0" fillId="0" borderId="0" xfId="0" applyAlignment="1">
      <alignment horizontal="left" vertical="top" wrapText="1"/>
    </xf>
  </cellXfs>
  <cellStyles count="106">
    <cellStyle name="20% - Accent1 2" xfId="6" xr:uid="{00000000-0005-0000-0000-000000000000}"/>
    <cellStyle name="20% - Accent1 2 2" xfId="7" xr:uid="{00000000-0005-0000-0000-000001000000}"/>
    <cellStyle name="20% - Accent1 3" xfId="5" xr:uid="{00000000-0005-0000-0000-000002000000}"/>
    <cellStyle name="20% - Accent2 2" xfId="9" xr:uid="{00000000-0005-0000-0000-000003000000}"/>
    <cellStyle name="20% - Accent2 2 2" xfId="10" xr:uid="{00000000-0005-0000-0000-000004000000}"/>
    <cellStyle name="20% - Accent2 3" xfId="8" xr:uid="{00000000-0005-0000-0000-000005000000}"/>
    <cellStyle name="20% - Accent3 2" xfId="12" xr:uid="{00000000-0005-0000-0000-000006000000}"/>
    <cellStyle name="20% - Accent3 2 2" xfId="13" xr:uid="{00000000-0005-0000-0000-000007000000}"/>
    <cellStyle name="20% - Accent3 3" xfId="11" xr:uid="{00000000-0005-0000-0000-000008000000}"/>
    <cellStyle name="20% - Accent4 2" xfId="15" xr:uid="{00000000-0005-0000-0000-000009000000}"/>
    <cellStyle name="20% - Accent4 2 2" xfId="16" xr:uid="{00000000-0005-0000-0000-00000A000000}"/>
    <cellStyle name="20% - Accent4 3" xfId="14" xr:uid="{00000000-0005-0000-0000-00000B000000}"/>
    <cellStyle name="20% - Accent5 2" xfId="18" xr:uid="{00000000-0005-0000-0000-00000C000000}"/>
    <cellStyle name="20% - Accent5 2 2" xfId="19" xr:uid="{00000000-0005-0000-0000-00000D000000}"/>
    <cellStyle name="20% - Accent5 3" xfId="17" xr:uid="{00000000-0005-0000-0000-00000E000000}"/>
    <cellStyle name="20% - Accent6 2" xfId="21" xr:uid="{00000000-0005-0000-0000-00000F000000}"/>
    <cellStyle name="20% - Accent6 2 2" xfId="22" xr:uid="{00000000-0005-0000-0000-000010000000}"/>
    <cellStyle name="20% - Accent6 3" xfId="20" xr:uid="{00000000-0005-0000-0000-000011000000}"/>
    <cellStyle name="40% - Accent1 2" xfId="24" xr:uid="{00000000-0005-0000-0000-000012000000}"/>
    <cellStyle name="40% - Accent1 2 2" xfId="25" xr:uid="{00000000-0005-0000-0000-000013000000}"/>
    <cellStyle name="40% - Accent1 3" xfId="23" xr:uid="{00000000-0005-0000-0000-000014000000}"/>
    <cellStyle name="40% - Accent2 2" xfId="27" xr:uid="{00000000-0005-0000-0000-000015000000}"/>
    <cellStyle name="40% - Accent2 2 2" xfId="28" xr:uid="{00000000-0005-0000-0000-000016000000}"/>
    <cellStyle name="40% - Accent2 3" xfId="26" xr:uid="{00000000-0005-0000-0000-000017000000}"/>
    <cellStyle name="40% - Accent3 2" xfId="30" xr:uid="{00000000-0005-0000-0000-000018000000}"/>
    <cellStyle name="40% - Accent3 2 2" xfId="31" xr:uid="{00000000-0005-0000-0000-000019000000}"/>
    <cellStyle name="40% - Accent3 3" xfId="29" xr:uid="{00000000-0005-0000-0000-00001A000000}"/>
    <cellStyle name="40% - Accent4 2" xfId="33" xr:uid="{00000000-0005-0000-0000-00001B000000}"/>
    <cellStyle name="40% - Accent4 2 2" xfId="34" xr:uid="{00000000-0005-0000-0000-00001C000000}"/>
    <cellStyle name="40% - Accent4 3" xfId="32" xr:uid="{00000000-0005-0000-0000-00001D000000}"/>
    <cellStyle name="40% - Accent5 2" xfId="36" xr:uid="{00000000-0005-0000-0000-00001E000000}"/>
    <cellStyle name="40% - Accent5 2 2" xfId="37" xr:uid="{00000000-0005-0000-0000-00001F000000}"/>
    <cellStyle name="40% - Accent5 3" xfId="35" xr:uid="{00000000-0005-0000-0000-000020000000}"/>
    <cellStyle name="40% - Accent6 2" xfId="39" xr:uid="{00000000-0005-0000-0000-000021000000}"/>
    <cellStyle name="40% - Accent6 2 2" xfId="40" xr:uid="{00000000-0005-0000-0000-000022000000}"/>
    <cellStyle name="40% - Accent6 3" xfId="38" xr:uid="{00000000-0005-0000-0000-000023000000}"/>
    <cellStyle name="60% - Accent1 2" xfId="42" xr:uid="{00000000-0005-0000-0000-000024000000}"/>
    <cellStyle name="60% - Accent1 3" xfId="41" xr:uid="{00000000-0005-0000-0000-000025000000}"/>
    <cellStyle name="60% - Accent2 2" xfId="44" xr:uid="{00000000-0005-0000-0000-000026000000}"/>
    <cellStyle name="60% - Accent2 3" xfId="43" xr:uid="{00000000-0005-0000-0000-000027000000}"/>
    <cellStyle name="60% - Accent3 2" xfId="46" xr:uid="{00000000-0005-0000-0000-000028000000}"/>
    <cellStyle name="60% - Accent3 3" xfId="45" xr:uid="{00000000-0005-0000-0000-000029000000}"/>
    <cellStyle name="60% - Accent4 2" xfId="48" xr:uid="{00000000-0005-0000-0000-00002A000000}"/>
    <cellStyle name="60% - Accent4 3" xfId="47" xr:uid="{00000000-0005-0000-0000-00002B000000}"/>
    <cellStyle name="60% - Accent5 2" xfId="50" xr:uid="{00000000-0005-0000-0000-00002C000000}"/>
    <cellStyle name="60% - Accent5 3" xfId="49" xr:uid="{00000000-0005-0000-0000-00002D000000}"/>
    <cellStyle name="60% - Accent6 2" xfId="52" xr:uid="{00000000-0005-0000-0000-00002E000000}"/>
    <cellStyle name="60% - Accent6 3" xfId="51" xr:uid="{00000000-0005-0000-0000-00002F000000}"/>
    <cellStyle name="Accent1 2" xfId="54" xr:uid="{00000000-0005-0000-0000-000030000000}"/>
    <cellStyle name="Accent1 3" xfId="53" xr:uid="{00000000-0005-0000-0000-000031000000}"/>
    <cellStyle name="Accent2 2" xfId="56" xr:uid="{00000000-0005-0000-0000-000032000000}"/>
    <cellStyle name="Accent2 3" xfId="55" xr:uid="{00000000-0005-0000-0000-000033000000}"/>
    <cellStyle name="Accent3 2" xfId="58" xr:uid="{00000000-0005-0000-0000-000034000000}"/>
    <cellStyle name="Accent3 3" xfId="57" xr:uid="{00000000-0005-0000-0000-000035000000}"/>
    <cellStyle name="Accent4 2" xfId="60" xr:uid="{00000000-0005-0000-0000-000036000000}"/>
    <cellStyle name="Accent4 3" xfId="59" xr:uid="{00000000-0005-0000-0000-000037000000}"/>
    <cellStyle name="Accent5 2" xfId="62" xr:uid="{00000000-0005-0000-0000-000038000000}"/>
    <cellStyle name="Accent5 3" xfId="61" xr:uid="{00000000-0005-0000-0000-000039000000}"/>
    <cellStyle name="Accent6 2" xfId="64" xr:uid="{00000000-0005-0000-0000-00003A000000}"/>
    <cellStyle name="Accent6 3" xfId="63" xr:uid="{00000000-0005-0000-0000-00003B000000}"/>
    <cellStyle name="Bad 2" xfId="66" xr:uid="{00000000-0005-0000-0000-00003C000000}"/>
    <cellStyle name="Bad 3" xfId="65" xr:uid="{00000000-0005-0000-0000-00003D000000}"/>
    <cellStyle name="Calculation 2" xfId="68" xr:uid="{00000000-0005-0000-0000-00003E000000}"/>
    <cellStyle name="Calculation 3" xfId="67" xr:uid="{00000000-0005-0000-0000-00003F000000}"/>
    <cellStyle name="Check Cell 2" xfId="70" xr:uid="{00000000-0005-0000-0000-000040000000}"/>
    <cellStyle name="Check Cell 3" xfId="69" xr:uid="{00000000-0005-0000-0000-000041000000}"/>
    <cellStyle name="Explanatory Text 2" xfId="72" xr:uid="{00000000-0005-0000-0000-000042000000}"/>
    <cellStyle name="Explanatory Text 3" xfId="71" xr:uid="{00000000-0005-0000-0000-000043000000}"/>
    <cellStyle name="Good 2" xfId="74" xr:uid="{00000000-0005-0000-0000-000044000000}"/>
    <cellStyle name="Good 3" xfId="73" xr:uid="{00000000-0005-0000-0000-000045000000}"/>
    <cellStyle name="Heading 1 2" xfId="76" xr:uid="{00000000-0005-0000-0000-000046000000}"/>
    <cellStyle name="Heading 1 3" xfId="75" xr:uid="{00000000-0005-0000-0000-000047000000}"/>
    <cellStyle name="Heading 2 2" xfId="78" xr:uid="{00000000-0005-0000-0000-000048000000}"/>
    <cellStyle name="Heading 2 3" xfId="77" xr:uid="{00000000-0005-0000-0000-000049000000}"/>
    <cellStyle name="Heading 3 2" xfId="80" xr:uid="{00000000-0005-0000-0000-00004A000000}"/>
    <cellStyle name="Heading 3 3" xfId="79" xr:uid="{00000000-0005-0000-0000-00004B000000}"/>
    <cellStyle name="Heading 4 2" xfId="82" xr:uid="{00000000-0005-0000-0000-00004C000000}"/>
    <cellStyle name="Heading 4 3" xfId="81" xr:uid="{00000000-0005-0000-0000-00004D000000}"/>
    <cellStyle name="Input 2" xfId="84" xr:uid="{00000000-0005-0000-0000-00004E000000}"/>
    <cellStyle name="Input 3" xfId="83" xr:uid="{00000000-0005-0000-0000-00004F000000}"/>
    <cellStyle name="Linked Cell 2" xfId="86" xr:uid="{00000000-0005-0000-0000-000050000000}"/>
    <cellStyle name="Linked Cell 3" xfId="85" xr:uid="{00000000-0005-0000-0000-000051000000}"/>
    <cellStyle name="Neutral 2" xfId="88" xr:uid="{00000000-0005-0000-0000-000052000000}"/>
    <cellStyle name="Neutral 3" xfId="87" xr:uid="{00000000-0005-0000-0000-000053000000}"/>
    <cellStyle name="Normal" xfId="0" builtinId="0"/>
    <cellStyle name="Normal 2" xfId="3" xr:uid="{00000000-0005-0000-0000-000055000000}"/>
    <cellStyle name="Normal 3" xfId="2" xr:uid="{00000000-0005-0000-0000-000056000000}"/>
    <cellStyle name="Normal 3 2" xfId="89" xr:uid="{00000000-0005-0000-0000-000057000000}"/>
    <cellStyle name="Normal 4" xfId="90" xr:uid="{00000000-0005-0000-0000-000058000000}"/>
    <cellStyle name="Normal 5" xfId="4" xr:uid="{00000000-0005-0000-0000-000059000000}"/>
    <cellStyle name="Normal 5 2" xfId="104" xr:uid="{00000000-0005-0000-0000-00005A000000}"/>
    <cellStyle name="Normal 6" xfId="103" xr:uid="{00000000-0005-0000-0000-00005B000000}"/>
    <cellStyle name="Normal_TEK586 Command_Details(FW Ver 19.5)" xfId="1" xr:uid="{00000000-0005-0000-0000-00005C000000}"/>
    <cellStyle name="Note 2" xfId="92" xr:uid="{00000000-0005-0000-0000-00005D000000}"/>
    <cellStyle name="Note 3" xfId="93" xr:uid="{00000000-0005-0000-0000-00005E000000}"/>
    <cellStyle name="Note 4" xfId="94" xr:uid="{00000000-0005-0000-0000-00005F000000}"/>
    <cellStyle name="Note 5" xfId="91" xr:uid="{00000000-0005-0000-0000-000060000000}"/>
    <cellStyle name="Note 5 2" xfId="105" xr:uid="{00000000-0005-0000-0000-000061000000}"/>
    <cellStyle name="Output 2" xfId="96" xr:uid="{00000000-0005-0000-0000-000062000000}"/>
    <cellStyle name="Output 3" xfId="95" xr:uid="{00000000-0005-0000-0000-000063000000}"/>
    <cellStyle name="Title 2" xfId="98" xr:uid="{00000000-0005-0000-0000-000064000000}"/>
    <cellStyle name="Title 3" xfId="97" xr:uid="{00000000-0005-0000-0000-000065000000}"/>
    <cellStyle name="Total 2" xfId="100" xr:uid="{00000000-0005-0000-0000-000066000000}"/>
    <cellStyle name="Total 3" xfId="99" xr:uid="{00000000-0005-0000-0000-000067000000}"/>
    <cellStyle name="Warning Text 2" xfId="102" xr:uid="{00000000-0005-0000-0000-000068000000}"/>
    <cellStyle name="Warning Text 3" xfId="101" xr:uid="{00000000-0005-0000-0000-000069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325438</xdr:colOff>
      <xdr:row>0</xdr:row>
      <xdr:rowOff>166688</xdr:rowOff>
    </xdr:from>
    <xdr:to>
      <xdr:col>8</xdr:col>
      <xdr:colOff>127001</xdr:colOff>
      <xdr:row>0</xdr:row>
      <xdr:rowOff>754063</xdr:rowOff>
    </xdr:to>
    <xdr:sp macro="" textlink="">
      <xdr:nvSpPr>
        <xdr:cNvPr id="9" name="TextBox 8">
          <a:extLst>
            <a:ext uri="{FF2B5EF4-FFF2-40B4-BE49-F238E27FC236}">
              <a16:creationId xmlns:a16="http://schemas.microsoft.com/office/drawing/2014/main" id="{942E151D-C2CA-4E19-A5D8-7B7A10342391}"/>
            </a:ext>
          </a:extLst>
        </xdr:cNvPr>
        <xdr:cNvSpPr txBox="1"/>
      </xdr:nvSpPr>
      <xdr:spPr>
        <a:xfrm>
          <a:off x="4532313" y="166688"/>
          <a:ext cx="8104188" cy="58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800" b="1">
              <a:solidFill>
                <a:srgbClr val="FF0000"/>
              </a:solidFill>
            </a:rPr>
            <a:t>Depending on payload type, paste payload into cell G16, G40 or G62 to decode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571500</xdr:colOff>
      <xdr:row>30</xdr:row>
      <xdr:rowOff>0</xdr:rowOff>
    </xdr:from>
    <xdr:to>
      <xdr:col>10</xdr:col>
      <xdr:colOff>429302</xdr:colOff>
      <xdr:row>34</xdr:row>
      <xdr:rowOff>0</xdr:rowOff>
    </xdr:to>
    <xdr:sp macro="" textlink="">
      <xdr:nvSpPr>
        <xdr:cNvPr id="2" name="Left Brace 1">
          <a:extLst>
            <a:ext uri="{FF2B5EF4-FFF2-40B4-BE49-F238E27FC236}">
              <a16:creationId xmlns:a16="http://schemas.microsoft.com/office/drawing/2014/main" id="{00000000-0008-0000-0300-000002000000}"/>
            </a:ext>
          </a:extLst>
        </xdr:cNvPr>
        <xdr:cNvSpPr/>
      </xdr:nvSpPr>
      <xdr:spPr>
        <a:xfrm>
          <a:off x="13373100" y="18526125"/>
          <a:ext cx="0" cy="7715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9</xdr:col>
      <xdr:colOff>571500</xdr:colOff>
      <xdr:row>35</xdr:row>
      <xdr:rowOff>47624</xdr:rowOff>
    </xdr:from>
    <xdr:to>
      <xdr:col>10</xdr:col>
      <xdr:colOff>429302</xdr:colOff>
      <xdr:row>49</xdr:row>
      <xdr:rowOff>104774</xdr:rowOff>
    </xdr:to>
    <xdr:sp macro="" textlink="">
      <xdr:nvSpPr>
        <xdr:cNvPr id="3" name="Left Brace 2">
          <a:extLst>
            <a:ext uri="{FF2B5EF4-FFF2-40B4-BE49-F238E27FC236}">
              <a16:creationId xmlns:a16="http://schemas.microsoft.com/office/drawing/2014/main" id="{00000000-0008-0000-0300-000003000000}"/>
            </a:ext>
          </a:extLst>
        </xdr:cNvPr>
        <xdr:cNvSpPr/>
      </xdr:nvSpPr>
      <xdr:spPr>
        <a:xfrm>
          <a:off x="13373100" y="19535774"/>
          <a:ext cx="0" cy="26003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9</xdr:col>
      <xdr:colOff>571500</xdr:colOff>
      <xdr:row>56</xdr:row>
      <xdr:rowOff>47624</xdr:rowOff>
    </xdr:from>
    <xdr:to>
      <xdr:col>10</xdr:col>
      <xdr:colOff>429302</xdr:colOff>
      <xdr:row>67</xdr:row>
      <xdr:rowOff>104774</xdr:rowOff>
    </xdr:to>
    <xdr:sp macro="" textlink="">
      <xdr:nvSpPr>
        <xdr:cNvPr id="4" name="Left Brace 3">
          <a:extLst>
            <a:ext uri="{FF2B5EF4-FFF2-40B4-BE49-F238E27FC236}">
              <a16:creationId xmlns:a16="http://schemas.microsoft.com/office/drawing/2014/main" id="{00000000-0008-0000-0300-000004000000}"/>
            </a:ext>
          </a:extLst>
        </xdr:cNvPr>
        <xdr:cNvSpPr/>
      </xdr:nvSpPr>
      <xdr:spPr>
        <a:xfrm>
          <a:off x="13373100" y="23250524"/>
          <a:ext cx="0" cy="1828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editAs="oneCell">
    <xdr:from>
      <xdr:col>0</xdr:col>
      <xdr:colOff>416720</xdr:colOff>
      <xdr:row>26</xdr:row>
      <xdr:rowOff>35719</xdr:rowOff>
    </xdr:from>
    <xdr:to>
      <xdr:col>2</xdr:col>
      <xdr:colOff>654844</xdr:colOff>
      <xdr:row>27</xdr:row>
      <xdr:rowOff>170254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416720" y="17799844"/>
          <a:ext cx="3971924" cy="325035"/>
        </a:xfrm>
        <a:prstGeom prst="rect">
          <a:avLst/>
        </a:prstGeom>
      </xdr:spPr>
    </xdr:pic>
    <xdr:clientData/>
  </xdr:twoCellAnchor>
  <xdr:twoCellAnchor>
    <xdr:from>
      <xdr:col>9</xdr:col>
      <xdr:colOff>571500</xdr:colOff>
      <xdr:row>52</xdr:row>
      <xdr:rowOff>47624</xdr:rowOff>
    </xdr:from>
    <xdr:to>
      <xdr:col>10</xdr:col>
      <xdr:colOff>429302</xdr:colOff>
      <xdr:row>64</xdr:row>
      <xdr:rowOff>104774</xdr:rowOff>
    </xdr:to>
    <xdr:sp macro="" textlink="">
      <xdr:nvSpPr>
        <xdr:cNvPr id="7" name="Left Brace 6">
          <a:extLst>
            <a:ext uri="{FF2B5EF4-FFF2-40B4-BE49-F238E27FC236}">
              <a16:creationId xmlns:a16="http://schemas.microsoft.com/office/drawing/2014/main" id="{00000000-0008-0000-0300-000007000000}"/>
            </a:ext>
          </a:extLst>
        </xdr:cNvPr>
        <xdr:cNvSpPr/>
      </xdr:nvSpPr>
      <xdr:spPr>
        <a:xfrm>
          <a:off x="13373100" y="22564724"/>
          <a:ext cx="0" cy="20288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clientData/>
  </xdr:twoCellAnchor>
  <xdr:twoCellAnchor>
    <xdr:from>
      <xdr:col>3</xdr:col>
      <xdr:colOff>309561</xdr:colOff>
      <xdr:row>30</xdr:row>
      <xdr:rowOff>174625</xdr:rowOff>
    </xdr:from>
    <xdr:to>
      <xdr:col>6</xdr:col>
      <xdr:colOff>891382</xdr:colOff>
      <xdr:row>38</xdr:row>
      <xdr:rowOff>166688</xdr:rowOff>
    </xdr:to>
    <xdr:grpSp>
      <xdr:nvGrpSpPr>
        <xdr:cNvPr id="9" name="Group 8">
          <a:extLst>
            <a:ext uri="{FF2B5EF4-FFF2-40B4-BE49-F238E27FC236}">
              <a16:creationId xmlns:a16="http://schemas.microsoft.com/office/drawing/2014/main" id="{00000000-0008-0000-0300-000009000000}"/>
            </a:ext>
          </a:extLst>
        </xdr:cNvPr>
        <xdr:cNvGrpSpPr/>
      </xdr:nvGrpSpPr>
      <xdr:grpSpPr>
        <a:xfrm>
          <a:off x="4702967" y="6711156"/>
          <a:ext cx="3582196" cy="1504157"/>
          <a:chOff x="4619625" y="28777406"/>
          <a:chExt cx="5322094" cy="1452563"/>
        </a:xfrm>
      </xdr:grpSpPr>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flipH="1" flipV="1">
            <a:off x="5155406" y="29086969"/>
            <a:ext cx="4786313" cy="114300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Oval 10">
            <a:extLst>
              <a:ext uri="{FF2B5EF4-FFF2-40B4-BE49-F238E27FC236}">
                <a16:creationId xmlns:a16="http://schemas.microsoft.com/office/drawing/2014/main" id="{00000000-0008-0000-0300-00000B000000}"/>
              </a:ext>
            </a:extLst>
          </xdr:cNvPr>
          <xdr:cNvSpPr/>
        </xdr:nvSpPr>
        <xdr:spPr>
          <a:xfrm>
            <a:off x="4619625" y="28777406"/>
            <a:ext cx="464344" cy="134823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grpSp>
    <xdr:clientData/>
  </xdr:twoCellAnchor>
  <xdr:twoCellAnchor>
    <xdr:from>
      <xdr:col>3</xdr:col>
      <xdr:colOff>313531</xdr:colOff>
      <xdr:row>53</xdr:row>
      <xdr:rowOff>15856</xdr:rowOff>
    </xdr:from>
    <xdr:to>
      <xdr:col>6</xdr:col>
      <xdr:colOff>1119188</xdr:colOff>
      <xdr:row>58</xdr:row>
      <xdr:rowOff>55541</xdr:rowOff>
    </xdr:to>
    <xdr:grpSp>
      <xdr:nvGrpSpPr>
        <xdr:cNvPr id="14" name="Group 13">
          <a:extLst>
            <a:ext uri="{FF2B5EF4-FFF2-40B4-BE49-F238E27FC236}">
              <a16:creationId xmlns:a16="http://schemas.microsoft.com/office/drawing/2014/main" id="{00000000-0008-0000-0300-00000E000000}"/>
            </a:ext>
          </a:extLst>
        </xdr:cNvPr>
        <xdr:cNvGrpSpPr/>
      </xdr:nvGrpSpPr>
      <xdr:grpSpPr>
        <a:xfrm>
          <a:off x="4706937" y="10743387"/>
          <a:ext cx="3777457" cy="896935"/>
          <a:chOff x="4544792" y="32517498"/>
          <a:chExt cx="5286376" cy="665524"/>
        </a:xfrm>
      </xdr:grpSpPr>
      <xdr:cxnSp macro="">
        <xdr:nvCxnSpPr>
          <xdr:cNvPr id="15" name="Straight Arrow Connector 14">
            <a:extLst>
              <a:ext uri="{FF2B5EF4-FFF2-40B4-BE49-F238E27FC236}">
                <a16:creationId xmlns:a16="http://schemas.microsoft.com/office/drawing/2014/main" id="{00000000-0008-0000-0300-00000F000000}"/>
              </a:ext>
            </a:extLst>
          </xdr:cNvPr>
          <xdr:cNvCxnSpPr>
            <a:endCxn id="16" idx="6"/>
          </xdr:cNvCxnSpPr>
        </xdr:nvCxnSpPr>
        <xdr:spPr>
          <a:xfrm flipH="1">
            <a:off x="5009136" y="32825837"/>
            <a:ext cx="4822032" cy="24441"/>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Oval 15">
            <a:extLst>
              <a:ext uri="{FF2B5EF4-FFF2-40B4-BE49-F238E27FC236}">
                <a16:creationId xmlns:a16="http://schemas.microsoft.com/office/drawing/2014/main" id="{00000000-0008-0000-0300-000010000000}"/>
              </a:ext>
            </a:extLst>
          </xdr:cNvPr>
          <xdr:cNvSpPr/>
        </xdr:nvSpPr>
        <xdr:spPr>
          <a:xfrm>
            <a:off x="4544792" y="32517498"/>
            <a:ext cx="464344" cy="665524"/>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8</xdr:row>
      <xdr:rowOff>647700</xdr:rowOff>
    </xdr:from>
    <xdr:to>
      <xdr:col>4</xdr:col>
      <xdr:colOff>95250</xdr:colOff>
      <xdr:row>8</xdr:row>
      <xdr:rowOff>847725</xdr:rowOff>
    </xdr:to>
    <xdr:sp macro="" textlink="">
      <xdr:nvSpPr>
        <xdr:cNvPr id="2" name="Down Arrow 1">
          <a:extLst>
            <a:ext uri="{FF2B5EF4-FFF2-40B4-BE49-F238E27FC236}">
              <a16:creationId xmlns:a16="http://schemas.microsoft.com/office/drawing/2014/main" id="{00000000-0008-0000-0500-000002000000}"/>
            </a:ext>
          </a:extLst>
        </xdr:cNvPr>
        <xdr:cNvSpPr/>
      </xdr:nvSpPr>
      <xdr:spPr>
        <a:xfrm>
          <a:off x="7239000" y="2943225"/>
          <a:ext cx="209550" cy="20002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5</xdr:col>
      <xdr:colOff>303389</xdr:colOff>
      <xdr:row>4</xdr:row>
      <xdr:rowOff>112889</xdr:rowOff>
    </xdr:from>
    <xdr:to>
      <xdr:col>7</xdr:col>
      <xdr:colOff>809625</xdr:colOff>
      <xdr:row>8</xdr:row>
      <xdr:rowOff>183445</xdr:rowOff>
    </xdr:to>
    <xdr:sp macro="" textlink="">
      <xdr:nvSpPr>
        <xdr:cNvPr id="8" name="TextBox 7">
          <a:extLst>
            <a:ext uri="{FF2B5EF4-FFF2-40B4-BE49-F238E27FC236}">
              <a16:creationId xmlns:a16="http://schemas.microsoft.com/office/drawing/2014/main" id="{C3D7BE5B-F6D4-4309-B732-3C537A19E3AE}"/>
            </a:ext>
          </a:extLst>
        </xdr:cNvPr>
        <xdr:cNvSpPr txBox="1"/>
      </xdr:nvSpPr>
      <xdr:spPr>
        <a:xfrm>
          <a:off x="6230056" y="867833"/>
          <a:ext cx="2397125" cy="818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800" b="1">
              <a:solidFill>
                <a:srgbClr val="FF0000"/>
              </a:solidFill>
            </a:rPr>
            <a:t>NB only edit the </a:t>
          </a:r>
          <a:r>
            <a:rPr lang="en-IE" sz="1800" b="1" baseline="0">
              <a:solidFill>
                <a:srgbClr val="FF0000"/>
              </a:solidFill>
            </a:rPr>
            <a:t>cells highlighted in blue</a:t>
          </a:r>
          <a:endParaRPr lang="en-IE" sz="18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309563</xdr:colOff>
      <xdr:row>5</xdr:row>
      <xdr:rowOff>19049</xdr:rowOff>
    </xdr:from>
    <xdr:to>
      <xdr:col>17</xdr:col>
      <xdr:colOff>404812</xdr:colOff>
      <xdr:row>17</xdr:row>
      <xdr:rowOff>171449</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0453688" y="3313112"/>
          <a:ext cx="5595937" cy="247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E" sz="1100" b="0" i="0" baseline="0">
              <a:solidFill>
                <a:schemeClr val="dk1"/>
              </a:solidFill>
              <a:effectLst/>
              <a:latin typeface="+mn-lt"/>
              <a:ea typeface="+mn-ea"/>
              <a:cs typeface="+mn-cs"/>
            </a:rPr>
            <a:t>NOTE - Regarding direction of alarm threshold</a:t>
          </a:r>
          <a:endParaRPr lang="en-IE">
            <a:effectLst/>
          </a:endParaRPr>
        </a:p>
        <a:p>
          <a:pPr rtl="0"/>
          <a:r>
            <a:rPr lang="en-IE" sz="1100" b="0" i="0" baseline="0">
              <a:solidFill>
                <a:schemeClr val="dk1"/>
              </a:solidFill>
              <a:effectLst/>
              <a:latin typeface="+mn-lt"/>
              <a:ea typeface="+mn-ea"/>
              <a:cs typeface="+mn-cs"/>
            </a:rPr>
            <a:t>If Polarity is 1, Alarm Status flag Set when     (Ullage             ) &gt; Threshold,</a:t>
          </a:r>
          <a:endParaRPr lang="en-IE">
            <a:effectLst/>
          </a:endParaRPr>
        </a:p>
        <a:p>
          <a:pPr rtl="0"/>
          <a:r>
            <a:rPr lang="en-IE" sz="1100" b="0" i="0" baseline="0">
              <a:solidFill>
                <a:schemeClr val="dk1"/>
              </a:solidFill>
              <a:effectLst/>
              <a:latin typeface="+mn-lt"/>
              <a:ea typeface="+mn-ea"/>
              <a:cs typeface="+mn-cs"/>
            </a:rPr>
            <a:t>                                    Cleared when (Ullage+Hysteresis+2) &lt; Threshold, </a:t>
          </a:r>
          <a:endParaRPr lang="en-IE">
            <a:effectLst/>
          </a:endParaRPr>
        </a:p>
        <a:p>
          <a:pPr rtl="0"/>
          <a:r>
            <a:rPr lang="en-IE" sz="1100" b="0" i="0" baseline="0">
              <a:solidFill>
                <a:schemeClr val="dk1"/>
              </a:solidFill>
              <a:effectLst/>
              <a:latin typeface="+mn-lt"/>
              <a:ea typeface="+mn-ea"/>
              <a:cs typeface="+mn-cs"/>
            </a:rPr>
            <a:t>If Polarity is 0, Alarm Status flag  Set when    (Ullage             ) &lt; Threshold, </a:t>
          </a:r>
          <a:endParaRPr lang="en-IE">
            <a:effectLst/>
          </a:endParaRPr>
        </a:p>
        <a:p>
          <a:pPr rtl="0"/>
          <a:r>
            <a:rPr lang="en-IE" sz="1100" b="0" i="0" baseline="0">
              <a:solidFill>
                <a:schemeClr val="dk1"/>
              </a:solidFill>
              <a:effectLst/>
              <a:latin typeface="+mn-lt"/>
              <a:ea typeface="+mn-ea"/>
              <a:cs typeface="+mn-cs"/>
            </a:rPr>
            <a:t>                                     Clear when  (Ullage             ) &gt; Threshold+Hysteresis+2.</a:t>
          </a:r>
          <a:endParaRPr lang="en-IE">
            <a:effectLst/>
          </a:endParaRPr>
        </a:p>
        <a:p>
          <a:pPr rtl="0"/>
          <a:r>
            <a:rPr lang="en-IE" sz="1100" b="0" i="0" baseline="0">
              <a:solidFill>
                <a:schemeClr val="dk1"/>
              </a:solidFill>
              <a:effectLst/>
              <a:latin typeface="+mn-lt"/>
              <a:ea typeface="+mn-ea"/>
              <a:cs typeface="+mn-cs"/>
            </a:rPr>
            <a:t>Flags are Set/Cleared irrespective of Enable.</a:t>
          </a:r>
          <a:endParaRPr lang="en-IE">
            <a:effectLst/>
          </a:endParaRPr>
        </a:p>
        <a:p>
          <a:pPr rtl="0"/>
          <a:r>
            <a:rPr lang="en-IE" sz="1100" b="0" i="0" baseline="0">
              <a:solidFill>
                <a:schemeClr val="dk1"/>
              </a:solidFill>
              <a:effectLst/>
              <a:latin typeface="+mn-lt"/>
              <a:ea typeface="+mn-ea"/>
              <a:cs typeface="+mn-cs"/>
            </a:rPr>
            <a:t>If Alarm enabled, RTU will upload to server irrespective of programmed shedule.</a:t>
          </a:r>
          <a:endParaRPr lang="en-IE">
            <a:effectLst/>
          </a:endParaRPr>
        </a:p>
        <a:p>
          <a:r>
            <a:rPr lang="en-IE" sz="1100"/>
            <a:t>Note: There is a static constant hysteresis</a:t>
          </a:r>
          <a:r>
            <a:rPr lang="en-IE" sz="1100" baseline="0"/>
            <a:t> of 2cm.</a:t>
          </a:r>
          <a:endParaRPr lang="en-IE" sz="1100"/>
        </a:p>
      </xdr:txBody>
    </xdr:sp>
    <xdr:clientData/>
  </xdr:twoCellAnchor>
  <xdr:twoCellAnchor>
    <xdr:from>
      <xdr:col>0</xdr:col>
      <xdr:colOff>79375</xdr:colOff>
      <xdr:row>27</xdr:row>
      <xdr:rowOff>9526</xdr:rowOff>
    </xdr:from>
    <xdr:to>
      <xdr:col>0</xdr:col>
      <xdr:colOff>495301</xdr:colOff>
      <xdr:row>28</xdr:row>
      <xdr:rowOff>7938</xdr:rowOff>
    </xdr:to>
    <xdr:sp macro="" textlink="">
      <xdr:nvSpPr>
        <xdr:cNvPr id="3" name="Down Arrow 2">
          <a:extLst>
            <a:ext uri="{FF2B5EF4-FFF2-40B4-BE49-F238E27FC236}">
              <a16:creationId xmlns:a16="http://schemas.microsoft.com/office/drawing/2014/main" id="{00000000-0008-0000-0600-000003000000}"/>
            </a:ext>
          </a:extLst>
        </xdr:cNvPr>
        <xdr:cNvSpPr/>
      </xdr:nvSpPr>
      <xdr:spPr>
        <a:xfrm rot="16200000" flipH="1">
          <a:off x="784226" y="7837488"/>
          <a:ext cx="228600" cy="415926"/>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3</xdr:col>
      <xdr:colOff>161925</xdr:colOff>
      <xdr:row>3</xdr:row>
      <xdr:rowOff>57150</xdr:rowOff>
    </xdr:from>
    <xdr:to>
      <xdr:col>3</xdr:col>
      <xdr:colOff>409575</xdr:colOff>
      <xdr:row>4</xdr:row>
      <xdr:rowOff>123825</xdr:rowOff>
    </xdr:to>
    <xdr:sp macro="" textlink="">
      <xdr:nvSpPr>
        <xdr:cNvPr id="4" name="Down Arrow 3">
          <a:extLst>
            <a:ext uri="{FF2B5EF4-FFF2-40B4-BE49-F238E27FC236}">
              <a16:creationId xmlns:a16="http://schemas.microsoft.com/office/drawing/2014/main" id="{00000000-0008-0000-0600-000004000000}"/>
            </a:ext>
          </a:extLst>
        </xdr:cNvPr>
        <xdr:cNvSpPr/>
      </xdr:nvSpPr>
      <xdr:spPr>
        <a:xfrm>
          <a:off x="9448800" y="4057650"/>
          <a:ext cx="247650" cy="6381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5</xdr:col>
      <xdr:colOff>171450</xdr:colOff>
      <xdr:row>3</xdr:row>
      <xdr:rowOff>57150</xdr:rowOff>
    </xdr:from>
    <xdr:to>
      <xdr:col>5</xdr:col>
      <xdr:colOff>419100</xdr:colOff>
      <xdr:row>4</xdr:row>
      <xdr:rowOff>123825</xdr:rowOff>
    </xdr:to>
    <xdr:sp macro="" textlink="">
      <xdr:nvSpPr>
        <xdr:cNvPr id="5" name="Down Arrow 4">
          <a:extLst>
            <a:ext uri="{FF2B5EF4-FFF2-40B4-BE49-F238E27FC236}">
              <a16:creationId xmlns:a16="http://schemas.microsoft.com/office/drawing/2014/main" id="{00000000-0008-0000-0600-000005000000}"/>
            </a:ext>
          </a:extLst>
        </xdr:cNvPr>
        <xdr:cNvSpPr/>
      </xdr:nvSpPr>
      <xdr:spPr>
        <a:xfrm>
          <a:off x="10677525" y="4057650"/>
          <a:ext cx="247650" cy="6381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7</xdr:col>
      <xdr:colOff>190500</xdr:colOff>
      <xdr:row>3</xdr:row>
      <xdr:rowOff>47625</xdr:rowOff>
    </xdr:from>
    <xdr:to>
      <xdr:col>7</xdr:col>
      <xdr:colOff>438150</xdr:colOff>
      <xdr:row>4</xdr:row>
      <xdr:rowOff>114300</xdr:rowOff>
    </xdr:to>
    <xdr:sp macro="" textlink="">
      <xdr:nvSpPr>
        <xdr:cNvPr id="6" name="Down Arrow 5">
          <a:extLst>
            <a:ext uri="{FF2B5EF4-FFF2-40B4-BE49-F238E27FC236}">
              <a16:creationId xmlns:a16="http://schemas.microsoft.com/office/drawing/2014/main" id="{00000000-0008-0000-0600-000006000000}"/>
            </a:ext>
          </a:extLst>
        </xdr:cNvPr>
        <xdr:cNvSpPr/>
      </xdr:nvSpPr>
      <xdr:spPr>
        <a:xfrm>
          <a:off x="11915775" y="4048125"/>
          <a:ext cx="247650" cy="6381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8</xdr:col>
      <xdr:colOff>412750</xdr:colOff>
      <xdr:row>18</xdr:row>
      <xdr:rowOff>185739</xdr:rowOff>
    </xdr:from>
    <xdr:to>
      <xdr:col>16</xdr:col>
      <xdr:colOff>153987</xdr:colOff>
      <xdr:row>25</xdr:row>
      <xdr:rowOff>80964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3398500" y="5162552"/>
          <a:ext cx="4630737" cy="1189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NOTE:</a:t>
          </a:r>
          <a:r>
            <a:rPr lang="en-IE" sz="1100" baseline="0"/>
            <a:t>  Once an alarm occurs for a set alarm condition. It does not re-occur until the threshold has been crossed again. So for example if the Threshold limit is set to 35cm , polarity of 0 , Hysteresis of 3cm -&gt; the alarm will occur once when the Ullage is &lt;35cm. The Alarm will not re-occur until the Alarm clears when the ullage increases to  &gt; (35cm+2cm+3cm)  again and then subsequently falls &lt; 35cm.</a:t>
          </a:r>
          <a:endParaRPr lang="en-IE" sz="1100"/>
        </a:p>
      </xdr:txBody>
    </xdr:sp>
    <xdr:clientData/>
  </xdr:twoCellAnchor>
  <xdr:twoCellAnchor>
    <xdr:from>
      <xdr:col>8</xdr:col>
      <xdr:colOff>111124</xdr:colOff>
      <xdr:row>0</xdr:row>
      <xdr:rowOff>142876</xdr:rowOff>
    </xdr:from>
    <xdr:to>
      <xdr:col>12</xdr:col>
      <xdr:colOff>63499</xdr:colOff>
      <xdr:row>4</xdr:row>
      <xdr:rowOff>16758</xdr:rowOff>
    </xdr:to>
    <xdr:sp macro="" textlink="">
      <xdr:nvSpPr>
        <xdr:cNvPr id="8" name="TextBox 7">
          <a:extLst>
            <a:ext uri="{FF2B5EF4-FFF2-40B4-BE49-F238E27FC236}">
              <a16:creationId xmlns:a16="http://schemas.microsoft.com/office/drawing/2014/main" id="{9C700FB0-E1A1-4AAE-AD87-8AE434977541}"/>
            </a:ext>
          </a:extLst>
        </xdr:cNvPr>
        <xdr:cNvSpPr txBox="1"/>
      </xdr:nvSpPr>
      <xdr:spPr>
        <a:xfrm>
          <a:off x="10247312" y="142876"/>
          <a:ext cx="2397125" cy="818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800" b="1">
              <a:solidFill>
                <a:srgbClr val="FF0000"/>
              </a:solidFill>
            </a:rPr>
            <a:t>NB only edit the </a:t>
          </a:r>
          <a:r>
            <a:rPr lang="en-IE" sz="1800" b="1" baseline="0">
              <a:solidFill>
                <a:srgbClr val="FF0000"/>
              </a:solidFill>
            </a:rPr>
            <a:t>cells highlighted in blue</a:t>
          </a:r>
          <a:endParaRPr lang="en-IE" sz="1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eamusNormoyle.TEKELEKEUROPEHQ/Documents/%23Engineering%2014/TEK%20790%20LoRa/TEK%20766-790%20LoRa%20Packet%20Structure%20V1.3%2005-12-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ekelek/Embedded%20C%20Files/TEK687_4G/sheets/Adv_Sonics%20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hange History"/>
      <sheetName val="1. O-AMR Mbus Frames"/>
      <sheetName val="2. Frame Type"/>
      <sheetName val="3. Frame  Fields"/>
      <sheetName val="3a. LoRa"/>
      <sheetName val="4. Security Keys"/>
      <sheetName val="RTU Configuration"/>
      <sheetName val="EEprom map"/>
      <sheetName val="DataMsg 4 &amp; 8"/>
      <sheetName val="msg#6"/>
      <sheetName val="Msg#16"/>
      <sheetName val="5. KLK Parameters"/>
      <sheetName val="6.TEK Parameters"/>
      <sheetName val="7. AES-128"/>
      <sheetName val="7a.AES-128 Decrypt"/>
      <sheetName val="7b. Tables"/>
      <sheetName val="Configurator HLp"/>
    </sheetNames>
    <sheetDataSet>
      <sheetData sheetId="0"/>
      <sheetData sheetId="1"/>
      <sheetData sheetId="2"/>
      <sheetData sheetId="3"/>
      <sheetData sheetId="4"/>
      <sheetData sheetId="5"/>
      <sheetData sheetId="6"/>
      <sheetData sheetId="7"/>
      <sheetData sheetId="8"/>
      <sheetData sheetId="9">
        <row r="2">
          <cell r="D2" t="str">
            <v>020315018616FA0359231037669080047B01818500000080020B024A288E024A288E0248288E0248288E0248288E0248288E0248288E0248288E0248288D0148288F0248288802462888024628880246288800462888004628880246288802462888024628880246288902462889024628890246288802442888014428880046288901462889014628891908</v>
          </cell>
        </row>
        <row r="3">
          <cell r="D3">
            <v>1</v>
          </cell>
        </row>
      </sheetData>
      <sheetData sheetId="10"/>
      <sheetData sheetId="11"/>
      <sheetData sheetId="12"/>
      <sheetData sheetId="13">
        <row r="30">
          <cell r="A30">
            <v>16</v>
          </cell>
        </row>
      </sheetData>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k581 Vref"/>
      <sheetName val="Near Range"/>
      <sheetName val="Far Range"/>
      <sheetName val="V20 adv sonics Raw Data"/>
      <sheetName val="S17 Configurator"/>
    </sheetNames>
    <sheetDataSet>
      <sheetData sheetId="0" refreshError="1"/>
      <sheetData sheetId="1"/>
      <sheetData sheetId="2"/>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77"/>
  <sheetViews>
    <sheetView tabSelected="1" zoomScale="80" zoomScaleNormal="80" workbookViewId="0">
      <pane ySplit="2" topLeftCell="A3" activePane="bottomLeft" state="frozen"/>
      <selection activeCell="D1" sqref="D1"/>
      <selection pane="bottomLeft" activeCell="I14" sqref="I14"/>
    </sheetView>
  </sheetViews>
  <sheetFormatPr defaultColWidth="9.14453125" defaultRowHeight="12.75" outlineLevelRow="1" x14ac:dyDescent="0.15"/>
  <cols>
    <col min="1" max="1" width="6.859375" style="3" bestFit="1" customWidth="1"/>
    <col min="2" max="2" width="43.44921875" style="4" customWidth="1"/>
    <col min="3" max="3" width="9.953125" style="2" customWidth="1"/>
    <col min="4" max="4" width="8.875" style="1" customWidth="1"/>
    <col min="5" max="5" width="19.1015625" style="62" customWidth="1"/>
    <col min="6" max="6" width="15.19921875" style="62" customWidth="1"/>
    <col min="7" max="7" width="55.82421875" style="62" customWidth="1"/>
    <col min="8" max="8" width="19.90625" style="1" customWidth="1"/>
    <col min="9" max="9" width="14.52734375" style="1" customWidth="1"/>
    <col min="10" max="10" width="4.4375" style="1" hidden="1" customWidth="1"/>
    <col min="11" max="11" width="5.91796875" style="1" customWidth="1"/>
    <col min="12" max="12" width="6.1875" style="1" customWidth="1"/>
    <col min="13" max="13" width="32.1484375" style="1" customWidth="1"/>
    <col min="14" max="15" width="9.14453125" style="1"/>
    <col min="16" max="16" width="7.93359375" style="1" customWidth="1"/>
    <col min="17" max="17" width="33.8984375" style="1" customWidth="1"/>
    <col min="18" max="18" width="12.9140625" style="1" customWidth="1"/>
    <col min="19" max="16384" width="9.14453125" style="1"/>
  </cols>
  <sheetData>
    <row r="1" spans="1:19" ht="60.75" customHeight="1" x14ac:dyDescent="0.2">
      <c r="A1" s="59"/>
      <c r="B1" s="124" t="s">
        <v>89</v>
      </c>
      <c r="C1" s="81"/>
      <c r="D1" s="118"/>
      <c r="E1" s="118"/>
      <c r="F1" s="93"/>
      <c r="G1" s="107"/>
      <c r="H1" s="11"/>
      <c r="I1" s="11"/>
      <c r="J1" s="11"/>
      <c r="K1" s="11"/>
      <c r="L1" s="11"/>
      <c r="M1" s="11"/>
      <c r="N1" s="11"/>
      <c r="O1" s="11"/>
      <c r="P1" s="11"/>
      <c r="Q1" s="11"/>
      <c r="R1" s="11"/>
      <c r="S1" s="11"/>
    </row>
    <row r="2" spans="1:19" ht="16.5" customHeight="1" x14ac:dyDescent="0.2">
      <c r="A2" s="51"/>
      <c r="B2" s="125" t="s">
        <v>124</v>
      </c>
      <c r="C2" s="11"/>
      <c r="D2" s="119"/>
      <c r="E2" s="119"/>
      <c r="F2" s="94"/>
      <c r="G2" s="94"/>
      <c r="H2" s="11"/>
      <c r="I2" s="11"/>
      <c r="J2" s="11"/>
      <c r="K2" s="11"/>
      <c r="L2" s="11"/>
      <c r="M2" s="11"/>
      <c r="N2" s="11"/>
      <c r="O2" s="11"/>
      <c r="P2" s="11"/>
      <c r="Q2" s="11"/>
      <c r="R2" s="11"/>
      <c r="S2" s="11"/>
    </row>
    <row r="3" spans="1:19" s="62" customFormat="1" ht="21" customHeight="1" x14ac:dyDescent="0.2">
      <c r="A3" s="51"/>
      <c r="B3" s="128"/>
      <c r="C3" s="61"/>
      <c r="D3" s="127"/>
      <c r="E3" s="127"/>
      <c r="F3" s="94"/>
      <c r="G3" s="94"/>
      <c r="H3" s="61"/>
      <c r="I3" s="61"/>
      <c r="J3" s="61"/>
      <c r="K3" s="61"/>
      <c r="L3" s="61"/>
      <c r="M3" s="61"/>
      <c r="N3" s="61"/>
      <c r="O3" s="61"/>
      <c r="P3" s="61"/>
      <c r="Q3" s="61"/>
      <c r="R3" s="61"/>
      <c r="S3" s="61"/>
    </row>
    <row r="4" spans="1:19" s="61" customFormat="1" ht="15" x14ac:dyDescent="0.2">
      <c r="B4" s="218" t="s">
        <v>197</v>
      </c>
      <c r="C4" s="219"/>
      <c r="D4" s="219"/>
      <c r="E4" s="219"/>
      <c r="F4" s="219"/>
      <c r="G4" s="219"/>
      <c r="H4" s="219"/>
      <c r="I4" s="219"/>
      <c r="J4" s="219"/>
      <c r="K4" s="219"/>
      <c r="L4" s="219"/>
      <c r="M4" s="220"/>
    </row>
    <row r="5" spans="1:19" s="61" customFormat="1" ht="15" x14ac:dyDescent="0.2">
      <c r="B5" s="221"/>
      <c r="C5" s="222"/>
      <c r="D5" s="222"/>
      <c r="E5" s="222"/>
      <c r="F5" s="222"/>
      <c r="G5" s="222"/>
      <c r="H5" s="222"/>
      <c r="I5" s="222"/>
      <c r="J5" s="222"/>
      <c r="K5" s="222"/>
      <c r="L5" s="222"/>
      <c r="M5" s="223"/>
    </row>
    <row r="6" spans="1:19" s="61" customFormat="1" ht="15" x14ac:dyDescent="0.2">
      <c r="B6" s="224"/>
      <c r="C6" s="225"/>
      <c r="D6" s="225"/>
      <c r="E6" s="225"/>
      <c r="F6" s="225"/>
      <c r="G6" s="225"/>
      <c r="H6" s="225"/>
      <c r="I6" s="225"/>
      <c r="J6" s="225"/>
      <c r="K6" s="225"/>
      <c r="L6" s="225"/>
      <c r="M6" s="226"/>
    </row>
    <row r="7" spans="1:19" customFormat="1" ht="15" x14ac:dyDescent="0.2"/>
    <row r="8" spans="1:19" s="61" customFormat="1" ht="15" x14ac:dyDescent="0.2">
      <c r="B8" s="5" t="s">
        <v>91</v>
      </c>
      <c r="C8" s="229" t="s">
        <v>21</v>
      </c>
      <c r="D8" s="229"/>
      <c r="E8" s="229"/>
      <c r="F8" s="229"/>
      <c r="G8" s="229"/>
      <c r="H8" s="126" t="s">
        <v>92</v>
      </c>
    </row>
    <row r="9" spans="1:19" s="61" customFormat="1" ht="15" x14ac:dyDescent="0.2">
      <c r="B9" s="6" t="s">
        <v>12</v>
      </c>
      <c r="C9" s="228" t="s">
        <v>22</v>
      </c>
      <c r="D9" s="228"/>
      <c r="E9" s="228"/>
      <c r="F9" s="228"/>
      <c r="G9" s="228"/>
      <c r="H9" s="7" t="s">
        <v>13</v>
      </c>
    </row>
    <row r="10" spans="1:19" s="61" customFormat="1" ht="15" x14ac:dyDescent="0.2">
      <c r="B10" s="6" t="s">
        <v>14</v>
      </c>
      <c r="C10" s="228" t="s">
        <v>23</v>
      </c>
      <c r="D10" s="228"/>
      <c r="E10" s="228"/>
      <c r="F10" s="228"/>
      <c r="G10" s="228"/>
      <c r="H10" s="7" t="s">
        <v>15</v>
      </c>
    </row>
    <row r="11" spans="1:19" s="61" customFormat="1" ht="15" x14ac:dyDescent="0.2">
      <c r="B11" s="6" t="s">
        <v>25</v>
      </c>
      <c r="C11" s="228" t="s">
        <v>123</v>
      </c>
      <c r="D11" s="228"/>
      <c r="E11" s="228"/>
      <c r="F11" s="228"/>
      <c r="G11" s="228"/>
      <c r="H11" s="8" t="s">
        <v>24</v>
      </c>
    </row>
    <row r="12" spans="1:19" s="86" customFormat="1" ht="15" x14ac:dyDescent="0.2">
      <c r="B12" s="31"/>
      <c r="C12" s="25"/>
      <c r="D12" s="25"/>
      <c r="E12" s="25"/>
      <c r="F12" s="25"/>
      <c r="G12" s="25"/>
      <c r="H12" s="64"/>
    </row>
    <row r="13" spans="1:19" s="86" customFormat="1" ht="15" x14ac:dyDescent="0.2">
      <c r="B13" s="31"/>
      <c r="C13" s="25"/>
      <c r="D13" s="25"/>
      <c r="E13" s="25"/>
      <c r="F13" s="25"/>
      <c r="G13" s="25"/>
      <c r="H13" s="64"/>
    </row>
    <row r="14" spans="1:19" s="62" customFormat="1" ht="12.75" customHeight="1" x14ac:dyDescent="0.2">
      <c r="A14" s="58"/>
      <c r="B14" s="32"/>
      <c r="C14" s="32"/>
      <c r="D14" s="61"/>
      <c r="E14" s="61"/>
      <c r="F14" s="61"/>
      <c r="G14" s="61"/>
      <c r="H14" s="61"/>
      <c r="I14" s="61"/>
      <c r="J14" s="61"/>
      <c r="K14" s="61"/>
      <c r="L14" s="61"/>
      <c r="M14" s="61"/>
      <c r="N14" s="61"/>
      <c r="O14" s="61"/>
      <c r="P14" s="61"/>
      <c r="Q14" s="61"/>
      <c r="R14" s="61"/>
      <c r="S14" s="61"/>
    </row>
    <row r="15" spans="1:19" ht="18" customHeight="1" thickBot="1" x14ac:dyDescent="0.25">
      <c r="A15" s="51" t="s">
        <v>0</v>
      </c>
      <c r="B15" s="117" t="s">
        <v>81</v>
      </c>
      <c r="C15" s="32"/>
      <c r="D15" s="1" t="s">
        <v>82</v>
      </c>
      <c r="G15" s="62" t="s">
        <v>56</v>
      </c>
      <c r="I15" s="11"/>
      <c r="J15" s="11"/>
      <c r="K15" s="11"/>
      <c r="L15" s="11"/>
      <c r="M15" s="32"/>
      <c r="N15" s="11"/>
      <c r="O15" s="11"/>
      <c r="P15" s="11"/>
      <c r="Q15" s="11"/>
      <c r="R15" s="11"/>
      <c r="S15" s="11"/>
    </row>
    <row r="16" spans="1:19" ht="18.75" customHeight="1" thickBot="1" x14ac:dyDescent="0.25">
      <c r="A16" s="51"/>
      <c r="B16" s="38" t="s">
        <v>28</v>
      </c>
      <c r="C16" s="11"/>
      <c r="D16" s="11" t="s">
        <v>83</v>
      </c>
      <c r="E16" s="61" t="s">
        <v>125</v>
      </c>
      <c r="F16" s="109" t="s">
        <v>55</v>
      </c>
      <c r="G16" s="156" t="s">
        <v>139</v>
      </c>
      <c r="H16" s="173"/>
      <c r="I16" s="15"/>
      <c r="J16" s="27"/>
      <c r="K16" s="27"/>
      <c r="L16" s="11"/>
      <c r="M16" s="17"/>
      <c r="N16" s="32"/>
      <c r="O16" s="17"/>
      <c r="P16" s="27"/>
      <c r="Q16" s="27"/>
      <c r="R16" s="23"/>
      <c r="S16" s="26"/>
    </row>
    <row r="17" spans="1:19" ht="21.75" customHeight="1" outlineLevel="1" x14ac:dyDescent="0.2">
      <c r="A17" s="17">
        <v>1</v>
      </c>
      <c r="B17" s="35" t="s">
        <v>11</v>
      </c>
      <c r="C17" s="20" t="s">
        <v>13</v>
      </c>
      <c r="F17" s="108" t="str">
        <f>MID($G$16,1+2*(A17 - 1),2)</f>
        <v>10</v>
      </c>
      <c r="G17" s="108" t="str">
        <f>IF(F17="10", "Measurement","Incorrect Pkt")</f>
        <v>Measurement</v>
      </c>
      <c r="H17" s="16"/>
      <c r="I17" s="17"/>
      <c r="J17" s="31"/>
      <c r="K17" s="26"/>
      <c r="L17" s="11"/>
      <c r="M17" s="17"/>
      <c r="N17" s="32"/>
      <c r="O17" s="17"/>
      <c r="P17" s="22"/>
      <c r="Q17" s="41"/>
      <c r="R17" s="24"/>
      <c r="S17" s="26"/>
    </row>
    <row r="18" spans="1:19" ht="15" outlineLevel="1" x14ac:dyDescent="0.2">
      <c r="A18" s="17">
        <v>2</v>
      </c>
      <c r="B18" s="72" t="s">
        <v>136</v>
      </c>
      <c r="C18" s="49" t="s">
        <v>137</v>
      </c>
      <c r="D18" s="11"/>
      <c r="E18" s="61"/>
      <c r="F18" s="108" t="str">
        <f t="shared" ref="F18:F36" si="0">MID($G$16,1+2*(A18 - 1),2)</f>
        <v>00</v>
      </c>
      <c r="G18" s="108"/>
      <c r="H18" s="11"/>
      <c r="I18" s="17"/>
      <c r="J18" s="31"/>
      <c r="K18" s="27"/>
      <c r="L18" s="27"/>
      <c r="M18" s="17"/>
      <c r="N18" s="32"/>
      <c r="O18" s="17"/>
      <c r="P18" s="22"/>
      <c r="Q18" s="33"/>
      <c r="R18" s="24"/>
      <c r="S18" s="26"/>
    </row>
    <row r="19" spans="1:19" ht="15" outlineLevel="1" x14ac:dyDescent="0.2">
      <c r="A19" s="17">
        <v>3</v>
      </c>
      <c r="B19" s="28" t="s">
        <v>33</v>
      </c>
      <c r="C19" s="68"/>
      <c r="D19" s="11"/>
      <c r="E19" s="120" t="str">
        <f>HEX2BIN(F19,8)</f>
        <v>00000000</v>
      </c>
      <c r="F19" s="108" t="str">
        <f t="shared" si="0"/>
        <v>00</v>
      </c>
      <c r="G19" s="108" t="str">
        <f>"Lim1: "&amp; RIGHT(E19,1) &amp; ", Lim2: " &amp; MID(E19,7,1) &amp; ", Lim3: " &amp; MID(E19,6,1)</f>
        <v>Lim1: 0, Lim2: 0, Lim3: 0</v>
      </c>
      <c r="H19" s="11"/>
      <c r="I19" s="17"/>
      <c r="J19" s="31"/>
      <c r="K19" s="27"/>
      <c r="L19" s="27"/>
      <c r="M19" s="17"/>
      <c r="N19" s="32"/>
      <c r="O19" s="17"/>
      <c r="P19" s="22"/>
      <c r="Q19" s="33"/>
      <c r="R19" s="24"/>
      <c r="S19" s="26"/>
    </row>
    <row r="20" spans="1:19" ht="15" outlineLevel="1" x14ac:dyDescent="0.2">
      <c r="A20" s="17">
        <v>4</v>
      </c>
      <c r="B20" s="28" t="s">
        <v>4</v>
      </c>
      <c r="C20" s="68"/>
      <c r="D20" s="11"/>
      <c r="E20" s="61"/>
      <c r="F20" s="108" t="str">
        <f t="shared" si="0"/>
        <v>00</v>
      </c>
      <c r="G20" s="108"/>
      <c r="H20" s="61"/>
      <c r="I20" s="67"/>
      <c r="J20" s="31"/>
      <c r="K20" s="27"/>
      <c r="L20" s="27"/>
      <c r="M20" s="67"/>
      <c r="N20" s="32"/>
      <c r="O20" s="67"/>
      <c r="P20" s="70"/>
      <c r="Q20" s="33"/>
      <c r="R20" s="24"/>
      <c r="S20" s="26"/>
    </row>
    <row r="21" spans="1:19" ht="15" outlineLevel="1" x14ac:dyDescent="0.2">
      <c r="A21" s="17">
        <v>5</v>
      </c>
      <c r="B21" s="44" t="s">
        <v>96</v>
      </c>
      <c r="C21" s="43"/>
      <c r="D21" s="11"/>
      <c r="E21" s="61"/>
      <c r="F21" s="108" t="str">
        <f t="shared" si="0"/>
        <v>00</v>
      </c>
      <c r="G21" s="108"/>
      <c r="H21" s="61"/>
      <c r="I21" s="67"/>
      <c r="J21" s="31"/>
      <c r="K21" s="64"/>
      <c r="L21" s="27"/>
      <c r="M21" s="67"/>
      <c r="N21" s="32"/>
      <c r="O21" s="67"/>
      <c r="P21" s="70"/>
      <c r="Q21" s="33"/>
      <c r="R21" s="24"/>
      <c r="S21" s="26"/>
    </row>
    <row r="22" spans="1:19" ht="12.95" customHeight="1" outlineLevel="1" x14ac:dyDescent="0.2">
      <c r="A22" s="17">
        <v>6</v>
      </c>
      <c r="B22" s="44" t="s">
        <v>9</v>
      </c>
      <c r="C22" s="44"/>
      <c r="D22" s="11"/>
      <c r="E22" s="61"/>
      <c r="F22" s="108" t="str">
        <f t="shared" si="0"/>
        <v>0e</v>
      </c>
      <c r="G22" s="108" t="str">
        <f>"Ullage: " &amp; (HEX2DEC(F21)*256) + HEX2DEC(F22) &amp; "cm"</f>
        <v>Ullage: 14cm</v>
      </c>
      <c r="H22" s="227" t="s">
        <v>73</v>
      </c>
      <c r="I22" s="227"/>
      <c r="J22" s="227"/>
      <c r="K22" s="227"/>
      <c r="L22" s="227"/>
      <c r="M22" s="227"/>
      <c r="N22" s="32"/>
      <c r="O22" s="67"/>
      <c r="P22" s="70"/>
      <c r="Q22" s="30"/>
      <c r="R22" s="21"/>
      <c r="S22" s="26"/>
    </row>
    <row r="23" spans="1:19" ht="15" customHeight="1" outlineLevel="1" x14ac:dyDescent="0.2">
      <c r="A23" s="17">
        <v>7</v>
      </c>
      <c r="B23" s="44" t="s">
        <v>2</v>
      </c>
      <c r="C23" s="44"/>
      <c r="D23" s="75">
        <f>(E23-HEX2DEC(F23))</f>
        <v>-27</v>
      </c>
      <c r="E23" s="61">
        <f>IF(F23&gt;"32",256,0)</f>
        <v>0</v>
      </c>
      <c r="F23" s="108" t="str">
        <f t="shared" si="0"/>
        <v>1b</v>
      </c>
      <c r="G23" s="108" t="str">
        <f>"PCB: " &amp;  -(D23) &amp;  "°C"</f>
        <v>PCB: 27°C</v>
      </c>
      <c r="H23" s="227"/>
      <c r="I23" s="227"/>
      <c r="J23" s="227"/>
      <c r="K23" s="227"/>
      <c r="L23" s="227"/>
      <c r="M23" s="227"/>
      <c r="N23" s="32"/>
      <c r="O23" s="67"/>
      <c r="P23" s="70"/>
      <c r="Q23" s="30"/>
      <c r="R23" s="21"/>
      <c r="S23" s="26"/>
    </row>
    <row r="24" spans="1:19" ht="14.45" customHeight="1" outlineLevel="1" x14ac:dyDescent="0.2">
      <c r="A24" s="17">
        <v>8</v>
      </c>
      <c r="B24" s="45" t="s">
        <v>3</v>
      </c>
      <c r="C24" s="45"/>
      <c r="D24" s="11"/>
      <c r="E24" s="61"/>
      <c r="F24" s="108" t="str">
        <f t="shared" si="0"/>
        <v>77</v>
      </c>
      <c r="G24" s="108" t="str">
        <f>"SRC: " &amp; HEX2DEC(LEFT(F24,1)) &amp; " SRSSI: " &amp; HEX2DEC(RIGHT(F24,1))</f>
        <v>SRC: 7 SRSSI: 7</v>
      </c>
      <c r="H24" s="227"/>
      <c r="I24" s="227"/>
      <c r="J24" s="227"/>
      <c r="K24" s="227"/>
      <c r="L24" s="227"/>
      <c r="M24" s="227"/>
      <c r="N24" s="32"/>
      <c r="O24" s="67"/>
      <c r="P24" s="70"/>
      <c r="Q24" s="30"/>
      <c r="R24" s="21"/>
      <c r="S24" s="26"/>
    </row>
    <row r="25" spans="1:19" ht="15" customHeight="1" outlineLevel="1" x14ac:dyDescent="0.2">
      <c r="A25" s="17">
        <v>9</v>
      </c>
      <c r="B25" s="43" t="s">
        <v>10</v>
      </c>
      <c r="C25" s="43"/>
      <c r="D25" s="11"/>
      <c r="E25" s="61"/>
      <c r="F25" s="108" t="str">
        <f t="shared" si="0"/>
        <v>00</v>
      </c>
      <c r="G25" s="108"/>
      <c r="H25" s="227"/>
      <c r="I25" s="227"/>
      <c r="J25" s="227"/>
      <c r="K25" s="227"/>
      <c r="L25" s="227"/>
      <c r="M25" s="227"/>
      <c r="N25" s="32"/>
      <c r="O25" s="67"/>
      <c r="P25" s="70"/>
      <c r="Q25" s="30"/>
      <c r="R25" s="21"/>
      <c r="S25" s="26"/>
    </row>
    <row r="26" spans="1:19" ht="15" outlineLevel="1" x14ac:dyDescent="0.2">
      <c r="A26" s="17">
        <v>10</v>
      </c>
      <c r="B26" s="44" t="s">
        <v>9</v>
      </c>
      <c r="C26" s="44"/>
      <c r="D26" s="11"/>
      <c r="E26" s="61"/>
      <c r="F26" s="108" t="str">
        <f t="shared" si="0"/>
        <v>18</v>
      </c>
      <c r="G26" s="108" t="str">
        <f>"Ullage: " &amp; (HEX2DEC(F25)*256) + HEX2DEC(F26) &amp; "cm"</f>
        <v>Ullage: 24cm</v>
      </c>
      <c r="H26" s="227"/>
      <c r="I26" s="227"/>
      <c r="J26" s="227"/>
      <c r="K26" s="227"/>
      <c r="L26" s="227"/>
      <c r="M26" s="227"/>
      <c r="N26" s="32"/>
      <c r="O26" s="67"/>
      <c r="P26" s="70"/>
      <c r="Q26" s="30"/>
      <c r="R26" s="21"/>
      <c r="S26" s="26"/>
    </row>
    <row r="27" spans="1:19" ht="15" outlineLevel="1" x14ac:dyDescent="0.2">
      <c r="A27" s="17">
        <v>11</v>
      </c>
      <c r="B27" s="44" t="s">
        <v>2</v>
      </c>
      <c r="C27" s="44"/>
      <c r="D27" s="75">
        <f>(E27-HEX2DEC(F27))</f>
        <v>-27</v>
      </c>
      <c r="E27" s="61">
        <f>IF(F27&gt;"32",256,0)</f>
        <v>0</v>
      </c>
      <c r="F27" s="108" t="str">
        <f t="shared" si="0"/>
        <v>1b</v>
      </c>
      <c r="G27" s="108" t="str">
        <f>"PCB: " &amp;  -(D27) &amp;  "°C"</f>
        <v>PCB: 27°C</v>
      </c>
      <c r="H27" s="227"/>
      <c r="I27" s="227"/>
      <c r="J27" s="227"/>
      <c r="K27" s="227"/>
      <c r="L27" s="227"/>
      <c r="M27" s="227"/>
      <c r="N27" s="32"/>
      <c r="O27" s="67"/>
      <c r="P27" s="70"/>
      <c r="Q27" s="30"/>
      <c r="R27" s="21"/>
      <c r="S27" s="26"/>
    </row>
    <row r="28" spans="1:19" ht="15" outlineLevel="1" x14ac:dyDescent="0.2">
      <c r="A28" s="17">
        <v>12</v>
      </c>
      <c r="B28" s="45" t="s">
        <v>3</v>
      </c>
      <c r="C28" s="45"/>
      <c r="D28" s="11"/>
      <c r="E28" s="61"/>
      <c r="F28" s="108" t="str">
        <f t="shared" si="0"/>
        <v>aa</v>
      </c>
      <c r="G28" s="108" t="str">
        <f>"SRC: " &amp; HEX2DEC(LEFT(F28,1)) &amp; " SRSSI: " &amp; HEX2DEC(RIGHT(F28,1))</f>
        <v>SRC: 10 SRSSI: 10</v>
      </c>
      <c r="H28" s="227"/>
      <c r="I28" s="227"/>
      <c r="J28" s="227"/>
      <c r="K28" s="227"/>
      <c r="L28" s="227"/>
      <c r="M28" s="227"/>
      <c r="N28" s="32"/>
      <c r="O28" s="67"/>
      <c r="P28" s="70"/>
      <c r="Q28" s="30"/>
      <c r="R28" s="21"/>
      <c r="S28" s="26"/>
    </row>
    <row r="29" spans="1:19" ht="14.25" customHeight="1" outlineLevel="1" x14ac:dyDescent="0.2">
      <c r="A29" s="17">
        <v>13</v>
      </c>
      <c r="B29" s="43" t="s">
        <v>10</v>
      </c>
      <c r="C29" s="43"/>
      <c r="D29" s="11"/>
      <c r="E29" s="61"/>
      <c r="F29" s="108" t="str">
        <f t="shared" si="0"/>
        <v>00</v>
      </c>
      <c r="G29" s="108"/>
      <c r="H29" s="227"/>
      <c r="I29" s="227"/>
      <c r="J29" s="227"/>
      <c r="K29" s="227"/>
      <c r="L29" s="227"/>
      <c r="M29" s="227"/>
      <c r="N29" s="32"/>
      <c r="O29" s="67"/>
      <c r="P29" s="70"/>
      <c r="Q29" s="30"/>
      <c r="R29" s="21"/>
      <c r="S29" s="26"/>
    </row>
    <row r="30" spans="1:19" ht="15" outlineLevel="1" x14ac:dyDescent="0.2">
      <c r="A30" s="17">
        <v>14</v>
      </c>
      <c r="B30" s="44" t="s">
        <v>9</v>
      </c>
      <c r="C30" s="44"/>
      <c r="D30" s="11"/>
      <c r="E30" s="61"/>
      <c r="F30" s="108" t="str">
        <f t="shared" si="0"/>
        <v>12</v>
      </c>
      <c r="G30" s="108" t="str">
        <f>"Ullage: " &amp; (HEX2DEC(F29)*256) + HEX2DEC(F30) &amp; "cm"</f>
        <v>Ullage: 18cm</v>
      </c>
      <c r="H30" s="227"/>
      <c r="I30" s="227"/>
      <c r="J30" s="227"/>
      <c r="K30" s="227"/>
      <c r="L30" s="227"/>
      <c r="M30" s="227"/>
      <c r="N30" s="32"/>
      <c r="O30" s="67"/>
      <c r="P30" s="70"/>
      <c r="Q30" s="30"/>
      <c r="R30" s="21"/>
      <c r="S30" s="26"/>
    </row>
    <row r="31" spans="1:19" ht="15" outlineLevel="1" x14ac:dyDescent="0.2">
      <c r="A31" s="17">
        <v>15</v>
      </c>
      <c r="B31" s="44" t="s">
        <v>2</v>
      </c>
      <c r="C31" s="44"/>
      <c r="D31" s="75">
        <f>(E31-HEX2DEC(F31))</f>
        <v>-27</v>
      </c>
      <c r="E31" s="61">
        <f>IF(F31&gt;"32",256,0)</f>
        <v>0</v>
      </c>
      <c r="F31" s="108" t="str">
        <f t="shared" si="0"/>
        <v>1b</v>
      </c>
      <c r="G31" s="108" t="str">
        <f>"PCB: " &amp;  -(D31) &amp;  "°C"</f>
        <v>PCB: 27°C</v>
      </c>
      <c r="H31" s="227"/>
      <c r="I31" s="227"/>
      <c r="J31" s="227"/>
      <c r="K31" s="227"/>
      <c r="L31" s="227"/>
      <c r="M31" s="227"/>
      <c r="N31" s="32"/>
      <c r="O31" s="67"/>
      <c r="P31" s="70"/>
      <c r="Q31" s="30"/>
      <c r="R31" s="21"/>
      <c r="S31" s="26"/>
    </row>
    <row r="32" spans="1:19" ht="15" outlineLevel="1" x14ac:dyDescent="0.2">
      <c r="A32" s="17">
        <v>16</v>
      </c>
      <c r="B32" s="45" t="s">
        <v>3</v>
      </c>
      <c r="C32" s="45"/>
      <c r="D32" s="11"/>
      <c r="E32" s="61"/>
      <c r="F32" s="108" t="str">
        <f t="shared" si="0"/>
        <v>74</v>
      </c>
      <c r="G32" s="108" t="str">
        <f>"SRC: " &amp; HEX2DEC(LEFT(F32,1)) &amp; " SRSSI: " &amp; HEX2DEC(RIGHT(F32,1))</f>
        <v>SRC: 7 SRSSI: 4</v>
      </c>
      <c r="H32" s="227"/>
      <c r="I32" s="227"/>
      <c r="J32" s="227"/>
      <c r="K32" s="227"/>
      <c r="L32" s="227"/>
      <c r="M32" s="227"/>
      <c r="N32" s="32"/>
      <c r="O32" s="67"/>
      <c r="P32" s="70"/>
      <c r="Q32" s="30"/>
      <c r="R32" s="21"/>
      <c r="S32" s="26"/>
    </row>
    <row r="33" spans="1:19" ht="14.25" customHeight="1" outlineLevel="1" x14ac:dyDescent="0.2">
      <c r="A33" s="17">
        <v>17</v>
      </c>
      <c r="B33" s="43" t="s">
        <v>95</v>
      </c>
      <c r="C33" s="43"/>
      <c r="D33" s="11"/>
      <c r="E33" s="61"/>
      <c r="F33" s="108" t="str">
        <f t="shared" si="0"/>
        <v>00</v>
      </c>
      <c r="G33" s="108"/>
      <c r="H33" s="227"/>
      <c r="I33" s="227"/>
      <c r="J33" s="227"/>
      <c r="K33" s="227"/>
      <c r="L33" s="227"/>
      <c r="M33" s="227"/>
      <c r="N33" s="32"/>
      <c r="O33" s="67"/>
      <c r="P33" s="70"/>
      <c r="Q33" s="30"/>
      <c r="R33" s="21"/>
      <c r="S33" s="26"/>
    </row>
    <row r="34" spans="1:19" ht="15" outlineLevel="1" x14ac:dyDescent="0.2">
      <c r="A34" s="17">
        <v>18</v>
      </c>
      <c r="B34" s="44" t="s">
        <v>9</v>
      </c>
      <c r="C34" s="44"/>
      <c r="D34" s="11"/>
      <c r="E34" s="61"/>
      <c r="F34" s="108" t="str">
        <f t="shared" si="0"/>
        <v>12</v>
      </c>
      <c r="G34" s="108" t="str">
        <f>"Ullage: " &amp; (HEX2DEC(F33)*256) + HEX2DEC(F34) &amp; "cm"</f>
        <v>Ullage: 18cm</v>
      </c>
      <c r="H34" s="227"/>
      <c r="I34" s="227"/>
      <c r="J34" s="227"/>
      <c r="K34" s="227"/>
      <c r="L34" s="227"/>
      <c r="M34" s="227"/>
      <c r="N34" s="32"/>
      <c r="O34" s="67"/>
      <c r="P34" s="70"/>
      <c r="Q34" s="65"/>
      <c r="R34" s="21"/>
      <c r="S34" s="26"/>
    </row>
    <row r="35" spans="1:19" ht="15" outlineLevel="1" x14ac:dyDescent="0.2">
      <c r="A35" s="17">
        <v>19</v>
      </c>
      <c r="B35" s="44" t="s">
        <v>2</v>
      </c>
      <c r="C35" s="44"/>
      <c r="D35" s="75">
        <f>(E35-HEX2DEC(F35))</f>
        <v>14</v>
      </c>
      <c r="E35" s="61">
        <f>IF(F35&gt;"32",256,0)</f>
        <v>256</v>
      </c>
      <c r="F35" s="108" t="str">
        <f t="shared" si="0"/>
        <v>f2</v>
      </c>
      <c r="G35" s="108" t="str">
        <f>"PCB: " &amp;  -(D35) &amp;  "°C"</f>
        <v>PCB: -14°C</v>
      </c>
      <c r="H35" s="227"/>
      <c r="I35" s="227"/>
      <c r="J35" s="227"/>
      <c r="K35" s="227"/>
      <c r="L35" s="227"/>
      <c r="M35" s="227"/>
      <c r="N35" s="32"/>
      <c r="O35" s="67"/>
      <c r="P35" s="70"/>
      <c r="Q35" s="65"/>
      <c r="R35" s="21"/>
      <c r="S35" s="26"/>
    </row>
    <row r="36" spans="1:19" ht="15" outlineLevel="1" x14ac:dyDescent="0.2">
      <c r="A36" s="17">
        <v>20</v>
      </c>
      <c r="B36" s="44" t="s">
        <v>3</v>
      </c>
      <c r="C36" s="44"/>
      <c r="D36" s="11"/>
      <c r="E36" s="61"/>
      <c r="F36" s="108" t="str">
        <f t="shared" si="0"/>
        <v>74</v>
      </c>
      <c r="G36" s="108" t="str">
        <f>"SRC: " &amp; HEX2DEC(LEFT(F36,1)) &amp; " SRSSI: " &amp; HEX2DEC(RIGHT(F36,1))</f>
        <v>SRC: 7 SRSSI: 4</v>
      </c>
      <c r="H36" s="227"/>
      <c r="I36" s="227"/>
      <c r="J36" s="227"/>
      <c r="K36" s="227"/>
      <c r="L36" s="227"/>
      <c r="M36" s="227"/>
      <c r="N36" s="32"/>
      <c r="O36" s="67"/>
      <c r="P36" s="64"/>
      <c r="Q36" s="30"/>
      <c r="R36" s="21"/>
      <c r="S36" s="26"/>
    </row>
    <row r="37" spans="1:19" ht="15" outlineLevel="1" x14ac:dyDescent="0.2">
      <c r="A37" s="70"/>
      <c r="B37" s="88"/>
      <c r="C37" s="88"/>
      <c r="D37" s="9"/>
      <c r="E37" s="61"/>
      <c r="F37" s="61"/>
      <c r="G37" s="61"/>
      <c r="H37" s="227"/>
      <c r="I37" s="227"/>
      <c r="J37" s="227"/>
      <c r="K37" s="227"/>
      <c r="L37" s="227"/>
      <c r="M37" s="227"/>
      <c r="N37" s="32"/>
      <c r="O37" s="67"/>
      <c r="P37" s="64"/>
      <c r="Q37" s="30"/>
      <c r="R37" s="21"/>
      <c r="S37" s="26"/>
    </row>
    <row r="38" spans="1:19" ht="15" outlineLevel="1" x14ac:dyDescent="0.2">
      <c r="A38" s="85"/>
      <c r="B38" s="65"/>
      <c r="C38" s="65"/>
      <c r="D38" s="87"/>
      <c r="J38" s="61"/>
      <c r="K38" s="61"/>
      <c r="L38" s="61"/>
      <c r="M38" s="32"/>
      <c r="N38" s="32"/>
      <c r="O38" s="17"/>
      <c r="P38" s="36"/>
      <c r="Q38" s="29"/>
      <c r="R38" s="21"/>
      <c r="S38" s="11"/>
    </row>
    <row r="39" spans="1:19" ht="15.75" thickBot="1" x14ac:dyDescent="0.25">
      <c r="A39" s="17"/>
      <c r="B39" s="65" t="s">
        <v>64</v>
      </c>
      <c r="C39" s="11"/>
      <c r="D39" s="11"/>
      <c r="E39" s="61"/>
      <c r="G39" s="62" t="s">
        <v>56</v>
      </c>
      <c r="H39" s="11"/>
      <c r="I39" s="40"/>
      <c r="J39" s="21"/>
      <c r="K39" s="21"/>
      <c r="L39" s="21"/>
      <c r="M39" s="39"/>
      <c r="N39" s="21"/>
      <c r="O39" s="11"/>
      <c r="P39" s="36"/>
      <c r="Q39" s="29"/>
      <c r="R39" s="21"/>
    </row>
    <row r="40" spans="1:19" ht="15.75" thickBot="1" x14ac:dyDescent="0.25">
      <c r="A40" s="50"/>
      <c r="B40" s="38" t="s">
        <v>27</v>
      </c>
      <c r="C40" s="11"/>
      <c r="D40" s="11" t="s">
        <v>42</v>
      </c>
      <c r="E40" s="61" t="s">
        <v>125</v>
      </c>
      <c r="F40" s="109" t="s">
        <v>55</v>
      </c>
      <c r="G40" s="122" t="s">
        <v>138</v>
      </c>
      <c r="H40" s="11"/>
      <c r="I40" s="47"/>
      <c r="J40" s="21"/>
      <c r="K40" s="21"/>
      <c r="L40" s="21"/>
      <c r="M40" s="111"/>
      <c r="N40" s="47"/>
      <c r="O40" s="26"/>
      <c r="P40" s="36"/>
      <c r="Q40" s="29"/>
      <c r="R40" s="21"/>
    </row>
    <row r="41" spans="1:19" ht="15" outlineLevel="1" x14ac:dyDescent="0.2">
      <c r="A41" s="40">
        <v>1</v>
      </c>
      <c r="B41" s="35" t="s">
        <v>11</v>
      </c>
      <c r="C41" s="20" t="s">
        <v>15</v>
      </c>
      <c r="F41" s="108" t="str">
        <f>MID($G$40,1+2*(A41 - 1),2)</f>
        <v>30</v>
      </c>
      <c r="G41" s="108" t="str">
        <f>IF(F41="30", "Status","Incorrect Pkt")</f>
        <v>Status</v>
      </c>
      <c r="H41" s="11"/>
      <c r="I41" s="40"/>
      <c r="J41" s="21"/>
      <c r="K41" s="21"/>
      <c r="L41" s="21"/>
      <c r="M41" s="110"/>
      <c r="N41" s="26"/>
      <c r="O41" s="36"/>
      <c r="P41" s="29"/>
      <c r="Q41" s="21"/>
      <c r="R41" s="11"/>
    </row>
    <row r="42" spans="1:19" ht="15" outlineLevel="1" x14ac:dyDescent="0.2">
      <c r="A42" s="40">
        <v>2</v>
      </c>
      <c r="B42" s="53" t="s">
        <v>136</v>
      </c>
      <c r="C42" s="49" t="s">
        <v>137</v>
      </c>
      <c r="D42" s="11"/>
      <c r="E42" s="61"/>
      <c r="F42" s="108" t="str">
        <f t="shared" ref="F42:F58" si="1">MID($G$40,1+2*(A42 - 1),2)</f>
        <v>00</v>
      </c>
      <c r="G42" s="108"/>
      <c r="H42" s="227" t="s">
        <v>72</v>
      </c>
      <c r="I42" s="227"/>
      <c r="J42" s="227"/>
      <c r="K42" s="227"/>
      <c r="L42" s="227"/>
      <c r="M42" s="227"/>
      <c r="N42" s="26"/>
      <c r="O42" s="36"/>
      <c r="P42" s="29"/>
      <c r="Q42" s="21"/>
      <c r="R42" s="11"/>
    </row>
    <row r="43" spans="1:19" ht="15" outlineLevel="1" x14ac:dyDescent="0.2">
      <c r="A43" s="40">
        <v>3</v>
      </c>
      <c r="B43" s="72" t="s">
        <v>4</v>
      </c>
      <c r="C43" s="48"/>
      <c r="D43" s="11"/>
      <c r="E43" s="61"/>
      <c r="F43" s="108" t="str">
        <f t="shared" si="1"/>
        <v>00</v>
      </c>
      <c r="G43" s="108"/>
      <c r="H43" s="227"/>
      <c r="I43" s="227"/>
      <c r="J43" s="227"/>
      <c r="K43" s="227"/>
      <c r="L43" s="227"/>
      <c r="M43" s="227"/>
      <c r="N43" s="26"/>
      <c r="O43" s="36"/>
      <c r="P43" s="29"/>
      <c r="Q43" s="21"/>
      <c r="R43" s="11"/>
    </row>
    <row r="44" spans="1:19" ht="15" outlineLevel="1" x14ac:dyDescent="0.2">
      <c r="A44" s="40">
        <v>4</v>
      </c>
      <c r="B44" s="37" t="s">
        <v>1</v>
      </c>
      <c r="C44" s="18"/>
      <c r="D44" s="11"/>
      <c r="E44" s="61"/>
      <c r="F44" s="108" t="str">
        <f t="shared" si="1"/>
        <v>01</v>
      </c>
      <c r="G44" s="108" t="str">
        <f>"HWID: " &amp; HEX2DEC(F44)</f>
        <v>HWID: 1</v>
      </c>
      <c r="H44" s="227"/>
      <c r="I44" s="227"/>
      <c r="J44" s="227"/>
      <c r="K44" s="227"/>
      <c r="L44" s="227"/>
      <c r="M44" s="227"/>
      <c r="N44" s="26"/>
      <c r="O44" s="36"/>
      <c r="P44" s="29"/>
      <c r="Q44" s="21"/>
      <c r="R44" s="11"/>
    </row>
    <row r="45" spans="1:19" ht="15" outlineLevel="1" x14ac:dyDescent="0.2">
      <c r="A45" s="40">
        <v>5</v>
      </c>
      <c r="B45" s="37" t="s">
        <v>29</v>
      </c>
      <c r="C45" s="18"/>
      <c r="D45" s="11"/>
      <c r="E45" s="61"/>
      <c r="F45" s="108" t="str">
        <f t="shared" si="1"/>
        <v>01</v>
      </c>
      <c r="G45" s="172"/>
      <c r="H45" s="227"/>
      <c r="I45" s="227"/>
      <c r="J45" s="227"/>
      <c r="K45" s="227"/>
      <c r="L45" s="227"/>
      <c r="M45" s="227"/>
      <c r="N45" s="47"/>
      <c r="O45" s="26"/>
      <c r="P45" s="36"/>
      <c r="Q45" s="29"/>
      <c r="R45" s="21"/>
    </row>
    <row r="46" spans="1:19" ht="15" outlineLevel="1" x14ac:dyDescent="0.2">
      <c r="A46" s="40">
        <v>6</v>
      </c>
      <c r="B46" s="54" t="s">
        <v>34</v>
      </c>
      <c r="C46" s="18"/>
      <c r="D46" s="11"/>
      <c r="E46" s="61"/>
      <c r="F46" s="108" t="str">
        <f t="shared" si="1"/>
        <v>06</v>
      </c>
      <c r="G46" s="108" t="str">
        <f>"SWID: " &amp; (HEX2DEC(F45)*1) &amp; "." &amp; HEX2DEC(F46)</f>
        <v>SWID: 1.6</v>
      </c>
      <c r="H46" s="227"/>
      <c r="I46" s="227"/>
      <c r="J46" s="227"/>
      <c r="K46" s="227"/>
      <c r="L46" s="227"/>
      <c r="M46" s="227"/>
      <c r="N46" s="47"/>
      <c r="O46" s="26"/>
      <c r="P46" s="36"/>
      <c r="Q46" s="29"/>
      <c r="R46" s="21"/>
    </row>
    <row r="47" spans="1:19" ht="15" outlineLevel="1" x14ac:dyDescent="0.2">
      <c r="A47" s="40">
        <v>7</v>
      </c>
      <c r="B47" s="37" t="s">
        <v>30</v>
      </c>
      <c r="C47" s="18"/>
      <c r="D47" s="11"/>
      <c r="E47" s="120" t="str">
        <f>HEX2BIN(F47,8)</f>
        <v>00110110</v>
      </c>
      <c r="F47" s="108" t="str">
        <f t="shared" si="1"/>
        <v>36</v>
      </c>
      <c r="G47" s="108" t="str">
        <f xml:space="preserve"> "Contact: "&amp;BIN2DEC(RIGHT(E47,2))&amp;" Reset: "&amp;BIN2DEC(MID(E47,4,3)) &amp; " Active: " &amp; BIN2DEC(MID(E47,3,1))</f>
        <v>Contact: 2 Reset: 5 Active: 1</v>
      </c>
      <c r="H47" s="227"/>
      <c r="I47" s="227"/>
      <c r="J47" s="227"/>
      <c r="K47" s="227"/>
      <c r="L47" s="227"/>
      <c r="M47" s="227"/>
      <c r="N47" s="47"/>
      <c r="O47" s="26"/>
      <c r="P47" s="36"/>
      <c r="Q47" s="29"/>
      <c r="R47" s="21"/>
    </row>
    <row r="48" spans="1:19" ht="15" outlineLevel="1" x14ac:dyDescent="0.2">
      <c r="A48" s="40">
        <v>8</v>
      </c>
      <c r="B48" s="54" t="s">
        <v>4</v>
      </c>
      <c r="C48" s="18"/>
      <c r="D48" s="11"/>
      <c r="E48" s="61"/>
      <c r="F48" s="108" t="str">
        <f t="shared" si="1"/>
        <v>00</v>
      </c>
      <c r="G48" s="108"/>
      <c r="H48" s="227"/>
      <c r="I48" s="227"/>
      <c r="J48" s="227"/>
      <c r="K48" s="227"/>
      <c r="L48" s="227"/>
      <c r="M48" s="227"/>
      <c r="N48" s="47"/>
      <c r="O48" s="26"/>
      <c r="P48" s="36"/>
      <c r="Q48" s="29"/>
      <c r="R48" s="21"/>
    </row>
    <row r="49" spans="1:18" ht="15" outlineLevel="1" x14ac:dyDescent="0.2">
      <c r="A49" s="40">
        <v>9</v>
      </c>
      <c r="B49" s="54" t="s">
        <v>31</v>
      </c>
      <c r="C49" s="18"/>
      <c r="D49" s="11"/>
      <c r="E49" s="61"/>
      <c r="F49" s="108" t="str">
        <f t="shared" si="1"/>
        <v>63</v>
      </c>
      <c r="G49" s="108" t="str">
        <f>"RSSI: -"&amp; HEX2DEC(F49) &amp; " dBm"</f>
        <v>RSSI: -99 dBm</v>
      </c>
      <c r="H49" s="227"/>
      <c r="I49" s="227"/>
      <c r="J49" s="227"/>
      <c r="K49" s="227"/>
      <c r="L49" s="227"/>
      <c r="M49" s="227"/>
      <c r="N49" s="47"/>
      <c r="O49" s="26"/>
      <c r="P49" s="26"/>
      <c r="Q49" s="29"/>
      <c r="R49" s="21"/>
    </row>
    <row r="50" spans="1:18" ht="15" outlineLevel="1" x14ac:dyDescent="0.2">
      <c r="A50" s="40">
        <v>10</v>
      </c>
      <c r="B50" s="37" t="s">
        <v>4</v>
      </c>
      <c r="C50" s="18"/>
      <c r="D50" s="11"/>
      <c r="E50" s="61"/>
      <c r="F50" s="108" t="str">
        <f t="shared" si="1"/>
        <v>00</v>
      </c>
      <c r="G50" s="108"/>
      <c r="H50" s="11"/>
      <c r="I50" s="40"/>
      <c r="J50" s="21"/>
      <c r="K50" s="21"/>
      <c r="L50" s="21"/>
      <c r="M50" s="47"/>
      <c r="N50" s="47"/>
      <c r="O50" s="26"/>
      <c r="P50" s="26"/>
      <c r="Q50" s="29"/>
      <c r="R50" s="21"/>
    </row>
    <row r="51" spans="1:18" ht="15" outlineLevel="1" x14ac:dyDescent="0.2">
      <c r="A51" s="40">
        <v>11</v>
      </c>
      <c r="B51" s="37" t="s">
        <v>57</v>
      </c>
      <c r="C51" s="42"/>
      <c r="D51" s="11"/>
      <c r="E51" s="61"/>
      <c r="F51" s="108" t="str">
        <f t="shared" si="1"/>
        <v>63</v>
      </c>
      <c r="G51" s="108" t="str">
        <f>HEX2DEC(F51) &amp; "%"</f>
        <v>99%</v>
      </c>
      <c r="H51" s="11"/>
      <c r="I51" s="40"/>
      <c r="J51" s="21"/>
      <c r="K51" s="21"/>
      <c r="L51" s="21"/>
      <c r="M51" s="47"/>
      <c r="N51" s="47"/>
      <c r="O51" s="26"/>
      <c r="P51" s="26"/>
      <c r="Q51" s="29"/>
      <c r="R51" s="21"/>
    </row>
    <row r="52" spans="1:18" ht="15" outlineLevel="1" x14ac:dyDescent="0.2">
      <c r="A52" s="40">
        <v>12</v>
      </c>
      <c r="B52" s="37" t="s">
        <v>5</v>
      </c>
      <c r="C52" s="18"/>
      <c r="D52" s="11"/>
      <c r="E52" s="61"/>
      <c r="F52" s="108" t="str">
        <f t="shared" si="1"/>
        <v>00</v>
      </c>
      <c r="G52" s="108"/>
      <c r="H52" s="11"/>
      <c r="I52" s="40"/>
      <c r="J52" s="21"/>
      <c r="K52" s="21"/>
      <c r="L52" s="21"/>
      <c r="M52" s="47"/>
      <c r="N52" s="47"/>
      <c r="O52" s="26"/>
      <c r="P52" s="26"/>
      <c r="Q52" s="29"/>
      <c r="R52" s="21"/>
    </row>
    <row r="53" spans="1:18" ht="15" outlineLevel="1" x14ac:dyDescent="0.2">
      <c r="A53" s="40">
        <v>13</v>
      </c>
      <c r="B53" s="37" t="s">
        <v>6</v>
      </c>
      <c r="C53" s="18"/>
      <c r="D53" s="11"/>
      <c r="E53" s="61"/>
      <c r="F53" s="108" t="str">
        <f t="shared" si="1"/>
        <v>04</v>
      </c>
      <c r="G53" s="108" t="str">
        <f>"Logging: " &amp; (HEX2DEC(F52)*256) + HEX2DEC(F53) &amp; " mins"</f>
        <v>Logging: 4 mins</v>
      </c>
      <c r="H53" s="11"/>
      <c r="I53" s="40"/>
      <c r="J53" s="21"/>
      <c r="K53" s="21"/>
      <c r="L53" s="21"/>
      <c r="M53" s="47"/>
      <c r="N53" s="47"/>
      <c r="O53" s="26"/>
      <c r="P53" s="26"/>
      <c r="Q53" s="29"/>
      <c r="R53" s="21"/>
    </row>
    <row r="54" spans="1:18" ht="15" outlineLevel="1" x14ac:dyDescent="0.2">
      <c r="A54" s="40">
        <v>14</v>
      </c>
      <c r="B54" s="43" t="s">
        <v>128</v>
      </c>
      <c r="C54" s="42"/>
      <c r="D54" s="11"/>
      <c r="E54" s="61"/>
      <c r="F54" s="108" t="str">
        <f t="shared" si="1"/>
        <v>00</v>
      </c>
      <c r="G54" s="108" t="str">
        <f>HEX2DEC(F54) &amp; " Hours"</f>
        <v>0 Hours</v>
      </c>
      <c r="H54" s="11"/>
      <c r="I54" s="40"/>
      <c r="J54" s="21"/>
      <c r="K54" s="21"/>
      <c r="L54" s="21"/>
      <c r="M54" s="47"/>
      <c r="N54" s="47"/>
      <c r="O54" s="26"/>
      <c r="P54" s="26"/>
      <c r="Q54" s="29"/>
      <c r="R54" s="21"/>
    </row>
    <row r="55" spans="1:18" ht="15" outlineLevel="1" x14ac:dyDescent="0.2">
      <c r="A55" s="40">
        <v>15</v>
      </c>
      <c r="B55" s="43" t="s">
        <v>129</v>
      </c>
      <c r="C55" s="43"/>
      <c r="D55" s="11"/>
      <c r="E55" s="61"/>
      <c r="F55" s="108" t="str">
        <f t="shared" si="1"/>
        <v>00</v>
      </c>
      <c r="G55" s="108"/>
      <c r="H55" s="11"/>
      <c r="I55" s="40"/>
      <c r="J55" s="21"/>
      <c r="K55" s="21"/>
      <c r="L55" s="21"/>
      <c r="M55" s="47"/>
      <c r="N55" s="47"/>
      <c r="O55" s="26"/>
      <c r="P55" s="26"/>
      <c r="Q55" s="29"/>
      <c r="R55" s="21"/>
    </row>
    <row r="56" spans="1:18" ht="15" outlineLevel="1" x14ac:dyDescent="0.2">
      <c r="A56" s="40">
        <v>16</v>
      </c>
      <c r="B56" s="44" t="s">
        <v>130</v>
      </c>
      <c r="C56" s="44"/>
      <c r="D56" s="11"/>
      <c r="E56" s="61"/>
      <c r="F56" s="108" t="str">
        <f t="shared" si="1"/>
        <v>18</v>
      </c>
      <c r="G56" s="108" t="str">
        <f>"Ullage: " &amp; (HEX2DEC(F55)*256) + HEX2DEC(F56) &amp; "cm"</f>
        <v>Ullage: 24cm</v>
      </c>
      <c r="H56" s="11"/>
      <c r="I56" s="40"/>
      <c r="J56" s="21"/>
      <c r="K56" s="21"/>
      <c r="L56" s="21"/>
      <c r="M56" s="47"/>
      <c r="N56" s="47"/>
      <c r="O56" s="26"/>
      <c r="P56" s="26"/>
      <c r="Q56" s="29"/>
      <c r="R56" s="21"/>
    </row>
    <row r="57" spans="1:18" ht="15" outlineLevel="1" x14ac:dyDescent="0.2">
      <c r="A57" s="40">
        <v>17</v>
      </c>
      <c r="B57" s="44" t="s">
        <v>2</v>
      </c>
      <c r="C57" s="44"/>
      <c r="D57" s="75">
        <f>(E57-HEX2DEC(F57))</f>
        <v>-27</v>
      </c>
      <c r="E57" s="61">
        <f>IF(F57&gt;"32",256,0)</f>
        <v>0</v>
      </c>
      <c r="F57" s="108" t="str">
        <f t="shared" si="1"/>
        <v>1b</v>
      </c>
      <c r="G57" s="108" t="str">
        <f>"PCB: " &amp;  -(D57) &amp;  "°C"</f>
        <v>PCB: 27°C</v>
      </c>
      <c r="H57" s="11"/>
      <c r="I57" s="40"/>
      <c r="J57" s="21"/>
      <c r="K57" s="21"/>
      <c r="L57" s="21"/>
      <c r="M57" s="47"/>
      <c r="N57" s="47"/>
      <c r="O57" s="26"/>
      <c r="P57" s="26"/>
      <c r="Q57" s="29"/>
      <c r="R57" s="21"/>
    </row>
    <row r="58" spans="1:18" ht="15" outlineLevel="1" x14ac:dyDescent="0.2">
      <c r="A58" s="40">
        <v>18</v>
      </c>
      <c r="B58" s="44" t="s">
        <v>3</v>
      </c>
      <c r="C58" s="44"/>
      <c r="D58" s="11"/>
      <c r="E58" s="61"/>
      <c r="F58" s="108" t="str">
        <f t="shared" si="1"/>
        <v>aa</v>
      </c>
      <c r="G58" s="108" t="str">
        <f>"SRC: " &amp; HEX2DEC(LEFT(F58,1)) &amp; " SRSSI: " &amp; HEX2DEC(RIGHT(F58,1))</f>
        <v>SRC: 10 SRSSI: 10</v>
      </c>
      <c r="H58" s="11"/>
      <c r="I58" s="40"/>
      <c r="J58" s="21"/>
      <c r="K58" s="21"/>
      <c r="L58" s="21"/>
      <c r="M58" s="47"/>
      <c r="N58" s="47"/>
      <c r="O58" s="26"/>
      <c r="P58" s="26"/>
      <c r="Q58" s="29"/>
      <c r="R58" s="21"/>
    </row>
    <row r="59" spans="1:18" ht="15" outlineLevel="1" x14ac:dyDescent="0.2">
      <c r="A59" s="70"/>
      <c r="B59" s="88"/>
      <c r="C59" s="88"/>
      <c r="D59" s="87"/>
      <c r="E59" s="61"/>
      <c r="F59" s="108"/>
      <c r="H59" s="11"/>
      <c r="I59" s="40"/>
      <c r="J59" s="21"/>
      <c r="K59" s="21"/>
      <c r="L59" s="21"/>
      <c r="M59" s="47"/>
      <c r="N59" s="47"/>
      <c r="O59" s="36"/>
      <c r="P59" s="36"/>
      <c r="Q59" s="29"/>
      <c r="R59" s="21"/>
    </row>
    <row r="60" spans="1:18" s="62" customFormat="1" ht="15" outlineLevel="1" x14ac:dyDescent="0.2">
      <c r="A60" s="70"/>
      <c r="B60" s="30"/>
      <c r="C60" s="30"/>
      <c r="D60" s="87"/>
      <c r="E60" s="61"/>
      <c r="F60" s="108"/>
      <c r="H60" s="61"/>
      <c r="I60" s="75"/>
      <c r="J60" s="69"/>
      <c r="K60" s="69"/>
      <c r="L60" s="69"/>
      <c r="M60" s="47"/>
      <c r="N60" s="47"/>
      <c r="O60" s="73"/>
      <c r="P60" s="73"/>
      <c r="Q60" s="65"/>
      <c r="R60" s="69"/>
    </row>
    <row r="61" spans="1:18" ht="15.75" thickBot="1" x14ac:dyDescent="0.25">
      <c r="A61" s="40"/>
      <c r="B61" s="65" t="s">
        <v>85</v>
      </c>
      <c r="C61" s="21"/>
      <c r="D61" s="11"/>
      <c r="E61" s="61"/>
      <c r="F61" s="61"/>
      <c r="G61" s="62" t="s">
        <v>56</v>
      </c>
      <c r="H61" s="11"/>
      <c r="I61" s="40"/>
      <c r="J61" s="21"/>
      <c r="K61" s="21"/>
      <c r="L61" s="21"/>
      <c r="M61" s="39"/>
      <c r="N61" s="21"/>
      <c r="O61" s="11"/>
      <c r="P61" s="36"/>
      <c r="Q61" s="29"/>
      <c r="R61" s="21"/>
    </row>
    <row r="62" spans="1:18" ht="15.75" thickBot="1" x14ac:dyDescent="0.25">
      <c r="A62" s="50"/>
      <c r="B62" s="52" t="s">
        <v>84</v>
      </c>
      <c r="C62" s="11"/>
      <c r="D62" s="11" t="s">
        <v>42</v>
      </c>
      <c r="E62" s="61" t="s">
        <v>125</v>
      </c>
      <c r="F62" s="109" t="s">
        <v>55</v>
      </c>
      <c r="G62" s="121" t="s">
        <v>134</v>
      </c>
      <c r="H62" s="11"/>
      <c r="I62" s="40"/>
      <c r="J62" s="21"/>
      <c r="K62" s="21"/>
      <c r="L62" s="21"/>
      <c r="M62" s="39"/>
      <c r="N62" s="21"/>
      <c r="O62" s="11"/>
      <c r="P62" s="36"/>
      <c r="Q62" s="29"/>
      <c r="R62" s="21"/>
    </row>
    <row r="63" spans="1:18" ht="15" outlineLevel="1" x14ac:dyDescent="0.2">
      <c r="A63" s="40">
        <v>1</v>
      </c>
      <c r="B63" s="90" t="s">
        <v>11</v>
      </c>
      <c r="C63" s="91" t="s">
        <v>24</v>
      </c>
      <c r="D63" s="11"/>
      <c r="E63" s="61"/>
      <c r="F63" s="108" t="str">
        <f>MID($G$62,1+2*(A63 - 1),2)</f>
        <v>45</v>
      </c>
      <c r="G63" s="61" t="str">
        <f>IF(F63="45", "Alarm!!","Incorrect Pkt")</f>
        <v>Alarm!!</v>
      </c>
      <c r="H63" s="11"/>
      <c r="I63" s="40"/>
      <c r="J63" s="21"/>
      <c r="K63" s="21"/>
      <c r="L63" s="21"/>
      <c r="M63" s="39"/>
      <c r="N63" s="21"/>
      <c r="O63" s="11"/>
      <c r="P63" s="36"/>
      <c r="Q63" s="29"/>
      <c r="R63" s="21"/>
    </row>
    <row r="64" spans="1:18" ht="15" outlineLevel="1" x14ac:dyDescent="0.2">
      <c r="A64" s="70">
        <v>2</v>
      </c>
      <c r="B64" s="53" t="s">
        <v>136</v>
      </c>
      <c r="C64" s="48"/>
      <c r="D64" s="87"/>
      <c r="E64" s="61"/>
      <c r="F64" s="108" t="str">
        <f t="shared" ref="F64:F74" si="2">MID($G$62,1+2*(A64 - 1),2)</f>
        <v>01</v>
      </c>
      <c r="G64" s="108" t="str">
        <f>"ProdID: " &amp; F64</f>
        <v>ProdID: 01</v>
      </c>
      <c r="H64" s="11"/>
      <c r="I64" s="40"/>
      <c r="J64" s="21"/>
      <c r="K64" s="21"/>
      <c r="L64" s="21"/>
      <c r="M64" s="39"/>
      <c r="N64" s="21"/>
      <c r="O64" s="11"/>
      <c r="P64" s="36"/>
      <c r="Q64" s="29"/>
      <c r="R64" s="21"/>
    </row>
    <row r="65" spans="1:18" ht="15" outlineLevel="1" x14ac:dyDescent="0.2">
      <c r="A65" s="40">
        <v>3</v>
      </c>
      <c r="B65" s="83" t="s">
        <v>33</v>
      </c>
      <c r="C65" s="19"/>
      <c r="D65" s="11"/>
      <c r="E65" s="61" t="str">
        <f>HEX2BIN(F65,8)</f>
        <v>00000001</v>
      </c>
      <c r="F65" s="108" t="str">
        <f t="shared" si="2"/>
        <v>01</v>
      </c>
      <c r="G65" s="108" t="str">
        <f>"Lim1: "&amp; RIGHT(E65,1) &amp; ", Lim2: " &amp; MID(E65,7,1) &amp; ", Lim3: " &amp; MID(E65,6,1)</f>
        <v>Lim1: 1, Lim2: 0, Lim3: 0</v>
      </c>
      <c r="H65" s="11"/>
      <c r="I65" s="40"/>
      <c r="J65" s="21"/>
      <c r="K65" s="21"/>
      <c r="L65" s="21"/>
      <c r="M65" s="39"/>
      <c r="N65" s="21"/>
      <c r="O65" s="11"/>
      <c r="P65" s="36"/>
      <c r="Q65" s="29"/>
      <c r="R65" s="21"/>
    </row>
    <row r="66" spans="1:18" ht="15.75" customHeight="1" outlineLevel="1" x14ac:dyDescent="0.2">
      <c r="A66" s="75">
        <v>4</v>
      </c>
      <c r="B66" s="83" t="s">
        <v>4</v>
      </c>
      <c r="C66" s="19"/>
      <c r="D66" s="11"/>
      <c r="E66" s="61"/>
      <c r="F66" s="108" t="str">
        <f t="shared" si="2"/>
        <v>00</v>
      </c>
      <c r="G66" s="61"/>
      <c r="H66" s="217" t="s">
        <v>88</v>
      </c>
      <c r="I66" s="217"/>
      <c r="J66" s="217"/>
      <c r="K66" s="217"/>
      <c r="L66" s="217"/>
      <c r="M66" s="217"/>
      <c r="N66" s="21"/>
      <c r="O66" s="11"/>
      <c r="P66" s="36"/>
      <c r="Q66" s="29"/>
      <c r="R66" s="21"/>
    </row>
    <row r="67" spans="1:18" ht="15" outlineLevel="1" x14ac:dyDescent="0.2">
      <c r="A67" s="75">
        <v>5</v>
      </c>
      <c r="B67" s="43" t="s">
        <v>10</v>
      </c>
      <c r="C67" s="43"/>
      <c r="D67" s="11"/>
      <c r="E67" s="61"/>
      <c r="F67" s="108" t="str">
        <f t="shared" si="2"/>
        <v>00</v>
      </c>
      <c r="G67" s="61"/>
      <c r="H67" s="217"/>
      <c r="I67" s="217"/>
      <c r="J67" s="217"/>
      <c r="K67" s="217"/>
      <c r="L67" s="217"/>
      <c r="M67" s="217"/>
      <c r="N67" s="21"/>
      <c r="O67" s="11"/>
      <c r="P67" s="36"/>
      <c r="Q67" s="29"/>
      <c r="R67" s="21"/>
    </row>
    <row r="68" spans="1:18" ht="15" outlineLevel="1" x14ac:dyDescent="0.2">
      <c r="A68" s="75">
        <v>6</v>
      </c>
      <c r="B68" s="44" t="s">
        <v>9</v>
      </c>
      <c r="C68" s="44"/>
      <c r="D68" s="11"/>
      <c r="E68" s="61"/>
      <c r="F68" s="108" t="str">
        <f t="shared" si="2"/>
        <v>1b</v>
      </c>
      <c r="G68" s="108" t="str">
        <f>"Ullage: " &amp; (HEX2DEC(F67)*256) + HEX2DEC(F68) &amp; "cm"</f>
        <v>Ullage: 27cm</v>
      </c>
      <c r="H68" s="217"/>
      <c r="I68" s="217"/>
      <c r="J68" s="217"/>
      <c r="K68" s="217"/>
      <c r="L68" s="217"/>
      <c r="M68" s="217"/>
      <c r="N68" s="21"/>
      <c r="O68" s="11"/>
      <c r="P68" s="36"/>
      <c r="Q68" s="29"/>
      <c r="R68" s="21"/>
    </row>
    <row r="69" spans="1:18" ht="15" outlineLevel="1" x14ac:dyDescent="0.2">
      <c r="A69" s="75">
        <v>7</v>
      </c>
      <c r="B69" s="44" t="s">
        <v>2</v>
      </c>
      <c r="C69" s="44"/>
      <c r="D69" s="11"/>
      <c r="E69" s="61"/>
      <c r="F69" s="108" t="str">
        <f t="shared" si="2"/>
        <v>17</v>
      </c>
      <c r="G69" s="108" t="str">
        <f>"PCB: " &amp; HEX2DEC(F69) &amp;  "°C"</f>
        <v>PCB: 23°C</v>
      </c>
      <c r="H69" s="217"/>
      <c r="I69" s="217"/>
      <c r="J69" s="217"/>
      <c r="K69" s="217"/>
      <c r="L69" s="217"/>
      <c r="M69" s="217"/>
      <c r="N69" s="21"/>
      <c r="O69" s="11"/>
      <c r="P69" s="36"/>
      <c r="Q69" s="29"/>
      <c r="R69" s="21"/>
    </row>
    <row r="70" spans="1:18" ht="15" outlineLevel="1" x14ac:dyDescent="0.2">
      <c r="A70" s="75">
        <v>8</v>
      </c>
      <c r="B70" s="45" t="s">
        <v>3</v>
      </c>
      <c r="C70" s="45"/>
      <c r="D70" s="11"/>
      <c r="E70" s="61"/>
      <c r="F70" s="108" t="str">
        <f t="shared" si="2"/>
        <v>aa</v>
      </c>
      <c r="G70" s="108" t="str">
        <f>"SRC: " &amp; HEX2DEC(LEFT(F70,1)) &amp; " SRSSI: " &amp; HEX2DEC(RIGHT(F70,1))</f>
        <v>SRC: 10 SRSSI: 10</v>
      </c>
      <c r="H70" s="217"/>
      <c r="I70" s="217"/>
      <c r="J70" s="217"/>
      <c r="K70" s="217"/>
      <c r="L70" s="217"/>
      <c r="M70" s="217"/>
      <c r="N70" s="21"/>
      <c r="O70" s="11"/>
      <c r="P70" s="36"/>
      <c r="Q70" s="29"/>
      <c r="R70" s="21"/>
    </row>
    <row r="71" spans="1:18" ht="15" outlineLevel="1" x14ac:dyDescent="0.2">
      <c r="A71" s="75">
        <v>9</v>
      </c>
      <c r="B71" s="43" t="s">
        <v>10</v>
      </c>
      <c r="C71" s="43"/>
      <c r="D71" s="11"/>
      <c r="E71" s="61"/>
      <c r="F71" s="108" t="str">
        <f t="shared" si="2"/>
        <v>00</v>
      </c>
      <c r="G71" s="61"/>
      <c r="H71" s="217"/>
      <c r="I71" s="217"/>
      <c r="J71" s="217"/>
      <c r="K71" s="217"/>
      <c r="L71" s="217"/>
      <c r="M71" s="217"/>
      <c r="N71" s="21"/>
      <c r="O71" s="11"/>
      <c r="P71" s="36"/>
      <c r="Q71" s="29"/>
      <c r="R71" s="21"/>
    </row>
    <row r="72" spans="1:18" ht="15" outlineLevel="1" x14ac:dyDescent="0.2">
      <c r="A72" s="75">
        <v>10</v>
      </c>
      <c r="B72" s="44" t="s">
        <v>9</v>
      </c>
      <c r="C72" s="44"/>
      <c r="D72" s="11"/>
      <c r="E72" s="61"/>
      <c r="F72" s="108" t="str">
        <f t="shared" si="2"/>
        <v>00</v>
      </c>
      <c r="G72" s="108" t="str">
        <f>"Ullage: " &amp; (HEX2DEC(F71)*256) + HEX2DEC(F72) &amp; "cm"</f>
        <v>Ullage: 0cm</v>
      </c>
      <c r="H72" s="217"/>
      <c r="I72" s="217"/>
      <c r="J72" s="217"/>
      <c r="K72" s="217"/>
      <c r="L72" s="217"/>
      <c r="M72" s="217"/>
      <c r="N72" s="21"/>
      <c r="O72" s="11"/>
      <c r="P72" s="36"/>
      <c r="Q72" s="29"/>
      <c r="R72" s="21"/>
    </row>
    <row r="73" spans="1:18" ht="15" outlineLevel="1" x14ac:dyDescent="0.2">
      <c r="A73" s="75">
        <v>11</v>
      </c>
      <c r="B73" s="44" t="s">
        <v>2</v>
      </c>
      <c r="C73" s="44"/>
      <c r="D73" s="11"/>
      <c r="E73" s="61"/>
      <c r="F73" s="108" t="str">
        <f t="shared" si="2"/>
        <v>00</v>
      </c>
      <c r="G73" s="108" t="str">
        <f>"PCB: " &amp; HEX2DEC(F73) &amp;  "°C"</f>
        <v>PCB: 0°C</v>
      </c>
      <c r="H73" s="217"/>
      <c r="I73" s="217"/>
      <c r="J73" s="217"/>
      <c r="K73" s="217"/>
      <c r="L73" s="217"/>
      <c r="M73" s="217"/>
      <c r="N73" s="21"/>
      <c r="O73" s="11"/>
      <c r="P73" s="36"/>
      <c r="Q73" s="29"/>
      <c r="R73" s="21"/>
    </row>
    <row r="74" spans="1:18" ht="15" outlineLevel="1" x14ac:dyDescent="0.2">
      <c r="A74" s="75">
        <v>12</v>
      </c>
      <c r="B74" s="45" t="s">
        <v>3</v>
      </c>
      <c r="C74" s="45"/>
      <c r="D74" s="11"/>
      <c r="E74" s="61"/>
      <c r="F74" s="108" t="str">
        <f t="shared" si="2"/>
        <v>00</v>
      </c>
      <c r="G74" s="108" t="str">
        <f>"SRC: " &amp; HEX2DEC(LEFT(F74,1)) &amp; " SRSSI: " &amp; HEX2DEC(RIGHT(F74,1))</f>
        <v>SRC: 0 SRSSI: 0</v>
      </c>
      <c r="H74" s="217"/>
      <c r="I74" s="217"/>
      <c r="J74" s="217"/>
      <c r="K74" s="217"/>
      <c r="L74" s="217"/>
      <c r="M74" s="217"/>
      <c r="N74" s="21"/>
      <c r="O74" s="11"/>
      <c r="P74" s="36"/>
      <c r="Q74" s="29"/>
      <c r="R74" s="21"/>
    </row>
    <row r="75" spans="1:18" s="62" customFormat="1" ht="15" outlineLevel="1" x14ac:dyDescent="0.2">
      <c r="A75" s="75"/>
      <c r="B75" s="30"/>
      <c r="C75" s="30"/>
      <c r="D75" s="61"/>
      <c r="E75" s="61"/>
      <c r="F75" s="108"/>
      <c r="G75" s="108"/>
      <c r="H75" s="112"/>
      <c r="I75" s="112"/>
      <c r="J75" s="112"/>
      <c r="K75" s="112"/>
      <c r="L75" s="112"/>
      <c r="M75" s="112"/>
      <c r="N75" s="69"/>
      <c r="O75" s="61"/>
      <c r="P75" s="73"/>
      <c r="Q75" s="65"/>
      <c r="R75" s="69"/>
    </row>
    <row r="76" spans="1:18" outlineLevel="1" x14ac:dyDescent="0.15">
      <c r="A76" s="85"/>
      <c r="B76" s="65"/>
      <c r="C76" s="65"/>
      <c r="D76" s="70"/>
      <c r="E76" s="70"/>
      <c r="F76" s="70"/>
      <c r="G76" s="70"/>
      <c r="H76" s="56"/>
      <c r="I76" s="56"/>
      <c r="J76" s="56"/>
      <c r="K76" s="56"/>
      <c r="L76" s="56"/>
      <c r="M76" s="56"/>
      <c r="N76" s="24"/>
    </row>
    <row r="77" spans="1:18" x14ac:dyDescent="0.15">
      <c r="A77" s="12"/>
      <c r="B77" s="29"/>
      <c r="C77" s="23"/>
      <c r="D77" s="26"/>
      <c r="E77" s="64"/>
      <c r="F77" s="64"/>
      <c r="G77" s="64"/>
      <c r="H77" s="56"/>
      <c r="I77" s="56"/>
      <c r="J77" s="56"/>
      <c r="K77" s="56"/>
      <c r="L77" s="56"/>
      <c r="M77" s="56"/>
      <c r="N77" s="24"/>
    </row>
  </sheetData>
  <mergeCells count="8">
    <mergeCell ref="H66:M74"/>
    <mergeCell ref="B4:M6"/>
    <mergeCell ref="H42:M49"/>
    <mergeCell ref="C11:G11"/>
    <mergeCell ref="H22:M37"/>
    <mergeCell ref="C8:G8"/>
    <mergeCell ref="C9:G9"/>
    <mergeCell ref="C10:G10"/>
  </mergeCells>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9"/>
  <sheetViews>
    <sheetView zoomScale="80" zoomScaleNormal="80" workbookViewId="0">
      <pane ySplit="2" topLeftCell="A42" activePane="bottomLeft" state="frozen"/>
      <selection activeCell="D1" sqref="D1"/>
      <selection pane="bottomLeft" activeCell="D68" sqref="D68"/>
    </sheetView>
  </sheetViews>
  <sheetFormatPr defaultColWidth="9.14453125" defaultRowHeight="12.75" outlineLevelRow="1" x14ac:dyDescent="0.15"/>
  <cols>
    <col min="1" max="1" width="6.859375" style="3" bestFit="1" customWidth="1"/>
    <col min="2" max="2" width="49.09765625" style="4" customWidth="1"/>
    <col min="3" max="3" width="9.953125" style="14" customWidth="1"/>
    <col min="4" max="4" width="13.1796875" style="62" customWidth="1"/>
    <col min="5" max="5" width="18.83203125" style="62" customWidth="1"/>
    <col min="6" max="6" width="12.9140625" style="62" customWidth="1"/>
    <col min="7" max="7" width="16.41015625" style="62" customWidth="1"/>
    <col min="8" max="8" width="19.90625" style="62" customWidth="1"/>
    <col min="9" max="9" width="14.52734375" style="62" customWidth="1"/>
    <col min="10" max="10" width="4.4375" style="62" hidden="1" customWidth="1"/>
    <col min="11" max="11" width="5.37890625" style="62" hidden="1" customWidth="1"/>
    <col min="12" max="12" width="6.1875" style="62" customWidth="1"/>
    <col min="13" max="13" width="32.1484375" style="62" customWidth="1"/>
    <col min="14" max="15" width="9.14453125" style="62"/>
    <col min="16" max="16" width="7.93359375" style="62" customWidth="1"/>
    <col min="17" max="17" width="33.8984375" style="62" customWidth="1"/>
    <col min="18" max="18" width="12.9140625" style="62" customWidth="1"/>
    <col min="19" max="16384" width="9.14453125" style="62"/>
  </cols>
  <sheetData>
    <row r="1" spans="1:19" ht="45" customHeight="1" x14ac:dyDescent="0.2">
      <c r="A1" s="59"/>
      <c r="B1" s="124" t="s">
        <v>89</v>
      </c>
      <c r="C1" s="81"/>
      <c r="D1" s="118"/>
      <c r="E1" s="118"/>
      <c r="F1" s="123"/>
      <c r="G1" s="123"/>
      <c r="H1" s="61"/>
      <c r="I1" s="61"/>
      <c r="J1" s="61"/>
      <c r="K1" s="61"/>
      <c r="L1" s="61"/>
      <c r="M1" s="61"/>
      <c r="N1" s="61"/>
      <c r="O1" s="61"/>
      <c r="P1" s="61"/>
      <c r="Q1" s="61"/>
      <c r="R1" s="61"/>
      <c r="S1" s="61"/>
    </row>
    <row r="2" spans="1:19" ht="19.5" customHeight="1" x14ac:dyDescent="0.2">
      <c r="A2" s="51"/>
      <c r="B2" s="125" t="s">
        <v>126</v>
      </c>
      <c r="C2" s="61"/>
      <c r="D2" s="119"/>
      <c r="E2" s="119"/>
      <c r="F2" s="94"/>
      <c r="G2" s="94"/>
      <c r="H2" s="61"/>
      <c r="I2" s="61"/>
      <c r="J2" s="61"/>
      <c r="K2" s="61"/>
      <c r="L2" s="61"/>
      <c r="M2" s="61"/>
      <c r="N2" s="61"/>
      <c r="O2" s="61"/>
      <c r="P2" s="61"/>
      <c r="Q2" s="61"/>
      <c r="R2" s="61"/>
      <c r="S2" s="61"/>
    </row>
    <row r="3" spans="1:19" ht="19.5" customHeight="1" x14ac:dyDescent="0.2">
      <c r="A3" s="51"/>
      <c r="B3" s="128"/>
      <c r="C3" s="61"/>
      <c r="D3" s="127"/>
      <c r="E3" s="127"/>
      <c r="F3" s="94"/>
      <c r="G3" s="94"/>
      <c r="H3" s="61"/>
      <c r="I3" s="61"/>
      <c r="J3" s="61"/>
      <c r="K3" s="61"/>
      <c r="L3" s="61"/>
      <c r="M3" s="61"/>
      <c r="N3" s="61"/>
      <c r="O3" s="61"/>
      <c r="P3" s="61"/>
      <c r="Q3" s="61"/>
      <c r="R3" s="61"/>
      <c r="S3" s="61"/>
    </row>
    <row r="4" spans="1:19" s="61" customFormat="1" ht="15" x14ac:dyDescent="0.2">
      <c r="B4" s="218" t="s">
        <v>94</v>
      </c>
      <c r="C4" s="219"/>
      <c r="D4" s="219"/>
      <c r="E4" s="219"/>
      <c r="F4" s="219"/>
      <c r="G4" s="219"/>
      <c r="H4" s="219"/>
      <c r="I4" s="219"/>
      <c r="J4" s="219"/>
      <c r="K4" s="219"/>
      <c r="L4" s="219"/>
      <c r="M4" s="220"/>
    </row>
    <row r="5" spans="1:19" s="61" customFormat="1" ht="15" x14ac:dyDescent="0.2">
      <c r="B5" s="221"/>
      <c r="C5" s="222"/>
      <c r="D5" s="222"/>
      <c r="E5" s="222"/>
      <c r="F5" s="222"/>
      <c r="G5" s="222"/>
      <c r="H5" s="222"/>
      <c r="I5" s="222"/>
      <c r="J5" s="222"/>
      <c r="K5" s="222"/>
      <c r="L5" s="222"/>
      <c r="M5" s="223"/>
    </row>
    <row r="6" spans="1:19" s="61" customFormat="1" ht="15" x14ac:dyDescent="0.2">
      <c r="B6" s="224"/>
      <c r="C6" s="225"/>
      <c r="D6" s="225"/>
      <c r="E6" s="225"/>
      <c r="F6" s="225"/>
      <c r="G6" s="225"/>
      <c r="H6" s="225"/>
      <c r="I6" s="225"/>
      <c r="J6" s="225"/>
      <c r="K6" s="225"/>
      <c r="L6" s="225"/>
      <c r="M6" s="226"/>
    </row>
    <row r="7" spans="1:19" s="61" customFormat="1" ht="21.75" customHeight="1" x14ac:dyDescent="0.2"/>
    <row r="8" spans="1:19" s="61" customFormat="1" ht="15" x14ac:dyDescent="0.2">
      <c r="B8" s="5" t="s">
        <v>91</v>
      </c>
      <c r="C8" s="229" t="s">
        <v>21</v>
      </c>
      <c r="D8" s="229"/>
      <c r="E8" s="229"/>
      <c r="F8" s="229"/>
      <c r="G8" s="229"/>
      <c r="H8" s="126" t="s">
        <v>92</v>
      </c>
    </row>
    <row r="9" spans="1:19" s="61" customFormat="1" ht="15" x14ac:dyDescent="0.2">
      <c r="B9" s="6" t="s">
        <v>12</v>
      </c>
      <c r="C9" s="228" t="s">
        <v>22</v>
      </c>
      <c r="D9" s="228"/>
      <c r="E9" s="228"/>
      <c r="F9" s="228"/>
      <c r="G9" s="228"/>
      <c r="H9" s="7" t="s">
        <v>13</v>
      </c>
    </row>
    <row r="10" spans="1:19" s="61" customFormat="1" ht="15" x14ac:dyDescent="0.2">
      <c r="B10" s="6" t="s">
        <v>14</v>
      </c>
      <c r="C10" s="228" t="s">
        <v>23</v>
      </c>
      <c r="D10" s="228"/>
      <c r="E10" s="228"/>
      <c r="F10" s="228"/>
      <c r="G10" s="228"/>
      <c r="H10" s="7" t="s">
        <v>15</v>
      </c>
    </row>
    <row r="11" spans="1:19" s="61" customFormat="1" ht="15" x14ac:dyDescent="0.2">
      <c r="B11" s="6" t="s">
        <v>120</v>
      </c>
      <c r="C11" s="228" t="s">
        <v>43</v>
      </c>
      <c r="D11" s="228"/>
      <c r="E11" s="228"/>
      <c r="F11" s="228"/>
      <c r="G11" s="228"/>
      <c r="H11" s="7" t="s">
        <v>16</v>
      </c>
    </row>
    <row r="12" spans="1:19" s="61" customFormat="1" ht="15" x14ac:dyDescent="0.2">
      <c r="B12" s="10" t="s">
        <v>40</v>
      </c>
      <c r="C12" s="228" t="s">
        <v>26</v>
      </c>
      <c r="D12" s="228"/>
      <c r="E12" s="228"/>
      <c r="F12" s="228"/>
      <c r="G12" s="228"/>
      <c r="H12" s="7" t="s">
        <v>17</v>
      </c>
    </row>
    <row r="13" spans="1:19" s="61" customFormat="1" ht="15" x14ac:dyDescent="0.2">
      <c r="B13" s="10" t="s">
        <v>41</v>
      </c>
      <c r="C13" s="228" t="s">
        <v>121</v>
      </c>
      <c r="D13" s="228"/>
      <c r="E13" s="228"/>
      <c r="F13" s="228"/>
      <c r="G13" s="228"/>
      <c r="H13" s="7" t="s">
        <v>19</v>
      </c>
    </row>
    <row r="14" spans="1:19" s="61" customFormat="1" ht="15" x14ac:dyDescent="0.2">
      <c r="B14" s="6" t="s">
        <v>18</v>
      </c>
      <c r="C14" s="228" t="s">
        <v>122</v>
      </c>
      <c r="D14" s="228"/>
      <c r="E14" s="228"/>
      <c r="F14" s="228"/>
      <c r="G14" s="228"/>
      <c r="H14" s="7" t="s">
        <v>20</v>
      </c>
    </row>
    <row r="15" spans="1:19" s="61" customFormat="1" ht="15" x14ac:dyDescent="0.2">
      <c r="B15" s="6" t="s">
        <v>25</v>
      </c>
      <c r="C15" s="228" t="s">
        <v>123</v>
      </c>
      <c r="D15" s="228"/>
      <c r="E15" s="228"/>
      <c r="F15" s="228"/>
      <c r="G15" s="228"/>
      <c r="H15" s="8" t="s">
        <v>24</v>
      </c>
    </row>
    <row r="16" spans="1:19" s="61" customFormat="1" ht="15" x14ac:dyDescent="0.2">
      <c r="B16" s="6" t="s">
        <v>60</v>
      </c>
      <c r="C16" s="228" t="s">
        <v>61</v>
      </c>
      <c r="D16" s="228"/>
      <c r="E16" s="228"/>
      <c r="F16" s="228"/>
      <c r="G16" s="228"/>
      <c r="H16" s="7" t="s">
        <v>58</v>
      </c>
    </row>
    <row r="17" spans="1:18" s="61" customFormat="1" ht="15" x14ac:dyDescent="0.2">
      <c r="B17" s="6" t="s">
        <v>62</v>
      </c>
      <c r="C17" s="228" t="s">
        <v>63</v>
      </c>
      <c r="D17" s="228"/>
      <c r="E17" s="228"/>
      <c r="F17" s="228"/>
      <c r="G17" s="228"/>
      <c r="H17" s="8" t="s">
        <v>59</v>
      </c>
    </row>
    <row r="18" spans="1:18" s="86" customFormat="1" ht="15" x14ac:dyDescent="0.2">
      <c r="B18" s="31"/>
      <c r="C18" s="25"/>
      <c r="D18" s="25"/>
      <c r="E18" s="25"/>
      <c r="F18" s="25"/>
      <c r="G18" s="25"/>
      <c r="H18" s="64"/>
    </row>
    <row r="19" spans="1:18" s="86" customFormat="1" ht="15" customHeight="1" x14ac:dyDescent="0.2">
      <c r="B19" s="31"/>
      <c r="C19" s="25"/>
      <c r="D19" s="25"/>
      <c r="E19" s="25"/>
      <c r="F19" s="25"/>
      <c r="G19" s="25"/>
      <c r="H19" s="64"/>
    </row>
    <row r="20" spans="1:18" s="86" customFormat="1" ht="15" x14ac:dyDescent="0.2">
      <c r="B20" s="31"/>
      <c r="C20" s="25"/>
      <c r="D20" s="25"/>
      <c r="E20" s="25"/>
      <c r="F20" s="25"/>
      <c r="G20" s="25"/>
      <c r="H20" s="64"/>
    </row>
    <row r="21" spans="1:18" ht="15.75" thickBot="1" x14ac:dyDescent="0.25">
      <c r="A21" s="75"/>
      <c r="B21" s="55" t="s">
        <v>93</v>
      </c>
      <c r="C21" s="63"/>
      <c r="D21" s="61"/>
      <c r="E21" s="61"/>
      <c r="F21" s="61"/>
      <c r="G21" s="61"/>
      <c r="H21" s="61"/>
      <c r="I21" s="75"/>
      <c r="J21" s="69"/>
      <c r="K21" s="69"/>
      <c r="L21" s="69"/>
      <c r="M21" s="74"/>
      <c r="N21" s="69"/>
      <c r="O21" s="61"/>
      <c r="P21" s="73"/>
      <c r="Q21" s="65"/>
      <c r="R21" s="69"/>
    </row>
    <row r="22" spans="1:18" ht="32.25" customHeight="1" x14ac:dyDescent="0.2">
      <c r="A22" s="75"/>
      <c r="B22" s="230" t="s">
        <v>86</v>
      </c>
      <c r="C22" s="231"/>
      <c r="D22" s="231"/>
      <c r="E22" s="231"/>
      <c r="F22" s="231"/>
      <c r="G22" s="231"/>
      <c r="H22" s="231"/>
      <c r="I22" s="231"/>
      <c r="J22" s="231"/>
      <c r="K22" s="231"/>
      <c r="L22" s="231"/>
      <c r="M22" s="232"/>
      <c r="N22" s="69"/>
      <c r="O22" s="61"/>
      <c r="P22" s="73"/>
      <c r="Q22" s="65"/>
      <c r="R22" s="69"/>
    </row>
    <row r="23" spans="1:18" ht="18" customHeight="1" x14ac:dyDescent="0.2">
      <c r="A23" s="75"/>
      <c r="B23" s="233"/>
      <c r="C23" s="234"/>
      <c r="D23" s="234"/>
      <c r="E23" s="234"/>
      <c r="F23" s="234"/>
      <c r="G23" s="234"/>
      <c r="H23" s="234"/>
      <c r="I23" s="234"/>
      <c r="J23" s="234"/>
      <c r="K23" s="234"/>
      <c r="L23" s="234"/>
      <c r="M23" s="235"/>
      <c r="N23" s="69"/>
      <c r="O23" s="61"/>
      <c r="P23" s="73"/>
      <c r="Q23" s="65"/>
      <c r="R23" s="69"/>
    </row>
    <row r="24" spans="1:18" s="13" customFormat="1" x14ac:dyDescent="0.15">
      <c r="A24" s="70"/>
      <c r="B24" s="57"/>
      <c r="C24" s="57"/>
      <c r="D24" s="57"/>
      <c r="E24" s="57"/>
      <c r="F24" s="57"/>
      <c r="G24" s="57"/>
      <c r="H24" s="57"/>
      <c r="I24" s="57"/>
      <c r="J24" s="57"/>
      <c r="K24" s="57"/>
      <c r="L24" s="57"/>
      <c r="M24" s="57"/>
      <c r="N24" s="69"/>
      <c r="P24" s="64"/>
      <c r="Q24" s="65"/>
      <c r="R24" s="69"/>
    </row>
    <row r="25" spans="1:18" ht="15" x14ac:dyDescent="0.2">
      <c r="A25" s="75"/>
      <c r="B25" s="65" t="s">
        <v>35</v>
      </c>
      <c r="C25" s="63"/>
      <c r="D25" s="61"/>
      <c r="E25" s="61"/>
      <c r="F25" s="61"/>
      <c r="G25" s="61"/>
      <c r="H25" s="61"/>
      <c r="I25" s="75"/>
      <c r="J25" s="69"/>
      <c r="K25" s="69"/>
      <c r="L25" s="69"/>
      <c r="M25" s="74"/>
      <c r="N25" s="69"/>
      <c r="O25" s="61"/>
      <c r="P25" s="73"/>
      <c r="Q25" s="65"/>
      <c r="R25" s="69"/>
    </row>
    <row r="26" spans="1:18" ht="15" x14ac:dyDescent="0.2">
      <c r="A26" s="75"/>
      <c r="B26" s="65" t="s">
        <v>36</v>
      </c>
      <c r="C26" s="63"/>
      <c r="D26" s="61"/>
      <c r="E26" s="61"/>
      <c r="F26" s="61"/>
      <c r="G26" s="61"/>
      <c r="H26" s="61"/>
      <c r="I26" s="75"/>
      <c r="J26" s="69"/>
      <c r="K26" s="69"/>
      <c r="L26" s="69"/>
      <c r="M26" s="74"/>
      <c r="N26" s="69"/>
      <c r="O26" s="61"/>
      <c r="P26" s="73"/>
      <c r="Q26" s="65"/>
      <c r="R26" s="69"/>
    </row>
    <row r="27" spans="1:18" ht="15" outlineLevel="1" x14ac:dyDescent="0.2">
      <c r="A27" s="67">
        <v>4</v>
      </c>
      <c r="B27" s="65"/>
      <c r="C27" s="65"/>
      <c r="D27" s="61" t="s">
        <v>39</v>
      </c>
      <c r="E27" s="64" t="s">
        <v>127</v>
      </c>
      <c r="F27" s="64"/>
      <c r="G27" s="64"/>
      <c r="H27" s="66"/>
      <c r="I27" s="25"/>
      <c r="J27" s="27"/>
      <c r="K27" s="64"/>
      <c r="L27" s="27"/>
      <c r="M27" s="61"/>
      <c r="N27" s="61"/>
      <c r="O27" s="61"/>
      <c r="P27" s="73"/>
      <c r="Q27" s="65"/>
      <c r="R27" s="69"/>
    </row>
    <row r="28" spans="1:18" ht="15" outlineLevel="1" x14ac:dyDescent="0.2">
      <c r="A28" s="67">
        <v>5</v>
      </c>
      <c r="B28" s="65"/>
      <c r="C28" s="65"/>
      <c r="D28" s="61"/>
      <c r="E28" s="61"/>
      <c r="F28" s="61"/>
      <c r="G28" s="61"/>
      <c r="H28" s="66"/>
      <c r="I28" s="64"/>
      <c r="J28" s="64"/>
      <c r="K28" s="64"/>
      <c r="L28" s="61"/>
      <c r="M28" s="61"/>
      <c r="N28" s="61"/>
      <c r="O28" s="61"/>
      <c r="P28" s="73"/>
      <c r="Q28" s="65"/>
      <c r="R28" s="69"/>
    </row>
    <row r="29" spans="1:18" ht="15" outlineLevel="1" x14ac:dyDescent="0.2">
      <c r="A29" s="67"/>
      <c r="B29" s="65"/>
      <c r="C29" s="65"/>
      <c r="D29" s="61"/>
      <c r="E29" s="61"/>
      <c r="F29" s="61"/>
      <c r="G29" s="61"/>
      <c r="H29" s="66"/>
      <c r="I29" s="64"/>
      <c r="J29" s="64"/>
      <c r="K29" s="64"/>
      <c r="L29" s="61"/>
      <c r="M29" s="61"/>
      <c r="N29" s="61"/>
      <c r="O29" s="61"/>
      <c r="P29" s="73"/>
      <c r="Q29" s="65"/>
      <c r="R29" s="69"/>
    </row>
    <row r="30" spans="1:18" ht="15" x14ac:dyDescent="0.2">
      <c r="A30" s="75"/>
      <c r="B30" s="79"/>
      <c r="C30" s="63"/>
      <c r="D30" s="61"/>
      <c r="E30" s="61"/>
      <c r="F30" s="61"/>
      <c r="G30" s="61"/>
      <c r="H30" s="67"/>
      <c r="I30" s="31"/>
      <c r="J30" s="64"/>
      <c r="K30" s="34"/>
      <c r="L30" s="64"/>
      <c r="M30" s="41"/>
      <c r="N30" s="71"/>
      <c r="O30" s="61"/>
      <c r="P30" s="73"/>
      <c r="Q30" s="65"/>
      <c r="R30" s="69"/>
    </row>
    <row r="31" spans="1:18" ht="15.75" thickBot="1" x14ac:dyDescent="0.25">
      <c r="A31" s="51"/>
      <c r="B31" s="55" t="s">
        <v>45</v>
      </c>
      <c r="D31" s="64" t="s">
        <v>87</v>
      </c>
      <c r="E31" s="64" t="s">
        <v>127</v>
      </c>
      <c r="F31" s="64"/>
      <c r="G31" s="64"/>
      <c r="H31" s="66"/>
      <c r="I31" s="66"/>
      <c r="J31" s="66"/>
      <c r="K31" s="66"/>
      <c r="L31" s="66"/>
      <c r="M31" s="66"/>
      <c r="N31" s="66"/>
      <c r="O31" s="61"/>
      <c r="P31" s="61"/>
      <c r="Q31" s="61"/>
      <c r="R31" s="61"/>
    </row>
    <row r="32" spans="1:18" ht="15" outlineLevel="1" x14ac:dyDescent="0.2">
      <c r="A32" s="67">
        <v>1</v>
      </c>
      <c r="B32" s="46" t="s">
        <v>11</v>
      </c>
      <c r="C32" s="68" t="s">
        <v>19</v>
      </c>
      <c r="D32" s="105">
        <v>42</v>
      </c>
      <c r="H32" s="66"/>
      <c r="I32" s="66"/>
      <c r="J32" s="66"/>
      <c r="K32" s="66"/>
      <c r="L32" s="66"/>
      <c r="M32" s="66"/>
      <c r="N32" s="66"/>
      <c r="O32" s="61"/>
      <c r="P32" s="61"/>
      <c r="Q32" s="61"/>
      <c r="R32" s="61"/>
    </row>
    <row r="33" spans="1:18" ht="15" outlineLevel="1" x14ac:dyDescent="0.2">
      <c r="A33" s="67">
        <v>2</v>
      </c>
      <c r="B33" s="53" t="s">
        <v>136</v>
      </c>
      <c r="C33" s="68"/>
      <c r="D33" s="106" t="s">
        <v>48</v>
      </c>
      <c r="E33" s="64"/>
      <c r="F33" s="64"/>
      <c r="G33" s="64"/>
      <c r="H33" s="66"/>
      <c r="I33" s="66"/>
      <c r="J33" s="66"/>
      <c r="K33" s="66"/>
      <c r="L33" s="66"/>
      <c r="M33" s="66"/>
      <c r="N33" s="66"/>
      <c r="O33" s="61"/>
      <c r="P33" s="61"/>
      <c r="Q33" s="61"/>
      <c r="R33" s="61"/>
    </row>
    <row r="34" spans="1:18" ht="15" outlineLevel="1" x14ac:dyDescent="0.2">
      <c r="A34" s="67">
        <v>3</v>
      </c>
      <c r="B34" s="82" t="s">
        <v>4</v>
      </c>
      <c r="C34" s="68"/>
      <c r="D34" s="106" t="s">
        <v>48</v>
      </c>
      <c r="E34" s="64"/>
      <c r="F34" s="64"/>
      <c r="G34" s="64"/>
      <c r="H34" s="66"/>
      <c r="I34" s="66"/>
      <c r="J34" s="66"/>
      <c r="K34" s="66"/>
      <c r="L34" s="66"/>
      <c r="M34" s="66"/>
      <c r="N34" s="66"/>
      <c r="O34" s="61"/>
      <c r="P34" s="61"/>
      <c r="Q34" s="61"/>
      <c r="R34" s="61"/>
    </row>
    <row r="35" spans="1:18" ht="15" outlineLevel="1" x14ac:dyDescent="0.2">
      <c r="A35" s="67">
        <v>4</v>
      </c>
      <c r="B35" s="76" t="s">
        <v>38</v>
      </c>
      <c r="C35" s="76"/>
      <c r="D35" s="106" t="s">
        <v>132</v>
      </c>
      <c r="E35" s="64"/>
      <c r="F35" s="64"/>
      <c r="G35" s="64"/>
      <c r="H35" s="66"/>
      <c r="I35" s="66"/>
      <c r="J35" s="66"/>
      <c r="K35" s="66"/>
      <c r="L35" s="66"/>
      <c r="M35" s="66"/>
      <c r="N35" s="66"/>
      <c r="O35" s="61"/>
      <c r="P35" s="61"/>
      <c r="Q35" s="61"/>
      <c r="R35" s="61"/>
    </row>
    <row r="36" spans="1:18" ht="12.75" customHeight="1" outlineLevel="1" x14ac:dyDescent="0.2">
      <c r="A36" s="67">
        <v>5</v>
      </c>
      <c r="B36" s="77" t="s">
        <v>7</v>
      </c>
      <c r="C36" s="77"/>
      <c r="D36" s="106" t="s">
        <v>50</v>
      </c>
      <c r="E36" s="64"/>
      <c r="F36" s="64"/>
      <c r="G36" s="64"/>
      <c r="H36" s="227" t="s">
        <v>133</v>
      </c>
      <c r="I36" s="227"/>
      <c r="J36" s="227"/>
      <c r="K36" s="227"/>
      <c r="L36" s="227"/>
      <c r="M36" s="227"/>
      <c r="N36" s="66"/>
      <c r="O36" s="61"/>
      <c r="P36" s="61"/>
      <c r="Q36" s="61"/>
      <c r="R36" s="61"/>
    </row>
    <row r="37" spans="1:18" ht="15" outlineLevel="1" x14ac:dyDescent="0.2">
      <c r="A37" s="67">
        <v>6</v>
      </c>
      <c r="B37" s="77" t="s">
        <v>8</v>
      </c>
      <c r="C37" s="77"/>
      <c r="D37" s="106" t="s">
        <v>50</v>
      </c>
      <c r="E37" s="64"/>
      <c r="F37" s="64"/>
      <c r="G37" s="64"/>
      <c r="H37" s="227"/>
      <c r="I37" s="227"/>
      <c r="J37" s="227"/>
      <c r="K37" s="227"/>
      <c r="L37" s="227"/>
      <c r="M37" s="227"/>
      <c r="N37" s="66"/>
      <c r="O37" s="61"/>
      <c r="P37" s="61"/>
      <c r="Q37" s="61"/>
      <c r="R37" s="61"/>
    </row>
    <row r="38" spans="1:18" ht="15" outlineLevel="1" x14ac:dyDescent="0.2">
      <c r="A38" s="67">
        <v>7</v>
      </c>
      <c r="B38" s="78" t="s">
        <v>37</v>
      </c>
      <c r="C38" s="78"/>
      <c r="D38" s="106">
        <v>80</v>
      </c>
      <c r="E38" s="64"/>
      <c r="F38" s="64"/>
      <c r="G38" s="64"/>
      <c r="H38" s="227"/>
      <c r="I38" s="227"/>
      <c r="J38" s="227"/>
      <c r="K38" s="227"/>
      <c r="L38" s="227"/>
      <c r="M38" s="227"/>
      <c r="N38" s="66"/>
      <c r="O38" s="61"/>
      <c r="P38" s="61"/>
      <c r="Q38" s="61"/>
      <c r="R38" s="61"/>
    </row>
    <row r="39" spans="1:18" ht="15" outlineLevel="1" x14ac:dyDescent="0.2">
      <c r="A39" s="67">
        <v>8</v>
      </c>
      <c r="B39" s="76" t="s">
        <v>38</v>
      </c>
      <c r="C39" s="77"/>
      <c r="D39" s="106"/>
      <c r="E39" s="64"/>
      <c r="F39" s="64"/>
      <c r="G39" s="64"/>
      <c r="H39" s="227"/>
      <c r="I39" s="227"/>
      <c r="J39" s="227"/>
      <c r="K39" s="227"/>
      <c r="L39" s="227"/>
      <c r="M39" s="227"/>
      <c r="N39" s="66"/>
      <c r="O39" s="61"/>
      <c r="P39" s="61"/>
      <c r="Q39" s="61"/>
      <c r="R39" s="61"/>
    </row>
    <row r="40" spans="1:18" ht="12.6" customHeight="1" outlineLevel="1" x14ac:dyDescent="0.2">
      <c r="A40" s="67">
        <v>9</v>
      </c>
      <c r="B40" s="77" t="s">
        <v>7</v>
      </c>
      <c r="C40" s="77"/>
      <c r="D40" s="106"/>
      <c r="E40" s="64"/>
      <c r="F40" s="64"/>
      <c r="G40" s="64"/>
      <c r="H40" s="227"/>
      <c r="I40" s="227"/>
      <c r="J40" s="227"/>
      <c r="K40" s="227"/>
      <c r="L40" s="227"/>
      <c r="M40" s="227"/>
      <c r="N40" s="66"/>
      <c r="O40" s="61"/>
      <c r="P40" s="61"/>
      <c r="Q40" s="61"/>
      <c r="R40" s="61"/>
    </row>
    <row r="41" spans="1:18" ht="12.95" customHeight="1" outlineLevel="1" x14ac:dyDescent="0.2">
      <c r="A41" s="67">
        <v>10</v>
      </c>
      <c r="B41" s="77" t="s">
        <v>8</v>
      </c>
      <c r="C41" s="77"/>
      <c r="D41" s="106"/>
      <c r="E41" s="64"/>
      <c r="F41" s="64"/>
      <c r="G41" s="64"/>
      <c r="H41" s="227"/>
      <c r="I41" s="227"/>
      <c r="J41" s="227"/>
      <c r="K41" s="227"/>
      <c r="L41" s="227"/>
      <c r="M41" s="227"/>
      <c r="N41" s="66"/>
      <c r="O41" s="61"/>
      <c r="P41" s="61"/>
      <c r="Q41" s="61"/>
      <c r="R41" s="61"/>
    </row>
    <row r="42" spans="1:18" ht="15" outlineLevel="1" x14ac:dyDescent="0.2">
      <c r="A42" s="67">
        <v>11</v>
      </c>
      <c r="B42" s="78" t="s">
        <v>37</v>
      </c>
      <c r="C42" s="78"/>
      <c r="D42" s="106"/>
      <c r="E42" s="64"/>
      <c r="F42" s="64"/>
      <c r="G42" s="64"/>
      <c r="H42" s="227"/>
      <c r="I42" s="227"/>
      <c r="J42" s="227"/>
      <c r="K42" s="227"/>
      <c r="L42" s="227"/>
      <c r="M42" s="227"/>
      <c r="N42" s="66"/>
      <c r="O42" s="61"/>
      <c r="P42" s="61"/>
      <c r="Q42" s="61"/>
      <c r="R42" s="61"/>
    </row>
    <row r="43" spans="1:18" ht="15" outlineLevel="1" x14ac:dyDescent="0.2">
      <c r="A43" s="67">
        <v>12</v>
      </c>
      <c r="B43" s="76" t="s">
        <v>38</v>
      </c>
      <c r="C43" s="77"/>
      <c r="D43" s="106"/>
      <c r="E43" s="64"/>
      <c r="F43" s="64"/>
      <c r="G43" s="64"/>
      <c r="H43" s="227"/>
      <c r="I43" s="227"/>
      <c r="J43" s="227"/>
      <c r="K43" s="227"/>
      <c r="L43" s="227"/>
      <c r="M43" s="227"/>
      <c r="N43" s="66"/>
      <c r="O43" s="61"/>
      <c r="P43" s="61"/>
      <c r="Q43" s="61"/>
      <c r="R43" s="61"/>
    </row>
    <row r="44" spans="1:18" ht="15" outlineLevel="1" x14ac:dyDescent="0.2">
      <c r="A44" s="67">
        <v>13</v>
      </c>
      <c r="B44" s="77" t="s">
        <v>7</v>
      </c>
      <c r="C44" s="77"/>
      <c r="D44" s="106"/>
      <c r="E44" s="64"/>
      <c r="F44" s="64"/>
      <c r="G44" s="64"/>
      <c r="H44" s="227"/>
      <c r="I44" s="227"/>
      <c r="J44" s="227"/>
      <c r="K44" s="227"/>
      <c r="L44" s="227"/>
      <c r="M44" s="227"/>
      <c r="N44" s="66"/>
      <c r="O44" s="61"/>
      <c r="P44" s="61"/>
      <c r="Q44" s="61"/>
      <c r="R44" s="61"/>
    </row>
    <row r="45" spans="1:18" ht="15" outlineLevel="1" x14ac:dyDescent="0.2">
      <c r="A45" s="67">
        <v>14</v>
      </c>
      <c r="B45" s="77" t="s">
        <v>8</v>
      </c>
      <c r="C45" s="77"/>
      <c r="D45" s="106"/>
      <c r="E45" s="64"/>
      <c r="F45" s="64"/>
      <c r="G45" s="64"/>
      <c r="H45" s="227"/>
      <c r="I45" s="227"/>
      <c r="J45" s="227"/>
      <c r="K45" s="227"/>
      <c r="L45" s="227"/>
      <c r="M45" s="227"/>
      <c r="N45" s="66"/>
      <c r="O45" s="61"/>
      <c r="P45" s="61"/>
      <c r="Q45" s="61"/>
      <c r="R45" s="61"/>
    </row>
    <row r="46" spans="1:18" ht="15" outlineLevel="1" x14ac:dyDescent="0.2">
      <c r="A46" s="67">
        <v>15</v>
      </c>
      <c r="B46" s="78" t="s">
        <v>37</v>
      </c>
      <c r="C46" s="78"/>
      <c r="D46" s="106"/>
      <c r="E46" s="64"/>
      <c r="F46" s="64"/>
      <c r="G46" s="64"/>
      <c r="H46" s="227"/>
      <c r="I46" s="227"/>
      <c r="J46" s="227"/>
      <c r="K46" s="227"/>
      <c r="L46" s="227"/>
      <c r="M46" s="227"/>
      <c r="N46" s="66"/>
      <c r="O46" s="61"/>
      <c r="P46" s="61"/>
      <c r="Q46" s="61"/>
      <c r="R46" s="61"/>
    </row>
    <row r="47" spans="1:18" ht="15" outlineLevel="1" x14ac:dyDescent="0.2">
      <c r="A47" s="67">
        <v>16</v>
      </c>
      <c r="B47" s="76" t="s">
        <v>38</v>
      </c>
      <c r="C47" s="77"/>
      <c r="D47" s="64"/>
      <c r="E47" s="64"/>
      <c r="F47" s="64"/>
      <c r="G47" s="64"/>
      <c r="H47" s="227"/>
      <c r="I47" s="227"/>
      <c r="J47" s="227"/>
      <c r="K47" s="227"/>
      <c r="L47" s="227"/>
      <c r="M47" s="227"/>
      <c r="N47" s="66"/>
      <c r="O47" s="61"/>
      <c r="P47" s="61"/>
      <c r="Q47" s="61"/>
      <c r="R47" s="61"/>
    </row>
    <row r="48" spans="1:18" ht="15" outlineLevel="1" x14ac:dyDescent="0.2">
      <c r="A48" s="67">
        <v>17</v>
      </c>
      <c r="B48" s="77" t="s">
        <v>7</v>
      </c>
      <c r="C48" s="77"/>
      <c r="D48" s="64"/>
      <c r="E48" s="64"/>
      <c r="F48" s="64"/>
      <c r="G48" s="64"/>
      <c r="H48" s="227"/>
      <c r="I48" s="227"/>
      <c r="J48" s="227"/>
      <c r="K48" s="227"/>
      <c r="L48" s="227"/>
      <c r="M48" s="227"/>
      <c r="N48" s="66"/>
      <c r="O48" s="61"/>
      <c r="P48" s="61"/>
      <c r="Q48" s="61"/>
      <c r="R48" s="61"/>
    </row>
    <row r="49" spans="1:14" outlineLevel="1" x14ac:dyDescent="0.15">
      <c r="A49" s="67">
        <v>18</v>
      </c>
      <c r="B49" s="77" t="s">
        <v>8</v>
      </c>
      <c r="C49" s="77"/>
      <c r="D49" s="71"/>
      <c r="E49" s="71"/>
      <c r="F49" s="71"/>
      <c r="G49" s="71"/>
      <c r="H49" s="227"/>
      <c r="I49" s="227"/>
      <c r="J49" s="227"/>
      <c r="K49" s="227"/>
      <c r="L49" s="227"/>
      <c r="M49" s="227"/>
      <c r="N49" s="66"/>
    </row>
    <row r="50" spans="1:14" outlineLevel="1" x14ac:dyDescent="0.15">
      <c r="A50" s="67">
        <v>19</v>
      </c>
      <c r="B50" s="77" t="s">
        <v>37</v>
      </c>
      <c r="C50" s="77"/>
      <c r="D50" s="71"/>
      <c r="E50" s="71"/>
      <c r="F50" s="71"/>
      <c r="G50" s="71"/>
      <c r="H50" s="227"/>
      <c r="I50" s="227"/>
      <c r="J50" s="227"/>
      <c r="K50" s="227"/>
      <c r="L50" s="227"/>
      <c r="M50" s="227"/>
      <c r="N50" s="66"/>
    </row>
    <row r="51" spans="1:14" outlineLevel="1" x14ac:dyDescent="0.15">
      <c r="A51" s="85"/>
      <c r="B51" s="89"/>
      <c r="C51" s="89"/>
      <c r="D51" s="64"/>
      <c r="E51" s="64"/>
      <c r="F51" s="64"/>
      <c r="G51" s="64"/>
      <c r="H51" s="27"/>
      <c r="I51" s="27"/>
      <c r="J51" s="64"/>
      <c r="K51" s="64"/>
      <c r="L51" s="64"/>
      <c r="M51" s="27"/>
      <c r="N51" s="63"/>
    </row>
    <row r="52" spans="1:14" x14ac:dyDescent="0.15">
      <c r="A52" s="12"/>
      <c r="B52" s="79"/>
      <c r="C52" s="63"/>
      <c r="D52" s="64"/>
      <c r="E52" s="64"/>
      <c r="F52" s="64"/>
      <c r="G52" s="64"/>
      <c r="H52" s="70"/>
      <c r="I52" s="70"/>
      <c r="J52" s="64"/>
      <c r="K52" s="64"/>
      <c r="L52" s="64"/>
      <c r="M52" s="33"/>
      <c r="N52" s="71"/>
    </row>
    <row r="53" spans="1:14" ht="13.5" thickBot="1" x14ac:dyDescent="0.2">
      <c r="A53" s="51"/>
      <c r="B53" s="55" t="s">
        <v>46</v>
      </c>
      <c r="D53" s="12" t="s">
        <v>87</v>
      </c>
      <c r="E53" s="64" t="s">
        <v>127</v>
      </c>
      <c r="F53" s="64"/>
      <c r="G53" s="64"/>
      <c r="H53" s="227" t="s">
        <v>131</v>
      </c>
      <c r="I53" s="227"/>
      <c r="J53" s="227"/>
      <c r="K53" s="227"/>
      <c r="L53" s="227"/>
      <c r="M53" s="227"/>
      <c r="N53" s="71"/>
    </row>
    <row r="54" spans="1:14" ht="15" outlineLevel="1" x14ac:dyDescent="0.15">
      <c r="A54" s="67">
        <v>1</v>
      </c>
      <c r="B54" s="46" t="s">
        <v>11</v>
      </c>
      <c r="C54" s="68" t="s">
        <v>17</v>
      </c>
      <c r="D54" s="70">
        <v>41</v>
      </c>
      <c r="E54" s="70"/>
      <c r="F54" s="70"/>
      <c r="G54" s="70"/>
      <c r="H54" s="227"/>
      <c r="I54" s="227"/>
      <c r="J54" s="227"/>
      <c r="K54" s="227"/>
      <c r="L54" s="227"/>
      <c r="M54" s="227"/>
      <c r="N54" s="71"/>
    </row>
    <row r="55" spans="1:14" outlineLevel="1" x14ac:dyDescent="0.15">
      <c r="A55" s="67">
        <v>2</v>
      </c>
      <c r="B55" s="72" t="s">
        <v>136</v>
      </c>
      <c r="C55" s="68"/>
      <c r="D55" s="103" t="s">
        <v>48</v>
      </c>
      <c r="E55" s="70"/>
      <c r="F55" s="70"/>
      <c r="G55" s="70"/>
      <c r="H55" s="227"/>
      <c r="I55" s="227"/>
      <c r="J55" s="227"/>
      <c r="K55" s="227"/>
      <c r="L55" s="227"/>
      <c r="M55" s="227"/>
      <c r="N55" s="71"/>
    </row>
    <row r="56" spans="1:14" outlineLevel="1" x14ac:dyDescent="0.15">
      <c r="A56" s="67">
        <v>3</v>
      </c>
      <c r="B56" s="82" t="s">
        <v>4</v>
      </c>
      <c r="C56" s="68"/>
      <c r="D56" s="103" t="s">
        <v>48</v>
      </c>
      <c r="E56" s="70"/>
      <c r="F56" s="70"/>
      <c r="G56" s="70"/>
      <c r="H56" s="227"/>
      <c r="I56" s="227"/>
      <c r="J56" s="227"/>
      <c r="K56" s="227"/>
      <c r="L56" s="227"/>
      <c r="M56" s="227"/>
      <c r="N56" s="71"/>
    </row>
    <row r="57" spans="1:14" ht="12.95" customHeight="1" outlineLevel="1" x14ac:dyDescent="0.15">
      <c r="A57" s="67">
        <v>4</v>
      </c>
      <c r="B57" s="54" t="s">
        <v>7</v>
      </c>
      <c r="C57" s="19"/>
      <c r="D57" s="103">
        <v>40</v>
      </c>
      <c r="E57" s="70"/>
      <c r="F57" s="70"/>
      <c r="G57" s="70"/>
      <c r="H57" s="227"/>
      <c r="I57" s="227"/>
      <c r="J57" s="227"/>
      <c r="K57" s="227"/>
      <c r="L57" s="227"/>
      <c r="M57" s="227"/>
      <c r="N57" s="71"/>
    </row>
    <row r="58" spans="1:14" outlineLevel="1" x14ac:dyDescent="0.15">
      <c r="A58" s="67">
        <v>5</v>
      </c>
      <c r="B58" s="54" t="s">
        <v>8</v>
      </c>
      <c r="C58" s="19"/>
      <c r="D58" s="103" t="s">
        <v>49</v>
      </c>
      <c r="E58" s="70"/>
      <c r="F58" s="70"/>
      <c r="G58" s="70"/>
      <c r="H58" s="227"/>
      <c r="I58" s="227"/>
      <c r="J58" s="227"/>
      <c r="K58" s="227"/>
      <c r="L58" s="227"/>
      <c r="M58" s="227"/>
      <c r="N58" s="71"/>
    </row>
    <row r="59" spans="1:14" outlineLevel="1" x14ac:dyDescent="0.15">
      <c r="A59" s="67">
        <v>6</v>
      </c>
      <c r="B59" s="54" t="s">
        <v>7</v>
      </c>
      <c r="C59" s="19"/>
      <c r="D59" s="103"/>
      <c r="E59" s="70"/>
      <c r="F59" s="70"/>
      <c r="G59" s="70"/>
      <c r="H59" s="227"/>
      <c r="I59" s="227"/>
      <c r="J59" s="227"/>
      <c r="K59" s="227"/>
      <c r="L59" s="227"/>
      <c r="M59" s="227"/>
      <c r="N59" s="71"/>
    </row>
    <row r="60" spans="1:14" ht="12.6" customHeight="1" outlineLevel="1" x14ac:dyDescent="0.15">
      <c r="A60" s="67">
        <v>7</v>
      </c>
      <c r="B60" s="54" t="s">
        <v>8</v>
      </c>
      <c r="C60" s="19"/>
      <c r="D60" s="103"/>
      <c r="E60" s="70"/>
      <c r="F60" s="70"/>
      <c r="G60" s="70"/>
      <c r="H60" s="227"/>
      <c r="I60" s="227"/>
      <c r="J60" s="227"/>
      <c r="K60" s="227"/>
      <c r="L60" s="227"/>
      <c r="M60" s="227"/>
      <c r="N60" s="71"/>
    </row>
    <row r="61" spans="1:14" ht="12.95" customHeight="1" outlineLevel="1" x14ac:dyDescent="0.15">
      <c r="A61" s="67">
        <v>8</v>
      </c>
      <c r="B61" s="54" t="s">
        <v>7</v>
      </c>
      <c r="C61" s="19"/>
      <c r="D61" s="70"/>
      <c r="E61" s="70"/>
      <c r="F61" s="70"/>
      <c r="G61" s="70"/>
      <c r="H61" s="227"/>
      <c r="I61" s="227"/>
      <c r="J61" s="227"/>
      <c r="K61" s="227"/>
      <c r="L61" s="227"/>
      <c r="M61" s="227"/>
      <c r="N61" s="71"/>
    </row>
    <row r="62" spans="1:14" outlineLevel="1" x14ac:dyDescent="0.15">
      <c r="A62" s="67">
        <v>9</v>
      </c>
      <c r="B62" s="54" t="s">
        <v>8</v>
      </c>
      <c r="C62" s="19"/>
      <c r="D62" s="70"/>
      <c r="E62" s="70"/>
      <c r="F62" s="70"/>
      <c r="G62" s="70"/>
      <c r="H62" s="227"/>
      <c r="I62" s="227"/>
      <c r="J62" s="227"/>
      <c r="K62" s="227"/>
      <c r="L62" s="227"/>
      <c r="M62" s="227"/>
      <c r="N62" s="71"/>
    </row>
    <row r="63" spans="1:14" outlineLevel="1" x14ac:dyDescent="0.15">
      <c r="A63" s="67">
        <v>10</v>
      </c>
      <c r="B63" s="54" t="s">
        <v>7</v>
      </c>
      <c r="C63" s="19"/>
      <c r="D63" s="70"/>
      <c r="E63" s="70"/>
      <c r="F63" s="70"/>
      <c r="G63" s="70"/>
      <c r="H63" s="227"/>
      <c r="I63" s="227"/>
      <c r="J63" s="227"/>
      <c r="K63" s="227"/>
      <c r="L63" s="227"/>
      <c r="M63" s="227"/>
      <c r="N63" s="71"/>
    </row>
    <row r="64" spans="1:14" outlineLevel="1" x14ac:dyDescent="0.15">
      <c r="A64" s="67">
        <v>11</v>
      </c>
      <c r="B64" s="54" t="s">
        <v>8</v>
      </c>
      <c r="C64" s="19"/>
      <c r="D64" s="70"/>
      <c r="E64" s="70"/>
      <c r="F64" s="70"/>
      <c r="G64" s="70"/>
      <c r="H64" s="227"/>
      <c r="I64" s="227"/>
      <c r="J64" s="227"/>
      <c r="K64" s="227"/>
      <c r="L64" s="227"/>
      <c r="M64" s="227"/>
      <c r="N64" s="71"/>
    </row>
    <row r="65" spans="1:14" outlineLevel="1" x14ac:dyDescent="0.15">
      <c r="A65" s="67">
        <v>12</v>
      </c>
      <c r="B65" s="54" t="s">
        <v>7</v>
      </c>
      <c r="C65" s="19"/>
      <c r="D65" s="70"/>
      <c r="E65" s="70"/>
      <c r="F65" s="70"/>
      <c r="G65" s="70"/>
      <c r="H65" s="227"/>
      <c r="I65" s="227"/>
      <c r="J65" s="227"/>
      <c r="K65" s="227"/>
      <c r="L65" s="227"/>
      <c r="M65" s="227"/>
      <c r="N65" s="71"/>
    </row>
    <row r="66" spans="1:14" outlineLevel="1" x14ac:dyDescent="0.15">
      <c r="A66" s="67">
        <v>13</v>
      </c>
      <c r="B66" s="54" t="s">
        <v>8</v>
      </c>
      <c r="C66" s="19"/>
      <c r="D66" s="70"/>
      <c r="E66" s="70"/>
      <c r="F66" s="70"/>
      <c r="G66" s="70"/>
      <c r="H66" s="80"/>
      <c r="I66" s="80"/>
      <c r="J66" s="80"/>
      <c r="K66" s="80"/>
      <c r="L66" s="80"/>
      <c r="M66" s="80"/>
      <c r="N66" s="71"/>
    </row>
    <row r="67" spans="1:14" outlineLevel="1" x14ac:dyDescent="0.15">
      <c r="A67" s="67">
        <v>14</v>
      </c>
      <c r="B67" s="54" t="s">
        <v>7</v>
      </c>
      <c r="C67" s="19"/>
      <c r="D67" s="70"/>
      <c r="E67" s="70"/>
      <c r="F67" s="70"/>
      <c r="G67" s="70"/>
      <c r="H67" s="80"/>
      <c r="I67" s="80"/>
      <c r="J67" s="80"/>
      <c r="K67" s="80"/>
      <c r="L67" s="80"/>
      <c r="M67" s="80"/>
      <c r="N67" s="71"/>
    </row>
    <row r="68" spans="1:14" outlineLevel="1" x14ac:dyDescent="0.15">
      <c r="A68" s="67">
        <v>15</v>
      </c>
      <c r="B68" s="92" t="s">
        <v>8</v>
      </c>
      <c r="C68" s="76"/>
      <c r="D68" s="70"/>
      <c r="E68" s="70"/>
      <c r="F68" s="70"/>
      <c r="G68" s="70"/>
      <c r="H68" s="80"/>
      <c r="I68" s="80"/>
      <c r="J68" s="80"/>
      <c r="K68" s="80"/>
      <c r="L68" s="80"/>
      <c r="M68" s="80"/>
      <c r="N68" s="71"/>
    </row>
    <row r="69" spans="1:14" outlineLevel="1" x14ac:dyDescent="0.15">
      <c r="A69" s="85"/>
      <c r="B69" s="89"/>
      <c r="C69" s="89"/>
      <c r="D69" s="70"/>
      <c r="E69" s="70"/>
      <c r="F69" s="70"/>
      <c r="G69" s="70"/>
      <c r="H69" s="80"/>
      <c r="I69" s="80"/>
      <c r="J69" s="80"/>
      <c r="K69" s="80"/>
      <c r="L69" s="80"/>
      <c r="M69" s="80"/>
      <c r="N69" s="71"/>
    </row>
  </sheetData>
  <mergeCells count="14">
    <mergeCell ref="B4:M6"/>
    <mergeCell ref="B22:M23"/>
    <mergeCell ref="H36:M50"/>
    <mergeCell ref="H53:M65"/>
    <mergeCell ref="C14:G14"/>
    <mergeCell ref="C15:G15"/>
    <mergeCell ref="C16:G16"/>
    <mergeCell ref="C17:G17"/>
    <mergeCell ref="C8:G8"/>
    <mergeCell ref="C9:G9"/>
    <mergeCell ref="C10:G10"/>
    <mergeCell ref="C11:G11"/>
    <mergeCell ref="C12:G12"/>
    <mergeCell ref="C13:G13"/>
  </mergeCells>
  <pageMargins left="0.75" right="0.75" top="1" bottom="1" header="0.5" footer="0.5"/>
  <pageSetup paperSize="9" orientation="portrait" r:id="rId1"/>
  <headerFooter alignWithMargins="0"/>
  <ignoredErrors>
    <ignoredError sqref="D33:D37 D55:D56 D58"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13ED-116E-415D-BAB4-58A47620BD5E}">
  <dimension ref="A1:P22"/>
  <sheetViews>
    <sheetView workbookViewId="0">
      <selection activeCell="C26" sqref="C26"/>
    </sheetView>
  </sheetViews>
  <sheetFormatPr defaultColWidth="9.14453125" defaultRowHeight="15" x14ac:dyDescent="0.2"/>
  <cols>
    <col min="1" max="1" width="11.43359375" style="178" customWidth="1"/>
    <col min="2" max="4" width="9.14453125" style="175"/>
    <col min="5" max="5" width="23" style="176" customWidth="1"/>
    <col min="6" max="6" width="6.58984375" style="176" customWidth="1"/>
    <col min="7" max="7" width="0.1328125" style="175" hidden="1" customWidth="1"/>
    <col min="8" max="8" width="4.9765625" style="176" customWidth="1"/>
    <col min="9" max="9" width="11.43359375" style="176" customWidth="1"/>
    <col min="10" max="10" width="7.12890625" style="175" customWidth="1"/>
    <col min="11" max="11" width="138.421875" style="177" customWidth="1"/>
    <col min="12" max="12" width="9.14453125" style="175"/>
    <col min="13" max="15" width="9.14453125" style="176"/>
    <col min="16" max="16" width="10.89453125" style="176" customWidth="1"/>
    <col min="17" max="16384" width="9.14453125" style="176"/>
  </cols>
  <sheetData>
    <row r="1" spans="1:16" ht="18.75" x14ac:dyDescent="0.2">
      <c r="A1" s="174"/>
    </row>
    <row r="2" spans="1:16" ht="18.75" x14ac:dyDescent="0.2">
      <c r="A2" s="174"/>
    </row>
    <row r="5" spans="1:16" x14ac:dyDescent="0.2">
      <c r="P5" s="176" t="s">
        <v>140</v>
      </c>
    </row>
    <row r="6" spans="1:16" x14ac:dyDescent="0.2">
      <c r="A6" s="178" t="s">
        <v>141</v>
      </c>
      <c r="F6" s="176" t="s">
        <v>142</v>
      </c>
    </row>
    <row r="7" spans="1:16" x14ac:dyDescent="0.2">
      <c r="A7" s="236" t="s">
        <v>143</v>
      </c>
      <c r="B7" s="179" t="s">
        <v>144</v>
      </c>
      <c r="C7" s="179" t="s">
        <v>145</v>
      </c>
      <c r="D7" s="179" t="s">
        <v>145</v>
      </c>
      <c r="E7" s="180" t="s">
        <v>146</v>
      </c>
      <c r="F7" s="180" t="s">
        <v>147</v>
      </c>
      <c r="G7" s="179"/>
      <c r="H7" s="181">
        <v>4</v>
      </c>
      <c r="I7" s="129" t="s">
        <v>148</v>
      </c>
      <c r="J7" s="179"/>
      <c r="K7" s="180" t="s">
        <v>149</v>
      </c>
      <c r="P7" s="182" t="s">
        <v>150</v>
      </c>
    </row>
    <row r="8" spans="1:16" x14ac:dyDescent="0.2">
      <c r="A8" s="237"/>
      <c r="B8" s="179" t="s">
        <v>151</v>
      </c>
      <c r="C8" s="179" t="s">
        <v>145</v>
      </c>
      <c r="D8" s="179" t="s">
        <v>145</v>
      </c>
      <c r="E8" s="180" t="s">
        <v>152</v>
      </c>
      <c r="F8" s="180" t="s">
        <v>153</v>
      </c>
      <c r="G8" s="179"/>
      <c r="H8" s="181">
        <v>2</v>
      </c>
      <c r="I8" s="181">
        <v>0</v>
      </c>
      <c r="J8" s="183"/>
      <c r="K8" s="184" t="s">
        <v>154</v>
      </c>
      <c r="P8" s="185" t="s">
        <v>155</v>
      </c>
    </row>
    <row r="9" spans="1:16" x14ac:dyDescent="0.2">
      <c r="A9" s="237"/>
      <c r="B9" s="179" t="s">
        <v>156</v>
      </c>
      <c r="C9" s="179" t="s">
        <v>145</v>
      </c>
      <c r="D9" s="179" t="s">
        <v>145</v>
      </c>
      <c r="E9" s="180" t="s">
        <v>157</v>
      </c>
      <c r="F9" s="180" t="s">
        <v>153</v>
      </c>
      <c r="G9" s="179"/>
      <c r="H9" s="181">
        <v>2</v>
      </c>
      <c r="I9" s="181">
        <v>0</v>
      </c>
      <c r="J9" s="183"/>
      <c r="K9" s="184" t="s">
        <v>154</v>
      </c>
    </row>
    <row r="10" spans="1:16" x14ac:dyDescent="0.2">
      <c r="A10" s="237"/>
      <c r="B10" s="179" t="s">
        <v>158</v>
      </c>
      <c r="C10" s="179" t="s">
        <v>145</v>
      </c>
      <c r="D10" s="179" t="s">
        <v>145</v>
      </c>
      <c r="E10" s="180" t="s">
        <v>159</v>
      </c>
      <c r="F10" s="180" t="s">
        <v>153</v>
      </c>
      <c r="G10" s="179"/>
      <c r="H10" s="181">
        <v>2</v>
      </c>
      <c r="I10" s="181">
        <v>0</v>
      </c>
      <c r="J10" s="183"/>
      <c r="K10" s="184" t="s">
        <v>154</v>
      </c>
    </row>
    <row r="11" spans="1:16" x14ac:dyDescent="0.2">
      <c r="A11" s="237"/>
      <c r="B11" s="179" t="s">
        <v>160</v>
      </c>
      <c r="C11" s="179" t="s">
        <v>145</v>
      </c>
      <c r="D11" s="179" t="s">
        <v>145</v>
      </c>
      <c r="E11" s="180" t="s">
        <v>161</v>
      </c>
      <c r="F11" s="180" t="s">
        <v>162</v>
      </c>
      <c r="G11" s="179"/>
      <c r="H11" s="181">
        <v>1</v>
      </c>
      <c r="I11" s="186">
        <v>0</v>
      </c>
      <c r="J11" s="179"/>
      <c r="K11" s="180" t="s">
        <v>163</v>
      </c>
      <c r="P11" s="185" t="s">
        <v>164</v>
      </c>
    </row>
    <row r="12" spans="1:16" x14ac:dyDescent="0.2">
      <c r="A12" s="237"/>
      <c r="B12" s="179" t="s">
        <v>165</v>
      </c>
      <c r="C12" s="179" t="s">
        <v>145</v>
      </c>
      <c r="D12" s="179" t="s">
        <v>145</v>
      </c>
      <c r="E12" s="187" t="s">
        <v>44</v>
      </c>
      <c r="F12" s="180" t="s">
        <v>162</v>
      </c>
      <c r="G12" s="188"/>
      <c r="H12" s="187">
        <v>1</v>
      </c>
      <c r="I12" s="189">
        <v>15</v>
      </c>
      <c r="J12" s="188"/>
      <c r="K12" s="190" t="s">
        <v>166</v>
      </c>
      <c r="P12" s="185" t="s">
        <v>49</v>
      </c>
    </row>
    <row r="13" spans="1:16" x14ac:dyDescent="0.2">
      <c r="A13" s="237"/>
      <c r="B13" s="179" t="s">
        <v>167</v>
      </c>
      <c r="C13" s="179" t="s">
        <v>145</v>
      </c>
      <c r="D13" s="179" t="s">
        <v>145</v>
      </c>
      <c r="E13" s="180" t="s">
        <v>168</v>
      </c>
      <c r="F13" s="180" t="s">
        <v>169</v>
      </c>
      <c r="G13" s="179"/>
      <c r="H13" s="181">
        <v>1</v>
      </c>
      <c r="I13" s="186">
        <v>-120</v>
      </c>
      <c r="J13" s="179"/>
      <c r="K13" s="180" t="s">
        <v>170</v>
      </c>
      <c r="O13" s="176">
        <v>136</v>
      </c>
      <c r="P13" s="185" t="s">
        <v>171</v>
      </c>
    </row>
    <row r="14" spans="1:16" x14ac:dyDescent="0.2">
      <c r="A14" s="237"/>
      <c r="B14" s="179" t="s">
        <v>172</v>
      </c>
      <c r="C14" s="179" t="s">
        <v>145</v>
      </c>
      <c r="D14" s="179" t="s">
        <v>145</v>
      </c>
      <c r="E14" s="180" t="s">
        <v>173</v>
      </c>
      <c r="F14" s="180" t="s">
        <v>162</v>
      </c>
      <c r="G14" s="179"/>
      <c r="H14" s="181">
        <v>1</v>
      </c>
      <c r="I14" s="186">
        <v>0</v>
      </c>
      <c r="J14" s="179"/>
      <c r="K14" s="180" t="s">
        <v>174</v>
      </c>
      <c r="P14" s="185" t="s">
        <v>175</v>
      </c>
    </row>
    <row r="15" spans="1:16" x14ac:dyDescent="0.2">
      <c r="A15" s="237"/>
      <c r="B15" s="179"/>
      <c r="C15" s="179"/>
      <c r="D15" s="179"/>
      <c r="E15" s="180"/>
      <c r="F15" s="180"/>
      <c r="G15" s="179"/>
      <c r="H15" s="181"/>
      <c r="I15" s="186"/>
      <c r="J15" s="179"/>
      <c r="K15" s="180"/>
    </row>
    <row r="16" spans="1:16" x14ac:dyDescent="0.2">
      <c r="A16" s="237"/>
      <c r="B16" s="179"/>
      <c r="C16" s="179"/>
      <c r="D16" s="179"/>
      <c r="E16" s="180"/>
      <c r="F16" s="180"/>
      <c r="G16" s="179"/>
      <c r="H16" s="181"/>
      <c r="I16" s="186"/>
      <c r="J16" s="179"/>
      <c r="K16" s="180"/>
    </row>
    <row r="17" spans="1:16" x14ac:dyDescent="0.2">
      <c r="A17" s="238"/>
      <c r="B17" s="179"/>
      <c r="C17" s="179"/>
      <c r="D17" s="179"/>
      <c r="E17" s="180"/>
      <c r="F17" s="180"/>
      <c r="G17" s="179"/>
      <c r="H17" s="181"/>
      <c r="I17" s="186"/>
      <c r="J17" s="179"/>
      <c r="K17" s="180"/>
    </row>
    <row r="18" spans="1:16" x14ac:dyDescent="0.2">
      <c r="J18" s="175" t="s">
        <v>176</v>
      </c>
      <c r="L18" s="175" t="s">
        <v>177</v>
      </c>
      <c r="M18" s="176" t="s">
        <v>178</v>
      </c>
      <c r="N18" s="176" t="s">
        <v>114</v>
      </c>
    </row>
    <row r="19" spans="1:16" ht="12.75" customHeight="1" x14ac:dyDescent="0.2">
      <c r="A19" s="239" t="s">
        <v>179</v>
      </c>
      <c r="B19" s="191" t="s">
        <v>144</v>
      </c>
      <c r="C19" s="191" t="s">
        <v>145</v>
      </c>
      <c r="D19" s="191" t="s">
        <v>145</v>
      </c>
      <c r="E19" s="192" t="s">
        <v>32</v>
      </c>
      <c r="F19" s="192" t="s">
        <v>147</v>
      </c>
      <c r="G19" s="191"/>
      <c r="H19" s="193">
        <v>4</v>
      </c>
      <c r="I19" s="193">
        <v>86400</v>
      </c>
      <c r="J19" s="194" t="s">
        <v>180</v>
      </c>
      <c r="K19" s="195" t="s">
        <v>181</v>
      </c>
      <c r="L19" s="196">
        <v>1</v>
      </c>
      <c r="M19" s="196">
        <v>720</v>
      </c>
      <c r="N19" s="179" t="s">
        <v>182</v>
      </c>
      <c r="P19" s="185" t="s">
        <v>183</v>
      </c>
    </row>
    <row r="20" spans="1:16" ht="12.75" customHeight="1" x14ac:dyDescent="0.2">
      <c r="A20" s="240"/>
      <c r="B20" s="191" t="s">
        <v>156</v>
      </c>
      <c r="C20" s="191" t="s">
        <v>145</v>
      </c>
      <c r="D20" s="191" t="s">
        <v>145</v>
      </c>
      <c r="E20" s="192" t="s">
        <v>184</v>
      </c>
      <c r="F20" s="192" t="s">
        <v>147</v>
      </c>
      <c r="G20" s="191"/>
      <c r="H20" s="193">
        <v>4</v>
      </c>
      <c r="I20" s="193">
        <v>3600</v>
      </c>
      <c r="J20" s="194" t="s">
        <v>180</v>
      </c>
      <c r="K20" s="195" t="s">
        <v>185</v>
      </c>
      <c r="L20" s="196">
        <v>1</v>
      </c>
      <c r="M20" s="196">
        <v>14400</v>
      </c>
      <c r="N20" s="183" t="s">
        <v>115</v>
      </c>
      <c r="P20" s="185" t="s">
        <v>186</v>
      </c>
    </row>
    <row r="21" spans="1:16" ht="12.75" customHeight="1" x14ac:dyDescent="0.2">
      <c r="A21" s="240"/>
      <c r="B21" s="191" t="s">
        <v>158</v>
      </c>
      <c r="C21" s="191" t="s">
        <v>145</v>
      </c>
      <c r="D21" s="191" t="s">
        <v>145</v>
      </c>
      <c r="E21" s="192" t="s">
        <v>187</v>
      </c>
      <c r="F21" s="192" t="s">
        <v>147</v>
      </c>
      <c r="G21" s="191"/>
      <c r="H21" s="193">
        <v>4</v>
      </c>
      <c r="I21" s="193">
        <v>21600</v>
      </c>
      <c r="J21" s="194" t="s">
        <v>180</v>
      </c>
      <c r="K21" s="195" t="s">
        <v>188</v>
      </c>
      <c r="L21" s="196">
        <v>2</v>
      </c>
      <c r="M21" s="196">
        <v>1440</v>
      </c>
      <c r="N21" s="183" t="s">
        <v>189</v>
      </c>
      <c r="P21" s="185" t="s">
        <v>190</v>
      </c>
    </row>
    <row r="22" spans="1:16" ht="12.75" customHeight="1" x14ac:dyDescent="0.2">
      <c r="A22" s="241"/>
      <c r="B22" s="191" t="s">
        <v>165</v>
      </c>
      <c r="C22" s="191" t="s">
        <v>145</v>
      </c>
      <c r="D22" s="191" t="s">
        <v>145</v>
      </c>
      <c r="E22" s="192" t="s">
        <v>191</v>
      </c>
      <c r="F22" s="192" t="s">
        <v>147</v>
      </c>
      <c r="G22" s="191"/>
      <c r="H22" s="193">
        <v>4</v>
      </c>
      <c r="I22" s="193">
        <v>604800</v>
      </c>
      <c r="J22" s="194" t="s">
        <v>180</v>
      </c>
      <c r="K22" s="195" t="s">
        <v>192</v>
      </c>
      <c r="L22" s="196">
        <v>2</v>
      </c>
      <c r="M22" s="196">
        <v>1440</v>
      </c>
      <c r="N22" s="188" t="s">
        <v>182</v>
      </c>
      <c r="P22" s="185" t="s">
        <v>193</v>
      </c>
    </row>
  </sheetData>
  <mergeCells count="2">
    <mergeCell ref="A7:A17"/>
    <mergeCell ref="A19:A2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2"/>
  <sheetViews>
    <sheetView zoomScale="90" zoomScaleNormal="90" workbookViewId="0">
      <selection activeCell="J11" sqref="J11"/>
    </sheetView>
  </sheetViews>
  <sheetFormatPr defaultColWidth="9.14453125" defaultRowHeight="15" x14ac:dyDescent="0.2"/>
  <cols>
    <col min="1" max="1" width="9.14453125" style="130"/>
    <col min="2" max="2" width="31.87890625" style="130" customWidth="1"/>
    <col min="3" max="3" width="25.2890625" style="132" customWidth="1"/>
    <col min="4" max="4" width="9.4140625" style="130" customWidth="1"/>
    <col min="5" max="5" width="9.14453125" style="130"/>
    <col min="6" max="6" width="10.89453125" style="130" customWidth="1"/>
    <col min="7" max="7" width="16.27734375" style="130" customWidth="1"/>
    <col min="8" max="12" width="11.97265625" style="170" customWidth="1"/>
    <col min="13" max="13" width="17.62109375" style="130" hidden="1" customWidth="1"/>
    <col min="14" max="14" width="11.1640625" style="130" hidden="1" customWidth="1"/>
    <col min="15" max="15" width="5.37890625" style="130" hidden="1" customWidth="1"/>
    <col min="16" max="16" width="6.859375" style="130" hidden="1" customWidth="1"/>
    <col min="17" max="17" width="0" style="130" hidden="1" customWidth="1"/>
    <col min="18" max="18" width="5.37890625" style="130" hidden="1" customWidth="1"/>
    <col min="19" max="19" width="7.12890625" style="130" hidden="1" customWidth="1"/>
    <col min="20" max="20" width="0" style="130" hidden="1" customWidth="1"/>
    <col min="21" max="21" width="6.1875" style="130" hidden="1" customWidth="1"/>
    <col min="22" max="22" width="7.93359375" style="130" hidden="1" customWidth="1"/>
    <col min="23" max="23" width="0" style="130" hidden="1" customWidth="1"/>
    <col min="24" max="24" width="4.83984375" style="130" hidden="1" customWidth="1"/>
    <col min="25" max="25" width="6.45703125" style="130" hidden="1" customWidth="1"/>
    <col min="26" max="26" width="0" style="130" hidden="1" customWidth="1"/>
    <col min="27" max="27" width="6.9921875" style="130" hidden="1" customWidth="1"/>
    <col min="28" max="28" width="7.53125" style="130" hidden="1" customWidth="1"/>
    <col min="29" max="29" width="0" style="130" hidden="1" customWidth="1"/>
    <col min="30" max="30" width="6.9921875" style="130" hidden="1" customWidth="1"/>
    <col min="31" max="31" width="7.80078125" style="130" hidden="1" customWidth="1"/>
    <col min="32" max="16384" width="9.14453125" style="130"/>
  </cols>
  <sheetData>
    <row r="1" spans="1:28" x14ac:dyDescent="0.2">
      <c r="B1" s="131" t="s">
        <v>99</v>
      </c>
    </row>
    <row r="2" spans="1:28" ht="15.75" thickBot="1" x14ac:dyDescent="0.25">
      <c r="A2" s="133"/>
      <c r="B2" s="134" t="s">
        <v>118</v>
      </c>
    </row>
    <row r="3" spans="1:28" s="136" customFormat="1" ht="15.75" customHeight="1" x14ac:dyDescent="0.2">
      <c r="A3" s="135"/>
      <c r="B3" s="259" t="s">
        <v>119</v>
      </c>
      <c r="C3" s="260"/>
      <c r="D3" s="130"/>
      <c r="E3" s="130"/>
      <c r="F3" s="130"/>
      <c r="G3" s="130"/>
      <c r="H3" s="170"/>
      <c r="I3" s="170"/>
      <c r="J3" s="170"/>
      <c r="K3" s="170"/>
      <c r="L3" s="170"/>
      <c r="M3" s="130"/>
      <c r="N3" s="130"/>
      <c r="O3" s="130"/>
      <c r="P3" s="130"/>
      <c r="Q3" s="130"/>
    </row>
    <row r="4" spans="1:28" s="136" customFormat="1" x14ac:dyDescent="0.2">
      <c r="A4" s="130"/>
      <c r="B4" s="261"/>
      <c r="C4" s="262"/>
      <c r="D4" s="130"/>
      <c r="E4" s="130"/>
      <c r="F4" s="130"/>
      <c r="G4" s="130"/>
      <c r="H4" s="170"/>
      <c r="I4" s="170"/>
      <c r="J4" s="170"/>
      <c r="K4" s="170"/>
      <c r="L4" s="170"/>
      <c r="M4" s="170">
        <v>8.3339999999999997E-2</v>
      </c>
      <c r="N4" s="130"/>
      <c r="O4" s="130"/>
      <c r="P4" s="130"/>
      <c r="Q4" s="130"/>
    </row>
    <row r="5" spans="1:28" s="136" customFormat="1" x14ac:dyDescent="0.2">
      <c r="B5" s="261"/>
      <c r="C5" s="262"/>
      <c r="D5" s="130"/>
      <c r="E5" s="130"/>
      <c r="F5" s="130"/>
      <c r="G5" s="130"/>
      <c r="H5" s="170"/>
      <c r="I5" s="170"/>
      <c r="J5" s="170"/>
      <c r="K5" s="170"/>
      <c r="L5" s="170"/>
      <c r="M5" s="130"/>
      <c r="N5" s="130"/>
      <c r="O5" s="130"/>
      <c r="P5" s="130"/>
      <c r="Q5" s="130"/>
    </row>
    <row r="6" spans="1:28" s="136" customFormat="1" ht="15.75" thickBot="1" x14ac:dyDescent="0.25">
      <c r="A6" s="130"/>
      <c r="B6" s="263"/>
      <c r="C6" s="264"/>
      <c r="D6" s="130"/>
      <c r="E6" s="130"/>
      <c r="F6" s="130"/>
      <c r="G6" s="130"/>
      <c r="H6" s="170"/>
      <c r="I6" s="170"/>
      <c r="J6" s="170"/>
      <c r="K6" s="170"/>
      <c r="L6" s="170"/>
      <c r="M6" s="130"/>
      <c r="N6" s="130"/>
      <c r="O6" s="130"/>
      <c r="P6" s="130"/>
      <c r="Q6" s="130"/>
    </row>
    <row r="7" spans="1:28" s="136" customFormat="1" ht="15" customHeight="1" x14ac:dyDescent="0.2">
      <c r="A7" s="130"/>
      <c r="B7" s="137"/>
      <c r="C7" s="138"/>
      <c r="D7" s="242" t="s">
        <v>74</v>
      </c>
      <c r="E7" s="242"/>
      <c r="F7" s="130"/>
      <c r="G7" s="130"/>
      <c r="H7" s="170"/>
      <c r="I7" s="170"/>
      <c r="J7" s="170"/>
      <c r="K7" s="170"/>
      <c r="L7" s="170"/>
      <c r="M7" s="130"/>
      <c r="N7" s="242" t="s">
        <v>102</v>
      </c>
      <c r="O7" s="242"/>
      <c r="P7" s="130"/>
      <c r="Q7" s="242" t="s">
        <v>103</v>
      </c>
      <c r="R7" s="242"/>
      <c r="S7" s="130"/>
      <c r="T7" s="242" t="s">
        <v>104</v>
      </c>
      <c r="U7" s="242"/>
      <c r="V7" s="130"/>
      <c r="W7" s="242" t="s">
        <v>105</v>
      </c>
      <c r="X7" s="242"/>
      <c r="Y7" s="158"/>
      <c r="Z7" s="242" t="s">
        <v>108</v>
      </c>
      <c r="AA7" s="242"/>
      <c r="AB7" s="158"/>
    </row>
    <row r="8" spans="1:28" s="136" customFormat="1" x14ac:dyDescent="0.2">
      <c r="A8" s="131"/>
      <c r="B8" s="131"/>
      <c r="D8" s="242"/>
      <c r="E8" s="242"/>
      <c r="F8" s="139"/>
      <c r="G8" s="139"/>
      <c r="H8" s="139"/>
      <c r="I8" s="139"/>
      <c r="J8" s="139"/>
      <c r="K8" s="139"/>
      <c r="L8" s="139"/>
      <c r="M8" s="131"/>
      <c r="N8" s="242"/>
      <c r="O8" s="242"/>
      <c r="P8" s="139"/>
      <c r="Q8" s="242"/>
      <c r="R8" s="242"/>
      <c r="S8" s="139"/>
      <c r="T8" s="242"/>
      <c r="U8" s="242"/>
      <c r="V8" s="139"/>
      <c r="W8" s="242"/>
      <c r="X8" s="242"/>
      <c r="Y8" s="159"/>
      <c r="Z8" s="242"/>
      <c r="AA8" s="242"/>
      <c r="AB8" s="159"/>
    </row>
    <row r="9" spans="1:28" s="136" customFormat="1" ht="69.75" customHeight="1" x14ac:dyDescent="0.2">
      <c r="C9" s="140" t="s">
        <v>90</v>
      </c>
      <c r="D9" s="243" t="s">
        <v>75</v>
      </c>
      <c r="E9" s="243"/>
      <c r="F9" s="141"/>
      <c r="G9" s="142"/>
      <c r="H9" s="142"/>
      <c r="I9" s="142"/>
      <c r="J9" s="142"/>
      <c r="K9" s="142"/>
      <c r="L9" s="142"/>
      <c r="N9" s="243" t="s">
        <v>110</v>
      </c>
      <c r="O9" s="243"/>
      <c r="P9" s="157"/>
      <c r="Q9" s="243" t="s">
        <v>110</v>
      </c>
      <c r="R9" s="243"/>
      <c r="S9" s="157"/>
      <c r="T9" s="243" t="s">
        <v>110</v>
      </c>
      <c r="U9" s="243"/>
      <c r="V9" s="157"/>
      <c r="W9" s="243" t="s">
        <v>110</v>
      </c>
      <c r="X9" s="243"/>
      <c r="Y9" s="160"/>
      <c r="Z9" s="243" t="s">
        <v>110</v>
      </c>
      <c r="AA9" s="243"/>
      <c r="AB9" s="160"/>
    </row>
    <row r="10" spans="1:28" s="136" customFormat="1" ht="18.600000000000001" customHeight="1" x14ac:dyDescent="0.2">
      <c r="C10" s="132" t="s">
        <v>100</v>
      </c>
      <c r="D10" s="265">
        <v>6</v>
      </c>
      <c r="E10" s="266"/>
      <c r="F10" s="130" t="s">
        <v>135</v>
      </c>
      <c r="G10" s="171" t="str">
        <f xml:space="preserve"> ROUND(D10*60,2) &amp; "  mins"</f>
        <v>360  mins</v>
      </c>
      <c r="H10" s="171"/>
      <c r="I10" s="171"/>
      <c r="J10" s="171"/>
      <c r="K10" s="171"/>
      <c r="L10" s="171"/>
      <c r="M10" s="130" t="s">
        <v>32</v>
      </c>
      <c r="N10" s="244">
        <v>1</v>
      </c>
      <c r="O10" s="245"/>
      <c r="P10" s="130" t="s">
        <v>77</v>
      </c>
      <c r="Q10" s="244">
        <v>3</v>
      </c>
      <c r="R10" s="245"/>
      <c r="S10" s="130" t="s">
        <v>77</v>
      </c>
      <c r="T10" s="244">
        <v>12</v>
      </c>
      <c r="U10" s="245"/>
      <c r="V10" s="130" t="s">
        <v>77</v>
      </c>
      <c r="W10" s="255">
        <v>24</v>
      </c>
      <c r="X10" s="256"/>
      <c r="Y10" s="158" t="s">
        <v>77</v>
      </c>
      <c r="Z10" s="255">
        <v>168</v>
      </c>
      <c r="AA10" s="256"/>
      <c r="AB10" s="158" t="s">
        <v>77</v>
      </c>
    </row>
    <row r="11" spans="1:28" ht="18.600000000000001" customHeight="1" x14ac:dyDescent="0.2">
      <c r="C11" s="132" t="s">
        <v>101</v>
      </c>
      <c r="D11" s="257">
        <v>90</v>
      </c>
      <c r="E11" s="258"/>
      <c r="F11" s="130" t="s">
        <v>76</v>
      </c>
      <c r="M11" s="130" t="s">
        <v>109</v>
      </c>
      <c r="N11" s="246">
        <v>60</v>
      </c>
      <c r="O11" s="247"/>
      <c r="P11" s="130" t="s">
        <v>76</v>
      </c>
      <c r="Q11" s="246">
        <v>180</v>
      </c>
      <c r="R11" s="247"/>
      <c r="S11" s="130" t="s">
        <v>76</v>
      </c>
      <c r="T11" s="246">
        <v>720</v>
      </c>
      <c r="U11" s="247"/>
      <c r="V11" s="130" t="s">
        <v>76</v>
      </c>
      <c r="W11" s="274">
        <v>1440</v>
      </c>
      <c r="X11" s="275"/>
      <c r="Y11" s="158" t="s">
        <v>76</v>
      </c>
      <c r="Z11" s="274">
        <v>1440</v>
      </c>
      <c r="AA11" s="275"/>
      <c r="AB11" s="158" t="s">
        <v>76</v>
      </c>
    </row>
    <row r="12" spans="1:28" ht="18.600000000000001" customHeight="1" x14ac:dyDescent="0.2">
      <c r="C12" s="132" t="s">
        <v>107</v>
      </c>
      <c r="D12" s="265">
        <v>15</v>
      </c>
      <c r="E12" s="266"/>
      <c r="F12" s="130" t="s">
        <v>76</v>
      </c>
      <c r="M12" s="130" t="s">
        <v>106</v>
      </c>
      <c r="N12" s="244">
        <v>15</v>
      </c>
      <c r="O12" s="245"/>
      <c r="P12" s="130" t="s">
        <v>76</v>
      </c>
      <c r="Q12" s="244">
        <v>15</v>
      </c>
      <c r="R12" s="245"/>
      <c r="S12" s="130" t="s">
        <v>76</v>
      </c>
      <c r="T12" s="244">
        <v>15</v>
      </c>
      <c r="U12" s="245"/>
      <c r="V12" s="130" t="s">
        <v>76</v>
      </c>
      <c r="W12" s="255">
        <v>15</v>
      </c>
      <c r="X12" s="256"/>
      <c r="Y12" s="158" t="s">
        <v>76</v>
      </c>
      <c r="Z12" s="276">
        <v>15</v>
      </c>
      <c r="AA12" s="277"/>
      <c r="AB12" s="158" t="s">
        <v>76</v>
      </c>
    </row>
    <row r="13" spans="1:28" s="170" customFormat="1" ht="18.600000000000001" customHeight="1" x14ac:dyDescent="0.2">
      <c r="C13" s="132"/>
      <c r="D13" s="206"/>
      <c r="E13" s="206"/>
      <c r="N13" s="204"/>
      <c r="O13" s="204"/>
      <c r="Q13" s="204"/>
      <c r="R13" s="204"/>
      <c r="T13" s="204"/>
      <c r="U13" s="204"/>
      <c r="W13" s="205"/>
      <c r="X13" s="205"/>
      <c r="Y13" s="158"/>
      <c r="Z13" s="205"/>
      <c r="AA13" s="205"/>
      <c r="AB13" s="158"/>
    </row>
    <row r="14" spans="1:28" s="170" customFormat="1" x14ac:dyDescent="0.2">
      <c r="C14" s="132" t="s">
        <v>195</v>
      </c>
      <c r="D14" s="272" t="str">
        <f>"420000" &amp; "04" &amp; $C$18 &amp; G18 &amp;  "04" &amp; $C$19 &amp; G19 &amp;   "01" &amp; $C$20 &amp; G20</f>
        <v>42000004050060540000040503181500000140050F</v>
      </c>
      <c r="E14" s="273"/>
      <c r="F14" s="273"/>
      <c r="G14" s="273"/>
      <c r="N14" s="204"/>
      <c r="O14" s="204"/>
      <c r="Q14" s="204"/>
      <c r="R14" s="204"/>
      <c r="T14" s="204"/>
      <c r="U14" s="204"/>
      <c r="W14" s="205"/>
      <c r="X14" s="205"/>
      <c r="Y14" s="158"/>
      <c r="Z14" s="205"/>
      <c r="AA14" s="205"/>
      <c r="AB14" s="158"/>
    </row>
    <row r="15" spans="1:28" s="170" customFormat="1" ht="15.75" thickBot="1" x14ac:dyDescent="0.25">
      <c r="C15" s="132"/>
      <c r="D15" s="206"/>
      <c r="E15" s="206"/>
      <c r="N15" s="204"/>
      <c r="O15" s="204"/>
      <c r="Q15" s="204"/>
      <c r="R15" s="204"/>
      <c r="T15" s="204"/>
      <c r="U15" s="204"/>
      <c r="W15" s="205"/>
      <c r="X15" s="205"/>
      <c r="Y15" s="158"/>
      <c r="Z15" s="205"/>
      <c r="AA15" s="205"/>
      <c r="AB15" s="158"/>
    </row>
    <row r="16" spans="1:28" ht="15" customHeight="1" thickBot="1" x14ac:dyDescent="0.25">
      <c r="B16" s="143"/>
      <c r="D16" s="143"/>
      <c r="E16" s="143"/>
      <c r="Z16" s="248" t="s">
        <v>111</v>
      </c>
      <c r="AA16" s="249"/>
    </row>
    <row r="17" spans="2:27" x14ac:dyDescent="0.2">
      <c r="B17" s="144" t="s">
        <v>79</v>
      </c>
      <c r="C17" s="145" t="s">
        <v>78</v>
      </c>
      <c r="D17" s="269" t="s">
        <v>80</v>
      </c>
      <c r="E17" s="270"/>
      <c r="M17" s="167" t="s">
        <v>112</v>
      </c>
      <c r="N17" s="254" t="s">
        <v>113</v>
      </c>
      <c r="O17" s="254"/>
      <c r="P17" s="168" t="s">
        <v>114</v>
      </c>
      <c r="Z17" s="250"/>
      <c r="AA17" s="251"/>
    </row>
    <row r="18" spans="2:27" x14ac:dyDescent="0.2">
      <c r="B18" s="146" t="s">
        <v>97</v>
      </c>
      <c r="C18" s="147" t="s">
        <v>65</v>
      </c>
      <c r="D18" s="271">
        <f>D10*60*60</f>
        <v>21600</v>
      </c>
      <c r="E18" s="271"/>
      <c r="F18" s="148"/>
      <c r="G18" s="148" t="str">
        <f>RIGHT(DEC2HEX(D18,8),2)&amp;MID(DEC2HEX(D18,8),5,2)&amp;MID(DEC2HEX(D18,8),3,2)&amp;LEFT(DEC2HEX(D18,8),2)</f>
        <v>60540000</v>
      </c>
      <c r="H18" s="152"/>
      <c r="I18" s="152"/>
      <c r="J18" s="152"/>
      <c r="K18" s="152"/>
      <c r="L18" s="152"/>
      <c r="M18" s="161">
        <v>720</v>
      </c>
      <c r="N18" s="162">
        <v>1</v>
      </c>
      <c r="O18" s="162"/>
      <c r="P18" s="163" t="s">
        <v>77</v>
      </c>
      <c r="Z18" s="250"/>
      <c r="AA18" s="251"/>
    </row>
    <row r="19" spans="2:27" ht="15.75" thickBot="1" x14ac:dyDescent="0.25">
      <c r="B19" s="150" t="s">
        <v>98</v>
      </c>
      <c r="C19" s="151" t="s">
        <v>66</v>
      </c>
      <c r="D19" s="268">
        <f>D11*60</f>
        <v>5400</v>
      </c>
      <c r="E19" s="268"/>
      <c r="F19" s="152"/>
      <c r="G19" s="152" t="str">
        <f>RIGHT(DEC2HEX(D19,8),2)&amp;MID(DEC2HEX(D19,8),5,2)&amp;MID(DEC2HEX(D19,8),3,2)&amp;LEFT(DEC2HEX(D19,8),2)</f>
        <v>18150000</v>
      </c>
      <c r="H19" s="152"/>
      <c r="I19" s="152"/>
      <c r="J19" s="152"/>
      <c r="K19" s="152"/>
      <c r="L19" s="152"/>
      <c r="M19" s="161">
        <v>1440</v>
      </c>
      <c r="N19" s="162">
        <v>2</v>
      </c>
      <c r="O19" s="162"/>
      <c r="P19" s="163" t="s">
        <v>76</v>
      </c>
      <c r="Z19" s="252"/>
      <c r="AA19" s="253"/>
    </row>
    <row r="20" spans="2:27" ht="15.75" thickBot="1" x14ac:dyDescent="0.25">
      <c r="B20" s="153" t="s">
        <v>44</v>
      </c>
      <c r="C20" s="154" t="s">
        <v>67</v>
      </c>
      <c r="D20" s="267">
        <f>D12</f>
        <v>15</v>
      </c>
      <c r="E20" s="267"/>
      <c r="F20" s="155"/>
      <c r="G20" s="155" t="str">
        <f>DEC2HEX(D20,2)</f>
        <v>0F</v>
      </c>
      <c r="H20" s="149"/>
      <c r="I20" s="149"/>
      <c r="J20" s="149"/>
      <c r="K20" s="149"/>
      <c r="L20" s="149"/>
      <c r="M20" s="164">
        <v>1440</v>
      </c>
      <c r="N20" s="165">
        <v>1</v>
      </c>
      <c r="O20" s="165"/>
      <c r="P20" s="166" t="s">
        <v>76</v>
      </c>
    </row>
    <row r="22" spans="2:27" x14ac:dyDescent="0.2">
      <c r="D22" s="170"/>
    </row>
  </sheetData>
  <mergeCells count="38">
    <mergeCell ref="Z12:AA12"/>
    <mergeCell ref="Z7:AA8"/>
    <mergeCell ref="Z9:AA9"/>
    <mergeCell ref="Z10:AA10"/>
    <mergeCell ref="Z11:AA11"/>
    <mergeCell ref="Q10:R10"/>
    <mergeCell ref="Q11:R11"/>
    <mergeCell ref="T7:U8"/>
    <mergeCell ref="T9:U9"/>
    <mergeCell ref="T10:U10"/>
    <mergeCell ref="T11:U11"/>
    <mergeCell ref="D20:E20"/>
    <mergeCell ref="D19:E19"/>
    <mergeCell ref="D17:E17"/>
    <mergeCell ref="D18:E18"/>
    <mergeCell ref="D12:E12"/>
    <mergeCell ref="D14:G14"/>
    <mergeCell ref="D11:E11"/>
    <mergeCell ref="B3:C6"/>
    <mergeCell ref="D7:E8"/>
    <mergeCell ref="D9:E9"/>
    <mergeCell ref="D10:E10"/>
    <mergeCell ref="N7:O8"/>
    <mergeCell ref="N9:O9"/>
    <mergeCell ref="N10:O10"/>
    <mergeCell ref="N11:O11"/>
    <mergeCell ref="Z16:AA19"/>
    <mergeCell ref="N17:O17"/>
    <mergeCell ref="N12:O12"/>
    <mergeCell ref="Q12:R12"/>
    <mergeCell ref="T12:U12"/>
    <mergeCell ref="W12:X12"/>
    <mergeCell ref="W7:X8"/>
    <mergeCell ref="W9:X9"/>
    <mergeCell ref="W10:X10"/>
    <mergeCell ref="W11:X11"/>
    <mergeCell ref="Q7:R8"/>
    <mergeCell ref="Q9:R9"/>
  </mergeCells>
  <pageMargins left="0.7" right="0.7" top="0.75" bottom="0.75" header="0.3" footer="0.3"/>
  <pageSetup paperSize="9" orientation="portrait" horizontalDpi="300" verticalDpi="300" r:id="rId1"/>
  <ignoredErrors>
    <ignoredError sqref="G10 D18 G18 D19 D20 G20 G19" unlockedFormula="1"/>
    <ignoredError sqref="C18 C19 C2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
  <sheetViews>
    <sheetView topLeftCell="B1" zoomScale="80" zoomScaleNormal="80" workbookViewId="0">
      <selection activeCell="F2" sqref="F2"/>
    </sheetView>
  </sheetViews>
  <sheetFormatPr defaultRowHeight="15" x14ac:dyDescent="0.2"/>
  <cols>
    <col min="2" max="2" width="17.890625" customWidth="1"/>
    <col min="3" max="3" width="58.91796875" customWidth="1"/>
    <col min="4" max="4" width="19.50390625" customWidth="1"/>
    <col min="5" max="5" width="2.5546875" customWidth="1"/>
    <col min="6" max="6" width="17.21875" customWidth="1"/>
    <col min="7" max="7" width="2.015625" customWidth="1"/>
    <col min="8" max="8" width="17.890625" customWidth="1"/>
  </cols>
  <sheetData>
    <row r="1" spans="1:12" s="61" customFormat="1" x14ac:dyDescent="0.2">
      <c r="B1" s="60"/>
    </row>
    <row r="2" spans="1:12" s="61" customFormat="1" x14ac:dyDescent="0.2">
      <c r="B2" s="280" t="s">
        <v>68</v>
      </c>
      <c r="C2" s="280"/>
    </row>
    <row r="3" spans="1:12" s="61" customFormat="1" x14ac:dyDescent="0.2">
      <c r="B3" s="280"/>
      <c r="C3" s="280"/>
    </row>
    <row r="4" spans="1:12" s="61" customFormat="1" ht="30.95" customHeight="1" x14ac:dyDescent="0.2">
      <c r="B4" s="278" t="s">
        <v>196</v>
      </c>
      <c r="C4" s="279"/>
    </row>
    <row r="5" spans="1:12" s="61" customFormat="1" x14ac:dyDescent="0.2">
      <c r="B5" s="84"/>
    </row>
    <row r="6" spans="1:12" s="61" customFormat="1" x14ac:dyDescent="0.2">
      <c r="B6" s="95"/>
      <c r="C6" s="98"/>
      <c r="D6" s="115" t="s">
        <v>51</v>
      </c>
      <c r="E6" s="115"/>
      <c r="F6" s="115" t="s">
        <v>53</v>
      </c>
      <c r="G6" s="60"/>
      <c r="H6" s="115" t="s">
        <v>52</v>
      </c>
      <c r="J6" s="95"/>
      <c r="K6" s="95"/>
      <c r="L6" s="95"/>
    </row>
    <row r="7" spans="1:12" s="61" customFormat="1" x14ac:dyDescent="0.2">
      <c r="B7" s="97" t="s">
        <v>70</v>
      </c>
      <c r="C7" s="104" t="s">
        <v>71</v>
      </c>
      <c r="D7" s="169">
        <v>0</v>
      </c>
      <c r="E7" s="199" t="str">
        <f>DEC2HEX((D10+D9*(2^10) + D8*(2^14) + D7*(2^15)),4)</f>
        <v>4864</v>
      </c>
      <c r="F7" s="169">
        <v>0</v>
      </c>
      <c r="G7" s="199" t="str">
        <f>DEC2HEX((F10+F9*(2^10) + F8*(2^14) + F7*(2^15)),4)</f>
        <v>4878</v>
      </c>
      <c r="H7" s="169">
        <v>0</v>
      </c>
      <c r="I7" s="199" t="str">
        <f>DEC2HEX((H10+H9*(2^10) + H8*(2^14) + H7*(2^15)),4)</f>
        <v>0878</v>
      </c>
      <c r="J7" s="95"/>
      <c r="K7" s="95"/>
      <c r="L7" s="95"/>
    </row>
    <row r="8" spans="1:12" s="86" customFormat="1" x14ac:dyDescent="0.2">
      <c r="B8" s="97" t="s">
        <v>47</v>
      </c>
      <c r="C8" s="104" t="s">
        <v>54</v>
      </c>
      <c r="D8" s="169">
        <v>1</v>
      </c>
      <c r="E8" s="95"/>
      <c r="F8" s="169">
        <v>1</v>
      </c>
      <c r="G8" s="61"/>
      <c r="H8" s="169">
        <v>0</v>
      </c>
      <c r="I8" s="61"/>
      <c r="J8" s="95"/>
      <c r="K8" s="95"/>
      <c r="L8" s="95"/>
    </row>
    <row r="9" spans="1:12" s="61" customFormat="1" x14ac:dyDescent="0.2">
      <c r="B9" s="97" t="s">
        <v>117</v>
      </c>
      <c r="C9" s="104" t="s">
        <v>69</v>
      </c>
      <c r="D9" s="169">
        <v>2</v>
      </c>
      <c r="E9" s="100"/>
      <c r="F9" s="169">
        <v>2</v>
      </c>
      <c r="H9" s="169">
        <v>2</v>
      </c>
      <c r="J9" s="95"/>
      <c r="K9" s="95"/>
      <c r="L9" s="96"/>
    </row>
    <row r="10" spans="1:12" s="61" customFormat="1" x14ac:dyDescent="0.2">
      <c r="A10" s="101"/>
      <c r="B10" s="97" t="s">
        <v>116</v>
      </c>
      <c r="C10" s="104" t="s">
        <v>194</v>
      </c>
      <c r="D10" s="169">
        <v>100</v>
      </c>
      <c r="E10" s="100"/>
      <c r="F10" s="169">
        <v>120</v>
      </c>
      <c r="H10" s="169">
        <v>120</v>
      </c>
      <c r="J10" s="96"/>
    </row>
    <row r="11" spans="1:12" s="61" customFormat="1" x14ac:dyDescent="0.2">
      <c r="B11" s="95"/>
      <c r="C11" s="197"/>
      <c r="D11" s="97"/>
      <c r="E11" s="199"/>
      <c r="F11" s="198"/>
      <c r="G11" s="200"/>
      <c r="H11" s="198"/>
      <c r="J11" s="100"/>
      <c r="K11" s="95"/>
      <c r="L11" s="96"/>
    </row>
    <row r="12" spans="1:12" s="61" customFormat="1" ht="16.5" customHeight="1" x14ac:dyDescent="0.2">
      <c r="B12" s="95"/>
      <c r="C12" s="99"/>
      <c r="D12" s="97"/>
      <c r="E12" s="95"/>
      <c r="F12" s="95"/>
      <c r="G12" s="95"/>
      <c r="H12" s="95"/>
      <c r="I12" s="100"/>
      <c r="J12" s="100"/>
      <c r="K12" s="95"/>
      <c r="L12" s="96"/>
    </row>
    <row r="13" spans="1:12" s="61" customFormat="1" ht="16.5" customHeight="1" x14ac:dyDescent="0.2">
      <c r="B13" s="95"/>
      <c r="C13" s="116" t="s">
        <v>195</v>
      </c>
      <c r="D13" s="207" t="str">
        <f>"420000" &amp; "02" &amp; "4001" &amp; RIGHT($E$7,2) &amp; LEFT($E$7,2)</f>
        <v>4200000240016448</v>
      </c>
      <c r="E13" s="95"/>
      <c r="F13" s="207" t="str">
        <f>"420000" &amp; "02" &amp; "4002" &amp; RIGHT($G$7,2) &amp; LEFT($G$7,2)</f>
        <v>4200000240027848</v>
      </c>
      <c r="G13" s="97"/>
      <c r="H13" s="207" t="str">
        <f>"420000" &amp; "02" &amp; "4003" &amp; RIGHT($I$7,2) &amp; LEFT($I$7,2)</f>
        <v>4200000240037808</v>
      </c>
      <c r="I13" s="100"/>
      <c r="J13" s="100"/>
      <c r="K13" s="95"/>
      <c r="L13" s="96"/>
    </row>
    <row r="14" spans="1:12" s="61" customFormat="1" ht="16.5" customHeight="1" x14ac:dyDescent="0.2">
      <c r="B14" s="95"/>
      <c r="C14" s="99"/>
      <c r="D14" s="97"/>
      <c r="E14" s="95"/>
      <c r="F14" s="95"/>
      <c r="G14" s="95"/>
      <c r="H14" s="95"/>
      <c r="I14" s="100"/>
      <c r="J14" s="100"/>
      <c r="K14" s="95"/>
      <c r="L14" s="96"/>
    </row>
    <row r="15" spans="1:12" s="61" customFormat="1" ht="16.5" customHeight="1" x14ac:dyDescent="0.2">
      <c r="B15" s="95"/>
      <c r="C15" s="116"/>
      <c r="D15" s="97"/>
      <c r="E15" s="100"/>
      <c r="F15" s="100"/>
      <c r="G15" s="100"/>
      <c r="H15" s="100"/>
      <c r="I15" s="100"/>
      <c r="J15" s="100"/>
      <c r="K15" s="95"/>
      <c r="L15" s="96"/>
    </row>
    <row r="16" spans="1:12" s="61" customFormat="1" ht="16.5" customHeight="1" x14ac:dyDescent="0.2">
      <c r="B16" s="95"/>
      <c r="C16" s="116"/>
      <c r="D16" s="97"/>
      <c r="E16" s="100"/>
      <c r="F16" s="100"/>
      <c r="G16" s="100"/>
      <c r="H16" s="100"/>
      <c r="I16" s="100"/>
      <c r="J16" s="100"/>
      <c r="K16" s="95"/>
      <c r="L16" s="96"/>
    </row>
    <row r="17" spans="2:12" s="61" customFormat="1" x14ac:dyDescent="0.2">
      <c r="B17" s="202"/>
      <c r="C17" s="208"/>
      <c r="D17" s="209"/>
      <c r="E17" s="100"/>
      <c r="F17" s="210"/>
      <c r="G17" s="210"/>
      <c r="H17" s="210"/>
    </row>
    <row r="18" spans="2:12" s="61" customFormat="1" x14ac:dyDescent="0.2">
      <c r="B18" s="203"/>
      <c r="C18" s="211"/>
      <c r="D18" s="113"/>
      <c r="E18" s="212"/>
      <c r="F18" s="210"/>
      <c r="G18" s="210"/>
      <c r="H18" s="210"/>
    </row>
    <row r="19" spans="2:12" s="61" customFormat="1" x14ac:dyDescent="0.2">
      <c r="B19" s="201"/>
      <c r="C19" s="211"/>
      <c r="D19" s="113"/>
      <c r="E19" s="212"/>
      <c r="F19" s="210"/>
      <c r="G19" s="210"/>
      <c r="H19" s="210"/>
    </row>
    <row r="20" spans="2:12" s="61" customFormat="1" x14ac:dyDescent="0.2">
      <c r="B20" s="201"/>
      <c r="C20" s="211"/>
      <c r="D20" s="113"/>
      <c r="E20" s="212"/>
      <c r="F20" s="210"/>
      <c r="G20" s="210"/>
      <c r="H20" s="210"/>
    </row>
    <row r="21" spans="2:12" s="61" customFormat="1" x14ac:dyDescent="0.2">
      <c r="B21" s="203"/>
      <c r="C21" s="213"/>
      <c r="D21" s="113"/>
      <c r="E21" s="214"/>
      <c r="F21" s="214"/>
      <c r="G21" s="113"/>
      <c r="H21" s="113"/>
      <c r="I21" s="113"/>
      <c r="J21" s="114"/>
      <c r="K21" s="86"/>
      <c r="L21" s="86"/>
    </row>
    <row r="22" spans="2:12" s="61" customFormat="1" x14ac:dyDescent="0.2">
      <c r="B22" s="201"/>
      <c r="C22" s="213"/>
      <c r="D22" s="113"/>
      <c r="E22" s="113"/>
      <c r="F22" s="113"/>
      <c r="G22" s="214"/>
      <c r="H22" s="214"/>
      <c r="I22" s="102"/>
      <c r="J22" s="102"/>
      <c r="K22" s="113"/>
      <c r="L22" s="114"/>
    </row>
    <row r="23" spans="2:12" s="61" customFormat="1" x14ac:dyDescent="0.2">
      <c r="B23" s="201"/>
      <c r="C23" s="215"/>
      <c r="D23" s="113"/>
      <c r="E23" s="113"/>
      <c r="F23" s="113"/>
      <c r="G23" s="214"/>
      <c r="H23" s="214"/>
      <c r="I23" s="102"/>
      <c r="J23" s="102"/>
      <c r="K23" s="113"/>
      <c r="L23" s="114"/>
    </row>
    <row r="24" spans="2:12" s="61" customFormat="1" x14ac:dyDescent="0.2">
      <c r="B24" s="201"/>
      <c r="C24" s="215"/>
      <c r="D24" s="113"/>
      <c r="E24" s="113"/>
      <c r="F24" s="113"/>
      <c r="G24" s="214"/>
      <c r="H24" s="214"/>
      <c r="I24" s="102"/>
      <c r="J24" s="102"/>
      <c r="K24" s="113"/>
      <c r="L24" s="114"/>
    </row>
    <row r="25" spans="2:12" s="61" customFormat="1" x14ac:dyDescent="0.2">
      <c r="B25" s="201"/>
      <c r="C25" s="215"/>
      <c r="D25" s="113"/>
      <c r="E25" s="113"/>
      <c r="F25" s="113"/>
      <c r="G25" s="214"/>
      <c r="H25" s="214"/>
      <c r="I25" s="102"/>
      <c r="J25" s="102"/>
      <c r="K25" s="113"/>
      <c r="L25" s="114"/>
    </row>
    <row r="26" spans="2:12" x14ac:dyDescent="0.2">
      <c r="B26" s="201"/>
      <c r="C26" s="213"/>
      <c r="D26" s="213"/>
      <c r="E26" s="210"/>
      <c r="F26" s="210"/>
      <c r="G26" s="210"/>
      <c r="H26" s="210"/>
    </row>
    <row r="27" spans="2:12" ht="15" customHeight="1" x14ac:dyDescent="0.2">
      <c r="B27" s="201"/>
      <c r="C27" s="213"/>
      <c r="D27" s="213"/>
      <c r="E27" s="210"/>
      <c r="F27" s="210"/>
      <c r="G27" s="210"/>
      <c r="H27" s="210"/>
    </row>
    <row r="28" spans="2:12" ht="18" customHeight="1" x14ac:dyDescent="0.2">
      <c r="B28" s="201"/>
      <c r="C28" s="216"/>
      <c r="D28" s="213"/>
      <c r="E28" s="210"/>
      <c r="F28" s="210"/>
      <c r="G28" s="210"/>
      <c r="H28" s="210"/>
    </row>
    <row r="29" spans="2:12" x14ac:dyDescent="0.2">
      <c r="B29" s="201"/>
      <c r="C29" s="213"/>
      <c r="D29" s="213"/>
      <c r="E29" s="210"/>
      <c r="F29" s="210"/>
      <c r="G29" s="210"/>
      <c r="H29" s="210"/>
    </row>
    <row r="30" spans="2:12" x14ac:dyDescent="0.2">
      <c r="B30" s="203"/>
      <c r="C30" s="213"/>
      <c r="D30" s="213"/>
      <c r="E30" s="210"/>
      <c r="F30" s="210"/>
      <c r="G30" s="210"/>
      <c r="H30" s="210"/>
    </row>
    <row r="31" spans="2:12" x14ac:dyDescent="0.2">
      <c r="B31" s="203"/>
      <c r="C31" s="213"/>
      <c r="D31" s="213"/>
      <c r="E31" s="210"/>
      <c r="F31" s="210"/>
      <c r="G31" s="210"/>
      <c r="H31" s="210"/>
    </row>
    <row r="32" spans="2:12" x14ac:dyDescent="0.2">
      <c r="C32" s="210"/>
      <c r="D32" s="210"/>
      <c r="E32" s="210"/>
      <c r="F32" s="210"/>
      <c r="G32" s="210"/>
      <c r="H32" s="210"/>
    </row>
    <row r="33" spans="3:8" x14ac:dyDescent="0.2">
      <c r="C33" s="210"/>
      <c r="D33" s="210"/>
      <c r="E33" s="210"/>
      <c r="F33" s="210"/>
      <c r="G33" s="210"/>
      <c r="H33" s="210"/>
    </row>
    <row r="34" spans="3:8" x14ac:dyDescent="0.2">
      <c r="C34" s="210"/>
      <c r="D34" s="210"/>
      <c r="E34" s="210"/>
      <c r="F34" s="210"/>
      <c r="G34" s="210"/>
      <c r="H34" s="210"/>
    </row>
    <row r="35" spans="3:8" x14ac:dyDescent="0.2">
      <c r="C35" s="210"/>
      <c r="D35" s="210"/>
      <c r="E35" s="210"/>
      <c r="F35" s="210"/>
      <c r="G35" s="210"/>
      <c r="H35" s="210"/>
    </row>
    <row r="36" spans="3:8" x14ac:dyDescent="0.2">
      <c r="C36" s="210"/>
      <c r="D36" s="210"/>
      <c r="E36" s="210"/>
      <c r="F36" s="210"/>
      <c r="G36" s="210"/>
      <c r="H36" s="210"/>
    </row>
    <row r="37" spans="3:8" x14ac:dyDescent="0.2">
      <c r="C37" s="210"/>
      <c r="D37" s="210"/>
      <c r="E37" s="210"/>
      <c r="F37" s="210"/>
      <c r="G37" s="210"/>
      <c r="H37" s="210"/>
    </row>
    <row r="38" spans="3:8" x14ac:dyDescent="0.2">
      <c r="C38" s="210"/>
      <c r="D38" s="210"/>
      <c r="E38" s="210"/>
      <c r="F38" s="210"/>
      <c r="G38" s="210"/>
      <c r="H38" s="210"/>
    </row>
    <row r="39" spans="3:8" x14ac:dyDescent="0.2">
      <c r="C39" s="210"/>
      <c r="D39" s="210"/>
      <c r="E39" s="210"/>
      <c r="F39" s="210"/>
      <c r="G39" s="210"/>
      <c r="H39" s="210"/>
    </row>
    <row r="40" spans="3:8" x14ac:dyDescent="0.2">
      <c r="C40" s="210"/>
      <c r="D40" s="210"/>
      <c r="E40" s="210"/>
      <c r="F40" s="210"/>
      <c r="G40" s="210"/>
      <c r="H40" s="210"/>
    </row>
    <row r="41" spans="3:8" x14ac:dyDescent="0.2">
      <c r="C41" s="210"/>
      <c r="D41" s="210"/>
      <c r="E41" s="210"/>
      <c r="F41" s="210"/>
      <c r="G41" s="210"/>
      <c r="H41" s="210"/>
    </row>
  </sheetData>
  <mergeCells count="2">
    <mergeCell ref="B4:C4"/>
    <mergeCell ref="B2:C3"/>
  </mergeCells>
  <conditionalFormatting sqref="D10">
    <cfRule type="cellIs" dxfId="5" priority="6" operator="lessThan">
      <formula>22</formula>
    </cfRule>
  </conditionalFormatting>
  <conditionalFormatting sqref="F10">
    <cfRule type="cellIs" dxfId="4" priority="5" operator="lessThan">
      <formula>22</formula>
    </cfRule>
  </conditionalFormatting>
  <conditionalFormatting sqref="H10">
    <cfRule type="cellIs" dxfId="3" priority="4" operator="lessThan">
      <formula>22</formula>
    </cfRule>
  </conditionalFormatting>
  <conditionalFormatting sqref="D9">
    <cfRule type="cellIs" dxfId="2" priority="3" operator="greaterThan">
      <formula>15</formula>
    </cfRule>
  </conditionalFormatting>
  <conditionalFormatting sqref="F9">
    <cfRule type="cellIs" dxfId="1" priority="2" operator="greaterThan">
      <formula>15</formula>
    </cfRule>
  </conditionalFormatting>
  <conditionalFormatting sqref="H9">
    <cfRule type="cellIs" dxfId="0" priority="1" operator="greaterThan">
      <formula>15</formula>
    </cfRule>
  </conditionalFormatting>
  <dataValidations count="1">
    <dataValidation type="whole" allowBlank="1" showInputMessage="1" showErrorMessage="1" sqref="D10 F10" xr:uid="{00000000-0002-0000-0600-000000000000}">
      <formula1>22</formula1>
      <formula2>400</formula2>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5</vt:i4>
      </vt:variant>
    </vt:vector>
  </HeadingPairs>
  <TitlesOfParts>
    <vt:vector size="5" baseType="lpstr">
      <vt:lpstr>2. Datagrams In</vt:lpstr>
      <vt:lpstr>2A. Datagrams Out</vt:lpstr>
      <vt:lpstr>Parameters</vt:lpstr>
      <vt:lpstr>4. Scheduler</vt:lpstr>
      <vt:lpstr>5. Alarms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Seamus Normoyle</dc:creator>
  <cp:lastModifiedBy>Quality 2</cp:lastModifiedBy>
  <dcterms:created xsi:type="dcterms:W3CDTF">2016-12-05T14:06:54Z</dcterms:created>
  <dcterms:modified xsi:type="dcterms:W3CDTF">2021-09-07T07:42:22Z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5e1d364d-c947-457f-9841-e0d49e41d52d</vt:lpwstr>
  </property>
</Properties>
</file>