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642" documentId="11_7F4755BF84DCCE43E268565A8931F45BFA75341E" xr6:coauthVersionLast="47" xr6:coauthVersionMax="47" xr10:uidLastSave="{5A9211BF-112F-4A52-9EDA-965950DB5C63}"/>
  <bookViews>
    <workbookView xWindow="240" yWindow="105" windowWidth="14805" windowHeight="8010" firstSheet="6" activeTab="7" xr2:uid="{00000000-000D-0000-FFFF-FFFF00000000}"/>
  </bookViews>
  <sheets>
    <sheet name="Guia" sheetId="2" r:id="rId1"/>
    <sheet name="Base da Tabela" sheetId="6" r:id="rId2"/>
    <sheet name="Simulador de Patrimônio" sheetId="3" r:id="rId3"/>
    <sheet name="Simulador de Cenários" sheetId="5" r:id="rId4"/>
    <sheet name="Variáveis Globais" sheetId="7" r:id="rId5"/>
    <sheet name="Criando uniformidade visual" sheetId="8" r:id="rId6"/>
    <sheet name="Base de cálculo perfis" sheetId="10" r:id="rId7"/>
    <sheet name="FINAL - Tipos de fundo" sheetId="9" r:id="rId8"/>
  </sheets>
  <definedNames>
    <definedName name="Qtd_anos" localSheetId="5">'Criando uniformidade visual'!$D$18:$D$18</definedName>
    <definedName name="Qtd_anos" localSheetId="7">'FINAL - Tipos de fundo'!$D$18:$D$18</definedName>
    <definedName name="Qtd_anos">'Variáveis Globais'!$C$14:$C$14</definedName>
    <definedName name="Rendimento_Carteira" localSheetId="5">'Criando uniformidade visual'!$D$13:$D$13</definedName>
    <definedName name="Rendimento_Carteira" localSheetId="7">'FINAL - Tipos de fundo'!$D$13:$D$13</definedName>
    <definedName name="Rendimento_Carteira">'Variáveis Globais'!$F$14:$F$14</definedName>
    <definedName name="Taxa_mensal" localSheetId="5">'Criando uniformidade visual'!$D$19:$D$19</definedName>
    <definedName name="Taxa_mensal" localSheetId="7">'FINAL - Tipos de fundo'!$D$19:$D$19</definedName>
    <definedName name="Taxa_mensal">'Variáveis Globais'!$C$15:$C$15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9" l="1"/>
  <c r="C36" i="9"/>
  <c r="C37" i="9"/>
  <c r="C38" i="9"/>
  <c r="C39" i="9"/>
  <c r="C40" i="9"/>
  <c r="C35" i="9"/>
  <c r="H4" i="10"/>
  <c r="A16" i="10"/>
  <c r="A17" i="10"/>
  <c r="A18" i="10"/>
  <c r="A19" i="10"/>
  <c r="A20" i="10"/>
  <c r="A15" i="10"/>
  <c r="A10" i="10"/>
  <c r="A11" i="10"/>
  <c r="A12" i="10"/>
  <c r="A13" i="10"/>
  <c r="A14" i="10"/>
  <c r="A9" i="10"/>
  <c r="A4" i="10"/>
  <c r="A5" i="10"/>
  <c r="A6" i="10"/>
  <c r="A7" i="10"/>
  <c r="A8" i="10"/>
  <c r="A3" i="10"/>
  <c r="C28" i="9"/>
  <c r="D28" i="9" s="1" a="1"/>
  <c r="D28" i="9" s="1"/>
  <c r="C27" i="9"/>
  <c r="D27" i="9" s="1" a="1"/>
  <c r="D27" i="9" s="1"/>
  <c r="C26" i="9"/>
  <c r="D26" i="9" s="1" a="1"/>
  <c r="D26" i="9" s="1"/>
  <c r="C25" i="9"/>
  <c r="D25" i="9" s="1" a="1"/>
  <c r="D25" i="9" s="1"/>
  <c r="C24" i="9"/>
  <c r="D24" i="9" s="1" a="1"/>
  <c r="D24" i="9" s="1"/>
  <c r="D20" i="9" a="1"/>
  <c r="D20" i="9" s="1"/>
  <c r="D21" i="9" s="1"/>
  <c r="D14" i="9"/>
  <c r="C28" i="8"/>
  <c r="D28" i="8" s="1" a="1"/>
  <c r="D28" i="8" s="1"/>
  <c r="C27" i="8"/>
  <c r="D27" i="8" s="1" a="1"/>
  <c r="D27" i="8" s="1"/>
  <c r="C26" i="8"/>
  <c r="D26" i="8" s="1" a="1"/>
  <c r="D26" i="8" s="1"/>
  <c r="C25" i="8"/>
  <c r="D25" i="8" s="1" a="1"/>
  <c r="D25" i="8" s="1"/>
  <c r="C24" i="8"/>
  <c r="D24" i="8" s="1" a="1"/>
  <c r="D24" i="8" s="1"/>
  <c r="D20" i="8" a="1"/>
  <c r="D20" i="8" s="1"/>
  <c r="D21" i="8" s="1"/>
  <c r="D14" i="8"/>
  <c r="C16" i="7" a="1"/>
  <c r="C16" i="7"/>
  <c r="D21" i="7" a="1"/>
  <c r="D21" i="7"/>
  <c r="D22" i="7" a="1"/>
  <c r="D22" i="7"/>
  <c r="D23" i="7" a="1"/>
  <c r="D23" i="7"/>
  <c r="D24" i="7" a="1"/>
  <c r="D24" i="7"/>
  <c r="D20" i="7" a="1"/>
  <c r="D20" i="7"/>
  <c r="F15" i="7"/>
  <c r="C24" i="7"/>
  <c r="C23" i="7"/>
  <c r="C22" i="7"/>
  <c r="C21" i="7"/>
  <c r="C20" i="7"/>
  <c r="C17" i="7"/>
  <c r="D21" i="5"/>
  <c r="D22" i="5"/>
  <c r="D23" i="5"/>
  <c r="D24" i="5"/>
  <c r="D20" i="5"/>
  <c r="C17" i="5"/>
  <c r="C24" i="5"/>
  <c r="C23" i="5"/>
  <c r="C22" i="5"/>
  <c r="C21" i="5"/>
  <c r="C20" i="5"/>
  <c r="C16" i="5"/>
  <c r="C16" i="3"/>
  <c r="C17" i="3" s="1"/>
  <c r="D36" i="9" l="1"/>
  <c r="D37" i="9"/>
  <c r="D38" i="9"/>
  <c r="D39" i="9"/>
  <c r="D40" i="9"/>
  <c r="D35" i="9"/>
  <c r="D4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<sst xmlns="http://schemas.openxmlformats.org/spreadsheetml/2006/main" count="137" uniqueCount="37">
  <si>
    <r>
      <rPr>
        <b/>
        <sz val="11"/>
        <color rgb="FF000000"/>
        <rFont val="Aptos Narrow"/>
        <scheme val="minor"/>
      </rPr>
      <t>OBJETIVO:</t>
    </r>
    <r>
      <rPr>
        <sz val="11"/>
        <color rgb="FF000000"/>
        <rFont val="Aptos Narrow"/>
        <scheme val="minor"/>
      </rPr>
      <t xml:space="preserve"> Criar um simulador simples de investimento</t>
    </r>
  </si>
  <si>
    <t>PERGUNTAS de NEGÓCIO:</t>
  </si>
  <si>
    <t>Quanto investir por mês?</t>
  </si>
  <si>
    <t>Qual o período de investimento?</t>
  </si>
  <si>
    <t>Qual a taxa de rendimento mensal?</t>
  </si>
  <si>
    <t>Qual o pratrimônio total?</t>
  </si>
  <si>
    <t>Qual o valor dos dividentos mensais?</t>
  </si>
  <si>
    <t>INVESTIMENTO MENSAL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</si>
  <si>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</si>
  <si>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</si>
  <si>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</si>
  <si>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</si>
  <si>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</si>
  <si>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</si>
  <si>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</si>
  <si>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CONFIGURAÇÕES</t>
  </si>
  <si>
    <t>Salário</t>
  </si>
  <si>
    <t>Rendimento Carteira</t>
  </si>
  <si>
    <t>Sugestão de Investimento</t>
  </si>
  <si>
    <t>CHAVE</t>
  </si>
  <si>
    <t>PERFIL</t>
  </si>
  <si>
    <t>TIPOS de FII</t>
  </si>
  <si>
    <t>%</t>
  </si>
  <si>
    <t>CONSERVADOR</t>
  </si>
  <si>
    <t>PAPEL</t>
  </si>
  <si>
    <t>TIJOLO</t>
  </si>
  <si>
    <t>MODERADO-TIJOLO</t>
  </si>
  <si>
    <t>HÍBRIDOS</t>
  </si>
  <si>
    <t>FOFs</t>
  </si>
  <si>
    <t>DESENVOLVIMENTO</t>
  </si>
  <si>
    <t>HOTELARIAS</t>
  </si>
  <si>
    <t>MODERADO</t>
  </si>
  <si>
    <t>AGRESSIVO</t>
  </si>
  <si>
    <t>Sugestão de Investimento (30%)</t>
  </si>
  <si>
    <t>TIPO DE FII</t>
  </si>
  <si>
    <t>Percentual Sugerido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</si>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</sst>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164" formatCode="0.000%"/>
    <numFmt numFmtId="165" formatCode="&quot;R$&quot;\ #,##0.00"/>
    <numFmt numFmtId="166" formatCode="&quot;R$&quot;\ #,##0.000;[Red]\-&quot;R$&quot;\ #,##0.000"/>
  </numFmts>
  <fonts count="16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9C5700"/>
      <name val="Calibri"/>
      <scheme val="minor"/>
    </font>
    <font>
      <sz val="13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20"/>
      <color theme="1"/>
      <name val="Arial"/>
    </font>
    <font>
      <sz val="11"/>
      <color theme="0"/>
      <name val="Aptos Narrow"/>
      <family val="2"/>
      <scheme val="minor"/>
    </font>
    <font>
      <b/>
      <sz val="13"/>
      <color theme="1"/>
      <name val="Arial"/>
    </font>
    <font>
      <sz val="17"/>
      <color theme="0"/>
      <name val="Aptos Narrow"/>
      <family val="2"/>
      <scheme val="minor"/>
    </font>
    <font>
      <i/>
      <sz val="17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7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rgb="FF000000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medium">
        <color theme="1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 style="thin">
        <color theme="0" tint="-4.9989318521683403E-2"/>
      </bottom>
      <diagonal/>
    </border>
    <border>
      <left style="thin">
        <color theme="1"/>
      </left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medium">
        <color theme="1"/>
      </right>
      <top style="thin">
        <color theme="0" tint="-4.9989318521683403E-2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0" tint="-4.9989318521683403E-2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0" tint="-4.9989318521683403E-2"/>
      </bottom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3" xfId="0" applyFont="1" applyBorder="1"/>
    <xf numFmtId="0" fontId="4" fillId="0" borderId="5" xfId="0" applyFont="1" applyBorder="1"/>
    <xf numFmtId="0" fontId="5" fillId="3" borderId="5" xfId="0" applyFont="1" applyFill="1" applyBorder="1"/>
    <xf numFmtId="0" fontId="5" fillId="3" borderId="7" xfId="0" applyFont="1" applyFill="1" applyBorder="1"/>
    <xf numFmtId="164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8" fontId="6" fillId="3" borderId="6" xfId="0" applyNumberFormat="1" applyFont="1" applyFill="1" applyBorder="1" applyAlignment="1">
      <alignment horizontal="center"/>
    </xf>
    <xf numFmtId="166" fontId="6" fillId="3" borderId="8" xfId="0" applyNumberFormat="1" applyFont="1" applyFill="1" applyBorder="1" applyAlignment="1">
      <alignment horizontal="center"/>
    </xf>
    <xf numFmtId="0" fontId="8" fillId="0" borderId="0" xfId="0" applyFont="1"/>
    <xf numFmtId="165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8" fontId="5" fillId="3" borderId="6" xfId="0" applyNumberFormat="1" applyFont="1" applyFill="1" applyBorder="1" applyAlignment="1">
      <alignment horizontal="center"/>
    </xf>
    <xf numFmtId="8" fontId="5" fillId="3" borderId="8" xfId="0" applyNumberFormat="1" applyFont="1" applyFill="1" applyBorder="1" applyAlignment="1">
      <alignment horizontal="center"/>
    </xf>
    <xf numFmtId="0" fontId="5" fillId="5" borderId="21" xfId="0" applyFont="1" applyFill="1" applyBorder="1"/>
    <xf numFmtId="0" fontId="5" fillId="5" borderId="9" xfId="0" applyFont="1" applyFill="1" applyBorder="1"/>
    <xf numFmtId="0" fontId="5" fillId="5" borderId="11" xfId="0" applyFont="1" applyFill="1" applyBorder="1"/>
    <xf numFmtId="8" fontId="4" fillId="5" borderId="13" xfId="0" applyNumberFormat="1" applyFont="1" applyFill="1" applyBorder="1" applyAlignment="1">
      <alignment horizontal="center"/>
    </xf>
    <xf numFmtId="8" fontId="4" fillId="5" borderId="15" xfId="0" applyNumberFormat="1" applyFont="1" applyFill="1" applyBorder="1" applyAlignment="1">
      <alignment horizontal="center"/>
    </xf>
    <xf numFmtId="8" fontId="4" fillId="5" borderId="22" xfId="0" applyNumberFormat="1" applyFont="1" applyFill="1" applyBorder="1" applyAlignment="1">
      <alignment horizontal="center"/>
    </xf>
    <xf numFmtId="0" fontId="9" fillId="4" borderId="23" xfId="0" applyFont="1" applyFill="1" applyBorder="1" applyAlignment="1">
      <alignment vertical="center" wrapText="1"/>
    </xf>
    <xf numFmtId="8" fontId="4" fillId="5" borderId="24" xfId="0" applyNumberFormat="1" applyFont="1" applyFill="1" applyBorder="1"/>
    <xf numFmtId="8" fontId="4" fillId="5" borderId="25" xfId="0" applyNumberFormat="1" applyFont="1" applyFill="1" applyBorder="1"/>
    <xf numFmtId="8" fontId="4" fillId="5" borderId="26" xfId="0" applyNumberFormat="1" applyFont="1" applyFill="1" applyBorder="1"/>
    <xf numFmtId="165" fontId="0" fillId="0" borderId="17" xfId="0" applyNumberFormat="1" applyBorder="1"/>
    <xf numFmtId="9" fontId="0" fillId="0" borderId="10" xfId="0" applyNumberFormat="1" applyBorder="1"/>
    <xf numFmtId="165" fontId="0" fillId="0" borderId="12" xfId="0" applyNumberFormat="1" applyBorder="1"/>
    <xf numFmtId="8" fontId="4" fillId="5" borderId="24" xfId="0" applyNumberFormat="1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8" fontId="4" fillId="5" borderId="28" xfId="0" applyNumberFormat="1" applyFont="1" applyFill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8" fontId="0" fillId="5" borderId="13" xfId="0" applyNumberFormat="1" applyFill="1" applyBorder="1" applyAlignment="1">
      <alignment horizontal="center"/>
    </xf>
    <xf numFmtId="8" fontId="0" fillId="5" borderId="24" xfId="0" applyNumberFormat="1" applyFill="1" applyBorder="1" applyAlignment="1">
      <alignment horizontal="center"/>
    </xf>
    <xf numFmtId="8" fontId="0" fillId="5" borderId="15" xfId="0" applyNumberFormat="1" applyFill="1" applyBorder="1" applyAlignment="1">
      <alignment horizontal="center"/>
    </xf>
    <xf numFmtId="8" fontId="0" fillId="5" borderId="22" xfId="0" applyNumberForma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10" fontId="6" fillId="0" borderId="10" xfId="0" applyNumberFormat="1" applyFont="1" applyBorder="1" applyAlignment="1">
      <alignment horizontal="center"/>
    </xf>
    <xf numFmtId="8" fontId="6" fillId="3" borderId="10" xfId="0" applyNumberFormat="1" applyFont="1" applyFill="1" applyBorder="1" applyAlignment="1">
      <alignment horizontal="center"/>
    </xf>
    <xf numFmtId="8" fontId="6" fillId="3" borderId="12" xfId="0" applyNumberFormat="1" applyFont="1" applyFill="1" applyBorder="1" applyAlignment="1">
      <alignment horizontal="center"/>
    </xf>
    <xf numFmtId="0" fontId="12" fillId="5" borderId="9" xfId="0" applyFont="1" applyFill="1" applyBorder="1" applyAlignment="1">
      <alignment horizontal="left" indent="3"/>
    </xf>
    <xf numFmtId="0" fontId="12" fillId="5" borderId="11" xfId="0" applyFont="1" applyFill="1" applyBorder="1" applyAlignment="1">
      <alignment horizontal="left" indent="3"/>
    </xf>
    <xf numFmtId="0" fontId="11" fillId="7" borderId="2" xfId="0" applyFont="1" applyFill="1" applyBorder="1" applyAlignment="1">
      <alignment vertical="center"/>
    </xf>
    <xf numFmtId="8" fontId="0" fillId="5" borderId="25" xfId="0" applyNumberFormat="1" applyFill="1" applyBorder="1" applyAlignment="1">
      <alignment horizontal="center"/>
    </xf>
    <xf numFmtId="8" fontId="0" fillId="5" borderId="26" xfId="0" applyNumberFormat="1" applyFill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0" fontId="7" fillId="4" borderId="29" xfId="0" applyFont="1" applyFill="1" applyBorder="1" applyAlignment="1">
      <alignment vertical="center" wrapText="1"/>
    </xf>
    <xf numFmtId="0" fontId="12" fillId="5" borderId="21" xfId="0" applyFont="1" applyFill="1" applyBorder="1" applyAlignment="1">
      <alignment horizontal="left" indent="3"/>
    </xf>
    <xf numFmtId="165" fontId="0" fillId="5" borderId="12" xfId="0" applyNumberFormat="1" applyFill="1" applyBorder="1" applyAlignment="1">
      <alignment horizontal="center"/>
    </xf>
    <xf numFmtId="0" fontId="3" fillId="2" borderId="0" xfId="1"/>
    <xf numFmtId="9" fontId="0" fillId="0" borderId="0" xfId="0" applyNumberFormat="1" applyAlignment="1">
      <alignment horizontal="center"/>
    </xf>
    <xf numFmtId="0" fontId="7" fillId="4" borderId="1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/>
    </xf>
    <xf numFmtId="0" fontId="10" fillId="6" borderId="2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left" indent="3"/>
    </xf>
    <xf numFmtId="0" fontId="12" fillId="5" borderId="18" xfId="0" applyFont="1" applyFill="1" applyBorder="1" applyAlignment="1">
      <alignment horizontal="left" indent="3"/>
    </xf>
    <xf numFmtId="0" fontId="12" fillId="5" borderId="9" xfId="0" applyFont="1" applyFill="1" applyBorder="1" applyAlignment="1">
      <alignment horizontal="left" indent="3"/>
    </xf>
    <xf numFmtId="0" fontId="12" fillId="5" borderId="14" xfId="0" applyFont="1" applyFill="1" applyBorder="1" applyAlignment="1">
      <alignment horizontal="left" indent="3"/>
    </xf>
    <xf numFmtId="0" fontId="12" fillId="5" borderId="11" xfId="0" applyFont="1" applyFill="1" applyBorder="1" applyAlignment="1">
      <alignment horizontal="left" indent="3"/>
    </xf>
    <xf numFmtId="0" fontId="12" fillId="5" borderId="16" xfId="0" applyFont="1" applyFill="1" applyBorder="1" applyAlignment="1">
      <alignment horizontal="left" indent="3"/>
    </xf>
    <xf numFmtId="0" fontId="7" fillId="4" borderId="1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left" indent="3"/>
    </xf>
    <xf numFmtId="0" fontId="13" fillId="5" borderId="14" xfId="0" applyFont="1" applyFill="1" applyBorder="1" applyAlignment="1">
      <alignment horizontal="left" indent="3"/>
    </xf>
    <xf numFmtId="0" fontId="13" fillId="5" borderId="11" xfId="0" applyFont="1" applyFill="1" applyBorder="1" applyAlignment="1">
      <alignment horizontal="left" indent="3"/>
    </xf>
    <xf numFmtId="0" fontId="13" fillId="5" borderId="16" xfId="0" applyFont="1" applyFill="1" applyBorder="1" applyAlignment="1">
      <alignment horizontal="left" indent="3"/>
    </xf>
    <xf numFmtId="0" fontId="0" fillId="0" borderId="30" xfId="0" applyBorder="1"/>
    <xf numFmtId="0" fontId="0" fillId="0" borderId="30" xfId="0" applyBorder="1" applyAlignment="1">
      <alignment horizontal="center"/>
    </xf>
    <xf numFmtId="9" fontId="0" fillId="0" borderId="0" xfId="0" applyNumberFormat="1"/>
    <xf numFmtId="9" fontId="0" fillId="0" borderId="30" xfId="0" applyNumberFormat="1" applyBorder="1" applyAlignment="1">
      <alignment horizontal="center"/>
    </xf>
    <xf numFmtId="9" fontId="3" fillId="2" borderId="0" xfId="1" applyNumberFormat="1"/>
    <xf numFmtId="165" fontId="6" fillId="9" borderId="17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65" fontId="0" fillId="5" borderId="32" xfId="0" applyNumberFormat="1" applyFill="1" applyBorder="1"/>
    <xf numFmtId="0" fontId="0" fillId="8" borderId="33" xfId="0" applyFill="1" applyBorder="1"/>
    <xf numFmtId="0" fontId="0" fillId="8" borderId="34" xfId="0" applyFill="1" applyBorder="1"/>
    <xf numFmtId="165" fontId="6" fillId="8" borderId="35" xfId="0" applyNumberFormat="1" applyFont="1" applyFill="1" applyBorder="1"/>
    <xf numFmtId="0" fontId="3" fillId="2" borderId="1" xfId="1" applyBorder="1"/>
    <xf numFmtId="0" fontId="3" fillId="2" borderId="19" xfId="1" applyBorder="1" applyAlignment="1">
      <alignment horizontal="center"/>
    </xf>
    <xf numFmtId="0" fontId="3" fillId="2" borderId="2" xfId="1" applyBorder="1"/>
    <xf numFmtId="0" fontId="6" fillId="5" borderId="31" xfId="0" applyFont="1" applyFill="1" applyBorder="1"/>
    <xf numFmtId="165" fontId="6" fillId="5" borderId="0" xfId="0" applyNumberFormat="1" applyFont="1" applyFill="1" applyBorder="1" applyAlignment="1">
      <alignment horizontal="center"/>
    </xf>
    <xf numFmtId="0" fontId="0" fillId="5" borderId="32" xfId="0" applyFill="1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15" fillId="10" borderId="0" xfId="0" applyFont="1" applyFill="1"/>
    <xf numFmtId="0" fontId="15" fillId="10" borderId="0" xfId="0" applyFont="1" applyFill="1" applyAlignment="1">
      <alignment horizontal="left"/>
    </xf>
    <xf numFmtId="0" fontId="15" fillId="10" borderId="0" xfId="0" applyFont="1" applyFill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'FINAL - Tipos de fundo'!$C$34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'FINAL - Tipos de fundo'!$B$35:$B$40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'FINAL - Tipos de fundo'!$C$35:$C$40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1C-4090-BEEA-4BBD4224B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38100</xdr:rowOff>
    </xdr:from>
    <xdr:to>
      <xdr:col>4</xdr:col>
      <xdr:colOff>466725</xdr:colOff>
      <xdr:row>8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975C927-5559-40A4-9F34-10D44A409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2554" t="41300" r="32800" b="41185"/>
        <a:stretch>
          <a:fillRect/>
        </a:stretch>
      </xdr:blipFill>
      <xdr:spPr>
        <a:xfrm>
          <a:off x="142875" y="38100"/>
          <a:ext cx="6267450" cy="1666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38100</xdr:rowOff>
    </xdr:from>
    <xdr:to>
      <xdr:col>4</xdr:col>
      <xdr:colOff>466725</xdr:colOff>
      <xdr:row>8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E5A1DC1-A362-426D-A4DE-089044B9F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2554" t="41300" r="32800" b="41185"/>
        <a:stretch>
          <a:fillRect/>
        </a:stretch>
      </xdr:blipFill>
      <xdr:spPr>
        <a:xfrm>
          <a:off x="142875" y="38100"/>
          <a:ext cx="6267450" cy="1666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38100</xdr:rowOff>
    </xdr:from>
    <xdr:to>
      <xdr:col>3</xdr:col>
      <xdr:colOff>1152525</xdr:colOff>
      <xdr:row>8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F66C1BA-F642-4CBC-A802-4071323B2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2554" t="41300" r="32800" b="41185"/>
        <a:stretch>
          <a:fillRect/>
        </a:stretch>
      </xdr:blipFill>
      <xdr:spPr>
        <a:xfrm>
          <a:off x="142875" y="38100"/>
          <a:ext cx="6267450" cy="1666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38100</xdr:rowOff>
    </xdr:from>
    <xdr:to>
      <xdr:col>4</xdr:col>
      <xdr:colOff>1600200</xdr:colOff>
      <xdr:row>8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EE15EF-4B20-4F02-9614-03DD3D6E8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2554" t="41300" r="32800" b="41185"/>
        <a:stretch>
          <a:fillRect/>
        </a:stretch>
      </xdr:blipFill>
      <xdr:spPr>
        <a:xfrm>
          <a:off x="142875" y="38100"/>
          <a:ext cx="6267450" cy="1666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38100</xdr:rowOff>
    </xdr:from>
    <xdr:to>
      <xdr:col>5</xdr:col>
      <xdr:colOff>19050</xdr:colOff>
      <xdr:row>8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FF69BD-C163-4357-8964-1BD14A121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2554" t="41300" r="32800" b="41185"/>
        <a:stretch>
          <a:fillRect/>
        </a:stretch>
      </xdr:blipFill>
      <xdr:spPr>
        <a:xfrm>
          <a:off x="142875" y="38100"/>
          <a:ext cx="5619750" cy="1666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38100</xdr:rowOff>
    </xdr:from>
    <xdr:to>
      <xdr:col>5</xdr:col>
      <xdr:colOff>9525</xdr:colOff>
      <xdr:row>8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0A7D7D4-289D-4E3E-8160-DA0C2F30D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2554" t="41300" r="32800" b="41185"/>
        <a:stretch>
          <a:fillRect/>
        </a:stretch>
      </xdr:blipFill>
      <xdr:spPr>
        <a:xfrm>
          <a:off x="142875" y="38100"/>
          <a:ext cx="5743575" cy="1666875"/>
        </a:xfrm>
        <a:prstGeom prst="rect">
          <a:avLst/>
        </a:prstGeom>
      </xdr:spPr>
    </xdr:pic>
    <xdr:clientData/>
  </xdr:twoCellAnchor>
  <xdr:twoCellAnchor>
    <xdr:from>
      <xdr:col>0</xdr:col>
      <xdr:colOff>361950</xdr:colOff>
      <xdr:row>41</xdr:row>
      <xdr:rowOff>104775</xdr:rowOff>
    </xdr:from>
    <xdr:to>
      <xdr:col>4</xdr:col>
      <xdr:colOff>9525</xdr:colOff>
      <xdr:row>55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6C67125-5308-3D1D-CF6F-816313DAC356}"/>
            </a:ext>
            <a:ext uri="{147F2762-F138-4A5C-976F-8EAC2B608ADB}">
              <a16:predDERef xmlns:a16="http://schemas.microsoft.com/office/drawing/2014/main" pred="{C0A7D7D4-289D-4E3E-8160-DA0C2F30DC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C107-640C-4C96-B9F2-96924B2D81B3}">
  <dimension ref="A1:A8"/>
  <sheetViews>
    <sheetView showGridLines="0" workbookViewId="0">
      <selection activeCell="A16" sqref="A16"/>
    </sheetView>
  </sheetViews>
  <sheetFormatPr defaultRowHeight="15"/>
  <cols>
    <col min="1" max="1" width="195.7109375" customWidth="1"/>
  </cols>
  <sheetData>
    <row r="1" spans="1:1">
      <c r="A1" s="2" t="s">
        <v>0</v>
      </c>
    </row>
    <row r="2" spans="1:1">
      <c r="A2" s="1"/>
    </row>
    <row r="3" spans="1:1">
      <c r="A3" s="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8768-22AC-4B1C-9980-970835B2EC93}">
  <dimension ref="B12:C17"/>
  <sheetViews>
    <sheetView showGridLines="0" workbookViewId="0">
      <selection activeCell="E14" sqref="E14"/>
    </sheetView>
  </sheetViews>
  <sheetFormatPr defaultRowHeight="15"/>
  <cols>
    <col min="1" max="1" width="2.85546875" customWidth="1"/>
    <col min="2" max="2" width="39.28515625" customWidth="1"/>
    <col min="3" max="3" width="36.7109375" customWidth="1"/>
    <col min="4" max="4" width="10.28515625" customWidth="1"/>
    <col min="5" max="5" width="15.28515625" customWidth="1"/>
  </cols>
  <sheetData>
    <row r="12" spans="2:3" ht="32.25" customHeight="1">
      <c r="B12" s="60" t="s">
        <v>7</v>
      </c>
      <c r="C12" s="61"/>
    </row>
    <row r="13" spans="2:3" ht="17.25">
      <c r="B13" s="5" t="s">
        <v>2</v>
      </c>
      <c r="C13" s="11"/>
    </row>
    <row r="14" spans="2:3" ht="17.25">
      <c r="B14" s="6" t="s">
        <v>3</v>
      </c>
      <c r="C14" s="10"/>
    </row>
    <row r="15" spans="2:3" ht="17.25">
      <c r="B15" s="6" t="s">
        <v>4</v>
      </c>
      <c r="C15" s="9"/>
    </row>
    <row r="16" spans="2:3" ht="17.25">
      <c r="B16" s="7" t="s">
        <v>5</v>
      </c>
      <c r="C16" s="12"/>
    </row>
    <row r="17" spans="2:3" ht="17.25">
      <c r="B17" s="8" t="s">
        <v>6</v>
      </c>
      <c r="C17" s="13"/>
    </row>
  </sheetData>
  <mergeCells count="1">
    <mergeCell ref="B12:C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B7B-F3C9-45BA-8912-E641B4FDFE1F}">
  <dimension ref="B12:C17"/>
  <sheetViews>
    <sheetView showGridLines="0" workbookViewId="0">
      <selection activeCell="F16" sqref="F16"/>
    </sheetView>
  </sheetViews>
  <sheetFormatPr defaultRowHeight="15"/>
  <cols>
    <col min="1" max="1" width="2.85546875" customWidth="1"/>
    <col min="2" max="2" width="39.28515625" customWidth="1"/>
    <col min="3" max="3" width="36.7109375" customWidth="1"/>
    <col min="4" max="4" width="10.28515625" customWidth="1"/>
    <col min="5" max="5" width="15.28515625" customWidth="1"/>
  </cols>
  <sheetData>
    <row r="12" spans="2:3" ht="32.25" customHeight="1">
      <c r="B12" s="60" t="s">
        <v>7</v>
      </c>
      <c r="C12" s="61"/>
    </row>
    <row r="13" spans="2:3" ht="17.25">
      <c r="B13" s="5" t="s">
        <v>2</v>
      </c>
      <c r="C13" s="11">
        <v>750</v>
      </c>
    </row>
    <row r="14" spans="2:3" ht="17.25">
      <c r="B14" s="6" t="s">
        <v>3</v>
      </c>
      <c r="C14" s="10">
        <v>5</v>
      </c>
    </row>
    <row r="15" spans="2:3" ht="17.25">
      <c r="B15" s="6" t="s">
        <v>4</v>
      </c>
      <c r="C15" s="9">
        <v>1.0789999999999999E-2</v>
      </c>
    </row>
    <row r="16" spans="2:3" ht="17.25">
      <c r="B16" s="7" t="s">
        <v>5</v>
      </c>
      <c r="C16" s="12">
        <f>FV(C15,C14*12,-C13)</f>
        <v>62832.685498865736</v>
      </c>
    </row>
    <row r="17" spans="2:3" ht="17.25">
      <c r="B17" s="8" t="s">
        <v>6</v>
      </c>
      <c r="C17" s="13">
        <f>C16*C15</f>
        <v>677.96467653276125</v>
      </c>
    </row>
  </sheetData>
  <mergeCells count="1">
    <mergeCell ref="B12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206-93D1-4530-A6A3-0F885788E60B}">
  <dimension ref="A12:D24"/>
  <sheetViews>
    <sheetView showGridLines="0" topLeftCell="A11" workbookViewId="0">
      <selection activeCell="F21" sqref="F21"/>
    </sheetView>
  </sheetViews>
  <sheetFormatPr defaultRowHeight="15"/>
  <cols>
    <col min="1" max="1" width="2.85546875" customWidth="1"/>
    <col min="2" max="2" width="39.28515625" customWidth="1"/>
    <col min="3" max="3" width="36.7109375" customWidth="1"/>
    <col min="4" max="4" width="19.140625" customWidth="1"/>
    <col min="5" max="5" width="15.28515625" customWidth="1"/>
  </cols>
  <sheetData>
    <row r="12" spans="2:3" ht="32.25" customHeight="1">
      <c r="B12" s="60" t="s">
        <v>7</v>
      </c>
      <c r="C12" s="61"/>
    </row>
    <row r="13" spans="2:3" ht="17.25">
      <c r="B13" s="5" t="s">
        <v>2</v>
      </c>
      <c r="C13" s="15">
        <v>500</v>
      </c>
    </row>
    <row r="14" spans="2:3" ht="17.25">
      <c r="B14" s="6" t="s">
        <v>3</v>
      </c>
      <c r="C14" s="16">
        <v>5</v>
      </c>
    </row>
    <row r="15" spans="2:3" ht="17.25">
      <c r="B15" s="6" t="s">
        <v>4</v>
      </c>
      <c r="C15" s="17">
        <v>1.0789999999999999E-2</v>
      </c>
    </row>
    <row r="16" spans="2:3" ht="17.25">
      <c r="B16" s="7" t="s">
        <v>5</v>
      </c>
      <c r="C16" s="18">
        <f>FV(C15,C14*12,C13*-1)</f>
        <v>41888.456999243819</v>
      </c>
    </row>
    <row r="17" spans="1:4" ht="17.25">
      <c r="B17" s="8" t="s">
        <v>6</v>
      </c>
      <c r="C17" s="19">
        <f>C16*C15</f>
        <v>451.97645102184077</v>
      </c>
    </row>
    <row r="19" spans="1:4" ht="33.75" customHeight="1">
      <c r="B19" s="60" t="s">
        <v>8</v>
      </c>
      <c r="C19" s="62"/>
      <c r="D19" s="26" t="s">
        <v>9</v>
      </c>
    </row>
    <row r="20" spans="1:4" ht="17.25">
      <c r="A20" s="14">
        <v>2</v>
      </c>
      <c r="B20" s="20" t="s">
        <v>10</v>
      </c>
      <c r="C20" s="23">
        <f>FV($C$15,$A20*12,$C$13*-1)</f>
        <v>13613.813648822608</v>
      </c>
      <c r="D20" s="27">
        <f>C20*1%</f>
        <v>136.13813648822608</v>
      </c>
    </row>
    <row r="21" spans="1:4" ht="17.25">
      <c r="A21" s="14">
        <v>5</v>
      </c>
      <c r="B21" s="21" t="s">
        <v>11</v>
      </c>
      <c r="C21" s="24">
        <f>FV($C$15,$A21*12,$C$13*-1)</f>
        <v>41888.456999243819</v>
      </c>
      <c r="D21" s="28">
        <f t="shared" ref="D21:D24" si="0">C21*1%</f>
        <v>418.88456999243817</v>
      </c>
    </row>
    <row r="22" spans="1:4" ht="17.25">
      <c r="A22" s="14">
        <v>10</v>
      </c>
      <c r="B22" s="21" t="s">
        <v>12</v>
      </c>
      <c r="C22" s="24">
        <f>FV($C$15,$A22*12,$C$13*-1)</f>
        <v>121642.1062650861</v>
      </c>
      <c r="D22" s="28">
        <f t="shared" si="0"/>
        <v>1216.4210626508609</v>
      </c>
    </row>
    <row r="23" spans="1:4" ht="17.25">
      <c r="A23" s="14">
        <v>20</v>
      </c>
      <c r="B23" s="21" t="s">
        <v>13</v>
      </c>
      <c r="C23" s="24">
        <f>FV($C$15,$A23*12,$C$13*-1)</f>
        <v>562599.20004854025</v>
      </c>
      <c r="D23" s="28">
        <f t="shared" si="0"/>
        <v>5625.992000485403</v>
      </c>
    </row>
    <row r="24" spans="1:4" ht="17.25">
      <c r="A24" s="14">
        <v>30</v>
      </c>
      <c r="B24" s="22" t="s">
        <v>14</v>
      </c>
      <c r="C24" s="25">
        <f>FV($C$15,$A24*12,$C$13*-1)</f>
        <v>2161084.8275023573</v>
      </c>
      <c r="D24" s="29">
        <f t="shared" si="0"/>
        <v>21610.848275023574</v>
      </c>
    </row>
  </sheetData>
  <mergeCells count="2">
    <mergeCell ref="B12:C12"/>
    <mergeCell ref="B19:C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7BB9-DB8D-4E56-883E-7A8C829BB12E}">
  <dimension ref="A1:K26"/>
  <sheetViews>
    <sheetView showGridLines="0" workbookViewId="0">
      <selection activeCell="H12" sqref="H12"/>
    </sheetView>
  </sheetViews>
  <sheetFormatPr defaultColWidth="0" defaultRowHeight="15" zeroHeight="1"/>
  <cols>
    <col min="1" max="1" width="2.85546875" customWidth="1"/>
    <col min="2" max="2" width="38.140625" bestFit="1" customWidth="1"/>
    <col min="3" max="3" width="17.140625" bestFit="1" customWidth="1"/>
    <col min="4" max="4" width="14" bestFit="1" customWidth="1"/>
    <col min="5" max="5" width="25.140625" bestFit="1" customWidth="1"/>
    <col min="6" max="6" width="11.140625" bestFit="1" customWidth="1"/>
    <col min="7" max="8" width="9.140625" customWidth="1"/>
    <col min="9" max="11" width="9.140625" hidden="1" customWidth="1"/>
    <col min="12" max="12" width="0" hidden="1" customWidth="1"/>
  </cols>
  <sheetData>
    <row r="1" spans="2:6"/>
    <row r="2" spans="2:6"/>
    <row r="3" spans="2:6"/>
    <row r="4" spans="2:6"/>
    <row r="5" spans="2:6"/>
    <row r="6" spans="2:6"/>
    <row r="7" spans="2:6"/>
    <row r="8" spans="2:6"/>
    <row r="9" spans="2:6"/>
    <row r="10" spans="2:6"/>
    <row r="11" spans="2:6"/>
    <row r="12" spans="2:6" ht="32.25" customHeight="1">
      <c r="B12" s="60" t="s">
        <v>7</v>
      </c>
      <c r="C12" s="61"/>
      <c r="E12" s="63" t="s">
        <v>15</v>
      </c>
      <c r="F12" s="64"/>
    </row>
    <row r="13" spans="2:6" ht="17.25">
      <c r="B13" s="5" t="s">
        <v>2</v>
      </c>
      <c r="C13" s="15">
        <v>500</v>
      </c>
      <c r="E13" s="34" t="s">
        <v>16</v>
      </c>
      <c r="F13" s="30">
        <v>5000</v>
      </c>
    </row>
    <row r="14" spans="2:6" ht="17.25">
      <c r="B14" s="6" t="s">
        <v>3</v>
      </c>
      <c r="C14" s="16">
        <v>5</v>
      </c>
      <c r="E14" s="35" t="s">
        <v>17</v>
      </c>
      <c r="F14" s="31">
        <v>0.02</v>
      </c>
    </row>
    <row r="15" spans="2:6" ht="17.25">
      <c r="B15" s="6" t="s">
        <v>4</v>
      </c>
      <c r="C15" s="17">
        <v>1.0789999999999999E-2</v>
      </c>
      <c r="E15" s="36" t="s">
        <v>18</v>
      </c>
      <c r="F15" s="32">
        <f>F13*30%</f>
        <v>1500</v>
      </c>
    </row>
    <row r="16" spans="2:6" ht="17.25">
      <c r="B16" s="7" t="s">
        <v>5</v>
      </c>
      <c r="C16" s="18" cm="1">
        <f t="array" ref="C16">FV(Taxa_mensal,Qtd_anos*12,C13*-1)</f>
        <v>41888.456999243819</v>
      </c>
      <c r="E16" s="37"/>
    </row>
    <row r="17" spans="1:4" ht="17.25">
      <c r="B17" s="8" t="s">
        <v>6</v>
      </c>
      <c r="C17" s="19">
        <f>C16*$F$14</f>
        <v>837.76913998487635</v>
      </c>
    </row>
    <row r="18" spans="1:4"/>
    <row r="19" spans="1:4" ht="33.75" customHeight="1">
      <c r="B19" s="60" t="s">
        <v>8</v>
      </c>
      <c r="C19" s="62"/>
      <c r="D19" s="26" t="s">
        <v>9</v>
      </c>
    </row>
    <row r="20" spans="1:4" ht="17.25">
      <c r="A20" s="14">
        <v>2</v>
      </c>
      <c r="B20" s="20" t="s">
        <v>10</v>
      </c>
      <c r="C20" s="23">
        <f>FV($C$15,$A20*12,$C$13*-1)</f>
        <v>13613.813648822608</v>
      </c>
      <c r="D20" s="33" cm="1">
        <f t="array" ref="D20">C20*Rendimento_Carteira</f>
        <v>272.27627297645216</v>
      </c>
    </row>
    <row r="21" spans="1:4" ht="17.25">
      <c r="A21" s="14">
        <v>5</v>
      </c>
      <c r="B21" s="21" t="s">
        <v>11</v>
      </c>
      <c r="C21" s="24">
        <f>FV($C$15,$A21*12,$C$13*-1)</f>
        <v>41888.456999243819</v>
      </c>
      <c r="D21" s="33" cm="1">
        <f t="array" ref="D21">C21*Rendimento_Carteira</f>
        <v>837.76913998487635</v>
      </c>
    </row>
    <row r="22" spans="1:4" ht="17.25">
      <c r="A22" s="14">
        <v>10</v>
      </c>
      <c r="B22" s="21" t="s">
        <v>12</v>
      </c>
      <c r="C22" s="24">
        <f>FV($C$15,$A22*12,$C$13*-1)</f>
        <v>121642.1062650861</v>
      </c>
      <c r="D22" s="33" cm="1">
        <f t="array" ref="D22">C22*Rendimento_Carteira</f>
        <v>2432.8421253017218</v>
      </c>
    </row>
    <row r="23" spans="1:4" ht="17.25">
      <c r="A23" s="14">
        <v>20</v>
      </c>
      <c r="B23" s="21" t="s">
        <v>13</v>
      </c>
      <c r="C23" s="24">
        <f>FV($C$15,$A23*12,$C$13*-1)</f>
        <v>562599.20004854025</v>
      </c>
      <c r="D23" s="33" cm="1">
        <f t="array" ref="D23">C23*Rendimento_Carteira</f>
        <v>11251.984000970806</v>
      </c>
    </row>
    <row r="24" spans="1:4" ht="17.25">
      <c r="A24" s="14">
        <v>30</v>
      </c>
      <c r="B24" s="22" t="s">
        <v>14</v>
      </c>
      <c r="C24" s="25">
        <f>FV($C$15,$A24*12,$C$13*-1)</f>
        <v>2161084.8275023573</v>
      </c>
      <c r="D24" s="38" cm="1">
        <f t="array" ref="D24">C24*Rendimento_Carteira</f>
        <v>43221.696550047149</v>
      </c>
    </row>
    <row r="25" spans="1:4"/>
    <row r="26" spans="1:4"/>
  </sheetData>
  <mergeCells count="3">
    <mergeCell ref="E12:F12"/>
    <mergeCell ref="B12:C12"/>
    <mergeCell ref="B19:C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471E-23D0-4BC1-92CC-A2D4E1D7626C}">
  <dimension ref="A1:K33"/>
  <sheetViews>
    <sheetView showGridLines="0" workbookViewId="0">
      <selection activeCell="G20" sqref="G20"/>
    </sheetView>
  </sheetViews>
  <sheetFormatPr defaultColWidth="0" defaultRowHeight="15" customHeight="1" zeroHeight="1"/>
  <cols>
    <col min="1" max="1" width="5.7109375" customWidth="1"/>
    <col min="2" max="2" width="38.140625" bestFit="1" customWidth="1"/>
    <col min="3" max="3" width="23" customWidth="1"/>
    <col min="4" max="4" width="14" bestFit="1" customWidth="1"/>
    <col min="5" max="8" width="5.28515625" customWidth="1"/>
    <col min="9" max="11" width="9.140625" hidden="1" customWidth="1"/>
    <col min="12" max="12" width="0" hidden="1" customWidth="1"/>
  </cols>
  <sheetData>
    <row r="1" spans="2:4"/>
    <row r="2" spans="2:4"/>
    <row r="3" spans="2:4"/>
    <row r="4" spans="2:4"/>
    <row r="5" spans="2:4"/>
    <row r="6" spans="2:4"/>
    <row r="7" spans="2:4"/>
    <row r="8" spans="2:4"/>
    <row r="9" spans="2:4"/>
    <row r="10" spans="2:4"/>
    <row r="11" spans="2:4" ht="22.5">
      <c r="B11" s="65" t="s">
        <v>15</v>
      </c>
      <c r="C11" s="66"/>
      <c r="D11" s="51"/>
    </row>
    <row r="12" spans="2:4" ht="15.75">
      <c r="B12" s="67" t="s">
        <v>16</v>
      </c>
      <c r="C12" s="68"/>
      <c r="D12" s="39">
        <v>5000</v>
      </c>
    </row>
    <row r="13" spans="2:4" ht="15.75">
      <c r="B13" s="69" t="s">
        <v>17</v>
      </c>
      <c r="C13" s="70"/>
      <c r="D13" s="40">
        <v>6.0000000000000001E-3</v>
      </c>
    </row>
    <row r="14" spans="2:4" ht="15.75">
      <c r="B14" s="71" t="s">
        <v>18</v>
      </c>
      <c r="C14" s="72"/>
      <c r="D14" s="57">
        <f>D12*30%</f>
        <v>1500</v>
      </c>
    </row>
    <row r="15" spans="2:4"/>
    <row r="16" spans="2:4" ht="32.25" customHeight="1">
      <c r="B16" s="73" t="s">
        <v>7</v>
      </c>
      <c r="C16" s="74"/>
      <c r="D16" s="55"/>
    </row>
    <row r="17" spans="1:5" ht="15.75">
      <c r="B17" s="67" t="s">
        <v>2</v>
      </c>
      <c r="C17" s="68"/>
      <c r="D17" s="54">
        <v>500</v>
      </c>
    </row>
    <row r="18" spans="1:5" ht="15.75">
      <c r="B18" s="69" t="s">
        <v>3</v>
      </c>
      <c r="C18" s="70"/>
      <c r="D18" s="45">
        <v>5</v>
      </c>
    </row>
    <row r="19" spans="1:5" ht="15.75">
      <c r="B19" s="69" t="s">
        <v>4</v>
      </c>
      <c r="C19" s="70"/>
      <c r="D19" s="46">
        <v>1.0789999999999999E-2</v>
      </c>
    </row>
    <row r="20" spans="1:5" ht="15.75">
      <c r="B20" s="75" t="s">
        <v>5</v>
      </c>
      <c r="C20" s="76"/>
      <c r="D20" s="47" cm="1">
        <f t="array" ref="D20">FV(Taxa_mensal,Qtd_anos*12,D17*-1)</f>
        <v>41888.456999243819</v>
      </c>
      <c r="E20" s="37"/>
    </row>
    <row r="21" spans="1:5" ht="15.75">
      <c r="B21" s="77" t="s">
        <v>6</v>
      </c>
      <c r="C21" s="78"/>
      <c r="D21" s="48">
        <f>D20*$D$13</f>
        <v>251.33074199546292</v>
      </c>
    </row>
    <row r="22" spans="1:5"/>
    <row r="23" spans="1:5" ht="33.75" customHeight="1">
      <c r="B23" s="73" t="s">
        <v>8</v>
      </c>
      <c r="C23" s="74"/>
      <c r="D23" s="26" t="s">
        <v>9</v>
      </c>
    </row>
    <row r="24" spans="1:5" ht="15.75">
      <c r="A24" s="14">
        <v>2</v>
      </c>
      <c r="B24" s="56" t="s">
        <v>10</v>
      </c>
      <c r="C24" s="41">
        <f>FV($D$19,$A24*12,$D$17*-1)</f>
        <v>13613.813648822608</v>
      </c>
      <c r="D24" s="42" cm="1">
        <f t="array" ref="D24">C24*Rendimento_Carteira</f>
        <v>81.682881892935654</v>
      </c>
    </row>
    <row r="25" spans="1:5" ht="15.75">
      <c r="A25" s="14">
        <v>5</v>
      </c>
      <c r="B25" s="49" t="s">
        <v>11</v>
      </c>
      <c r="C25" s="43">
        <f>FV($D$19,$A25*12,$D$17*-1)</f>
        <v>41888.456999243819</v>
      </c>
      <c r="D25" s="52" cm="1">
        <f t="array" ref="D25">C25*Rendimento_Carteira</f>
        <v>251.33074199546292</v>
      </c>
    </row>
    <row r="26" spans="1:5" ht="15.75">
      <c r="A26" s="14">
        <v>10</v>
      </c>
      <c r="B26" s="49" t="s">
        <v>12</v>
      </c>
      <c r="C26" s="43">
        <f>FV($D$19,$A26*12,$D$17*-1)</f>
        <v>121642.1062650861</v>
      </c>
      <c r="D26" s="52" cm="1">
        <f t="array" ref="D26">C26*Rendimento_Carteira</f>
        <v>729.85263759051657</v>
      </c>
    </row>
    <row r="27" spans="1:5" ht="15.75">
      <c r="A27" s="14">
        <v>20</v>
      </c>
      <c r="B27" s="49" t="s">
        <v>13</v>
      </c>
      <c r="C27" s="43">
        <f>FV($D$19,$A27*12,$D$17*-1)</f>
        <v>562599.20004854025</v>
      </c>
      <c r="D27" s="52" cm="1">
        <f t="array" ref="D27">C27*Rendimento_Carteira</f>
        <v>3375.5952002912418</v>
      </c>
    </row>
    <row r="28" spans="1:5" ht="15.75">
      <c r="A28" s="14">
        <v>30</v>
      </c>
      <c r="B28" s="50" t="s">
        <v>14</v>
      </c>
      <c r="C28" s="44">
        <f>FV($D$19,$A28*12,$D$17*-1)</f>
        <v>2161084.8275023573</v>
      </c>
      <c r="D28" s="53" cm="1">
        <f t="array" ref="D28">C28*Rendimento_Carteira</f>
        <v>12966.508965014144</v>
      </c>
    </row>
    <row r="29" spans="1:5"/>
    <row r="30" spans="1:5"/>
    <row r="31" spans="1:5" ht="15" customHeight="1"/>
    <row r="32" spans="1:5" ht="15" customHeight="1"/>
    <row r="33" ht="15" customHeight="1"/>
  </sheetData>
  <mergeCells count="11">
    <mergeCell ref="B23:C23"/>
    <mergeCell ref="B17:C17"/>
    <mergeCell ref="B18:C18"/>
    <mergeCell ref="B19:C19"/>
    <mergeCell ref="B20:C20"/>
    <mergeCell ref="B21:C21"/>
    <mergeCell ref="B11:C11"/>
    <mergeCell ref="B12:C12"/>
    <mergeCell ref="B13:C13"/>
    <mergeCell ref="B14:C14"/>
    <mergeCell ref="B16:C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1B2F-2316-4632-AAA3-04201DD49B63}">
  <dimension ref="A1:H22"/>
  <sheetViews>
    <sheetView showGridLines="0" workbookViewId="0">
      <selection activeCell="F8" sqref="F8"/>
    </sheetView>
  </sheetViews>
  <sheetFormatPr defaultColWidth="0" defaultRowHeight="15" zeroHeight="1"/>
  <cols>
    <col min="1" max="1" width="32.85546875" bestFit="1" customWidth="1"/>
    <col min="2" max="2" width="14.7109375" bestFit="1" customWidth="1"/>
    <col min="3" max="3" width="18.42578125" bestFit="1" customWidth="1"/>
    <col min="4" max="6" width="9.140625" customWidth="1"/>
    <col min="7" max="7" width="22.85546875" hidden="1"/>
    <col min="8" max="8" width="0" style="81" hidden="1"/>
  </cols>
  <sheetData>
    <row r="1" spans="1:8"/>
    <row r="2" spans="1:8">
      <c r="A2" s="103" t="s">
        <v>19</v>
      </c>
      <c r="B2" s="104" t="s">
        <v>20</v>
      </c>
      <c r="C2" s="105" t="s">
        <v>21</v>
      </c>
      <c r="D2" s="105" t="s">
        <v>22</v>
      </c>
    </row>
    <row r="3" spans="1:8">
      <c r="A3" t="str">
        <f>$B$3&amp;"-"&amp;C3</f>
        <v>CONSERVADOR-PAPEL</v>
      </c>
      <c r="B3" t="s">
        <v>23</v>
      </c>
      <c r="C3" s="4" t="s">
        <v>24</v>
      </c>
      <c r="D3" s="59">
        <v>0.3</v>
      </c>
      <c r="H3" s="81" t="s">
        <v>22</v>
      </c>
    </row>
    <row r="4" spans="1:8">
      <c r="A4" t="str">
        <f t="shared" ref="A4:A8" si="0">$B$3&amp;"-"&amp;C4</f>
        <v>CONSERVADOR-TIJOLO</v>
      </c>
      <c r="B4" t="s">
        <v>23</v>
      </c>
      <c r="C4" s="4" t="s">
        <v>25</v>
      </c>
      <c r="D4" s="59">
        <v>0.5</v>
      </c>
      <c r="G4" s="58" t="s">
        <v>26</v>
      </c>
      <c r="H4" s="83">
        <f>VLOOKUP(G4,$A:$D,4,FALSE)</f>
        <v>0.35</v>
      </c>
    </row>
    <row r="5" spans="1:8">
      <c r="A5" t="str">
        <f t="shared" si="0"/>
        <v>CONSERVADOR-HÍBRIDOS</v>
      </c>
      <c r="B5" t="s">
        <v>23</v>
      </c>
      <c r="C5" s="4" t="s">
        <v>27</v>
      </c>
      <c r="D5" s="59">
        <v>0.1</v>
      </c>
    </row>
    <row r="6" spans="1:8">
      <c r="A6" t="str">
        <f t="shared" si="0"/>
        <v>CONSERVADOR-FOFs</v>
      </c>
      <c r="B6" t="s">
        <v>23</v>
      </c>
      <c r="C6" s="4" t="s">
        <v>28</v>
      </c>
      <c r="D6" s="59">
        <v>0.1</v>
      </c>
    </row>
    <row r="7" spans="1:8">
      <c r="A7" t="str">
        <f t="shared" si="0"/>
        <v>CONSERVADOR-DESENVOLVIMENTO</v>
      </c>
      <c r="B7" t="s">
        <v>23</v>
      </c>
      <c r="C7" s="4" t="s">
        <v>29</v>
      </c>
      <c r="D7" s="59">
        <v>0</v>
      </c>
    </row>
    <row r="8" spans="1:8">
      <c r="A8" t="str">
        <f t="shared" si="0"/>
        <v>CONSERVADOR-HOTELARIAS</v>
      </c>
      <c r="B8" t="s">
        <v>23</v>
      </c>
      <c r="C8" s="4" t="s">
        <v>30</v>
      </c>
      <c r="D8" s="59">
        <v>0</v>
      </c>
    </row>
    <row r="9" spans="1:8">
      <c r="A9" s="79" t="str">
        <f>$B$9&amp;"-"&amp;C9</f>
        <v>MODERADO-PAPEL</v>
      </c>
      <c r="B9" s="79" t="s">
        <v>31</v>
      </c>
      <c r="C9" s="80" t="s">
        <v>24</v>
      </c>
      <c r="D9" s="82">
        <v>0.32</v>
      </c>
    </row>
    <row r="10" spans="1:8">
      <c r="A10" t="str">
        <f t="shared" ref="A10:A14" si="1">$B$9&amp;"-"&amp;C10</f>
        <v>MODERADO-TIJOLO</v>
      </c>
      <c r="B10" t="s">
        <v>31</v>
      </c>
      <c r="C10" s="4" t="s">
        <v>25</v>
      </c>
      <c r="D10" s="59">
        <v>0.35</v>
      </c>
    </row>
    <row r="11" spans="1:8">
      <c r="A11" t="str">
        <f t="shared" si="1"/>
        <v>MODERADO-HÍBRIDOS</v>
      </c>
      <c r="B11" t="s">
        <v>31</v>
      </c>
      <c r="C11" s="4" t="s">
        <v>27</v>
      </c>
      <c r="D11" s="59">
        <v>0.08</v>
      </c>
    </row>
    <row r="12" spans="1:8">
      <c r="A12" t="str">
        <f t="shared" si="1"/>
        <v>MODERADO-FOFs</v>
      </c>
      <c r="B12" t="s">
        <v>31</v>
      </c>
      <c r="C12" s="4" t="s">
        <v>28</v>
      </c>
      <c r="D12" s="59">
        <v>0.05</v>
      </c>
    </row>
    <row r="13" spans="1:8">
      <c r="A13" t="str">
        <f t="shared" si="1"/>
        <v>MODERADO-DESENVOLVIMENTO</v>
      </c>
      <c r="B13" t="s">
        <v>31</v>
      </c>
      <c r="C13" s="4" t="s">
        <v>29</v>
      </c>
      <c r="D13" s="59">
        <v>0.1</v>
      </c>
    </row>
    <row r="14" spans="1:8">
      <c r="A14" t="str">
        <f t="shared" si="1"/>
        <v>MODERADO-HOTELARIAS</v>
      </c>
      <c r="B14" t="s">
        <v>31</v>
      </c>
      <c r="C14" s="4" t="s">
        <v>30</v>
      </c>
      <c r="D14" s="59">
        <v>0.1</v>
      </c>
    </row>
    <row r="15" spans="1:8">
      <c r="A15" s="79" t="str">
        <f>$B$15&amp;"-"&amp;C15</f>
        <v>AGRESSIVO-PAPEL</v>
      </c>
      <c r="B15" s="79" t="s">
        <v>32</v>
      </c>
      <c r="C15" s="80" t="s">
        <v>24</v>
      </c>
      <c r="D15" s="82">
        <v>0.5</v>
      </c>
    </row>
    <row r="16" spans="1:8">
      <c r="A16" t="str">
        <f t="shared" ref="A16:A20" si="2">$B$15&amp;"-"&amp;C16</f>
        <v>AGRESSIVO-TIJOLO</v>
      </c>
      <c r="B16" t="s">
        <v>32</v>
      </c>
      <c r="C16" s="4" t="s">
        <v>25</v>
      </c>
      <c r="D16" s="59">
        <v>0.1</v>
      </c>
    </row>
    <row r="17" spans="1:4">
      <c r="A17" t="str">
        <f t="shared" si="2"/>
        <v>AGRESSIVO-HÍBRIDOS</v>
      </c>
      <c r="B17" t="s">
        <v>32</v>
      </c>
      <c r="C17" s="4" t="s">
        <v>27</v>
      </c>
      <c r="D17" s="59">
        <v>0.05</v>
      </c>
    </row>
    <row r="18" spans="1:4">
      <c r="A18" t="str">
        <f t="shared" si="2"/>
        <v>AGRESSIVO-FOFs</v>
      </c>
      <c r="B18" t="s">
        <v>32</v>
      </c>
      <c r="C18" s="4" t="s">
        <v>28</v>
      </c>
      <c r="D18" s="59">
        <v>0.05</v>
      </c>
    </row>
    <row r="19" spans="1:4">
      <c r="A19" t="str">
        <f t="shared" si="2"/>
        <v>AGRESSIVO-DESENVOLVIMENTO</v>
      </c>
      <c r="B19" t="s">
        <v>32</v>
      </c>
      <c r="C19" s="4" t="s">
        <v>29</v>
      </c>
      <c r="D19" s="59">
        <v>0.2</v>
      </c>
    </row>
    <row r="20" spans="1:4">
      <c r="A20" t="str">
        <f t="shared" si="2"/>
        <v>AGRESSIVO-HOTELARIAS</v>
      </c>
      <c r="B20" t="s">
        <v>32</v>
      </c>
      <c r="C20" s="4" t="s">
        <v>30</v>
      </c>
      <c r="D20" s="59">
        <v>0.1</v>
      </c>
    </row>
    <row r="21" spans="1:4"/>
    <row r="22" spans="1:4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496A-57AF-456A-94CD-87ED86214027}">
  <sheetPr>
    <tabColor rgb="FF00B050"/>
  </sheetPr>
  <dimension ref="A1:K57"/>
  <sheetViews>
    <sheetView showGridLines="0" showRowColHeaders="0" tabSelected="1" workbookViewId="0">
      <selection activeCell="E28" sqref="E28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 customHeight="1" zeroHeight="1"/>
  <cols>
    <col min="1" max="1" width="5.7109375" customWidth="1"/>
    <col min="2" max="2" width="38.140625" bestFit="1" customWidth="1"/>
    <col min="3" max="3" width="25" customWidth="1"/>
    <col min="4" max="4" width="14" bestFit="1" customWidth="1"/>
    <col min="5" max="6" width="5.28515625" customWidth="1"/>
    <col min="7" max="8" width="5.28515625" hidden="1" customWidth="1"/>
    <col min="9" max="11" width="9.140625" hidden="1" customWidth="1"/>
    <col min="12" max="12" width="0" hidden="1" customWidth="1"/>
  </cols>
  <sheetData>
    <row r="1" spans="2:4"/>
    <row r="2" spans="2:4"/>
    <row r="3" spans="2:4"/>
    <row r="4" spans="2:4"/>
    <row r="5" spans="2:4"/>
    <row r="6" spans="2:4"/>
    <row r="7" spans="2:4"/>
    <row r="8" spans="2:4"/>
    <row r="9" spans="2:4"/>
    <row r="10" spans="2:4"/>
    <row r="11" spans="2:4" ht="22.5">
      <c r="B11" s="65" t="s">
        <v>15</v>
      </c>
      <c r="C11" s="66"/>
      <c r="D11" s="51"/>
    </row>
    <row r="12" spans="2:4" ht="15.75">
      <c r="B12" s="67" t="s">
        <v>16</v>
      </c>
      <c r="C12" s="68"/>
      <c r="D12" s="39">
        <v>2000</v>
      </c>
    </row>
    <row r="13" spans="2:4" ht="15.75">
      <c r="B13" s="69" t="s">
        <v>17</v>
      </c>
      <c r="C13" s="70"/>
      <c r="D13" s="40">
        <v>6.0000000000000001E-3</v>
      </c>
    </row>
    <row r="14" spans="2:4" ht="15.75">
      <c r="B14" s="71" t="s">
        <v>33</v>
      </c>
      <c r="C14" s="72"/>
      <c r="D14" s="57">
        <f>D12*30%</f>
        <v>600</v>
      </c>
    </row>
    <row r="15" spans="2:4"/>
    <row r="16" spans="2:4" ht="32.25" customHeight="1">
      <c r="B16" s="73" t="s">
        <v>7</v>
      </c>
      <c r="C16" s="74"/>
      <c r="D16" s="55"/>
    </row>
    <row r="17" spans="1:5" ht="15.75">
      <c r="B17" s="67" t="s">
        <v>2</v>
      </c>
      <c r="C17" s="68"/>
      <c r="D17" s="84">
        <v>200</v>
      </c>
    </row>
    <row r="18" spans="1:5" ht="15.75">
      <c r="B18" s="69" t="s">
        <v>3</v>
      </c>
      <c r="C18" s="70"/>
      <c r="D18" s="45">
        <v>5</v>
      </c>
    </row>
    <row r="19" spans="1:5" ht="15.75">
      <c r="B19" s="69" t="s">
        <v>4</v>
      </c>
      <c r="C19" s="70"/>
      <c r="D19" s="46">
        <v>1.0789999999999999E-2</v>
      </c>
    </row>
    <row r="20" spans="1:5" ht="15.75">
      <c r="B20" s="75" t="s">
        <v>5</v>
      </c>
      <c r="C20" s="76"/>
      <c r="D20" s="47" cm="1">
        <f t="array" ref="D20">FV(Taxa_mensal,Qtd_anos*12,D17*-1)</f>
        <v>16755.382799697527</v>
      </c>
      <c r="E20" s="37"/>
    </row>
    <row r="21" spans="1:5" ht="15.75">
      <c r="B21" s="77" t="s">
        <v>6</v>
      </c>
      <c r="C21" s="78"/>
      <c r="D21" s="48">
        <f>D20*$D$13</f>
        <v>100.53229679818516</v>
      </c>
    </row>
    <row r="22" spans="1:5"/>
    <row r="23" spans="1:5" ht="33.75" customHeight="1">
      <c r="B23" s="73" t="s">
        <v>8</v>
      </c>
      <c r="C23" s="74"/>
      <c r="D23" s="26" t="s">
        <v>9</v>
      </c>
    </row>
    <row r="24" spans="1:5" ht="15.75">
      <c r="A24" s="14">
        <v>2</v>
      </c>
      <c r="B24" s="56" t="s">
        <v>10</v>
      </c>
      <c r="C24" s="41">
        <f>FV($D$19,$A24*12,$D$17*-1)</f>
        <v>5445.5254595290435</v>
      </c>
      <c r="D24" s="42" cm="1">
        <f t="array" ref="D24">C24*Rendimento_Carteira</f>
        <v>32.673152757174265</v>
      </c>
    </row>
    <row r="25" spans="1:5" ht="15.75">
      <c r="A25" s="14">
        <v>5</v>
      </c>
      <c r="B25" s="49" t="s">
        <v>11</v>
      </c>
      <c r="C25" s="43">
        <f>FV($D$19,$A25*12,$D$17*-1)</f>
        <v>16755.382799697527</v>
      </c>
      <c r="D25" s="52" cm="1">
        <f t="array" ref="D25">C25*Rendimento_Carteira</f>
        <v>100.53229679818516</v>
      </c>
    </row>
    <row r="26" spans="1:5" ht="15.75">
      <c r="A26" s="14">
        <v>10</v>
      </c>
      <c r="B26" s="49" t="s">
        <v>12</v>
      </c>
      <c r="C26" s="43">
        <f>FV($D$19,$A26*12,$D$17*-1)</f>
        <v>48656.842506034438</v>
      </c>
      <c r="D26" s="52" cm="1">
        <f t="array" ref="D26">C26*Rendimento_Carteira</f>
        <v>291.94105503620665</v>
      </c>
    </row>
    <row r="27" spans="1:5" ht="15.75">
      <c r="A27" s="14">
        <v>20</v>
      </c>
      <c r="B27" s="49" t="s">
        <v>13</v>
      </c>
      <c r="C27" s="43">
        <f>FV($D$19,$A27*12,$D$17*-1)</f>
        <v>225039.68001941612</v>
      </c>
      <c r="D27" s="52" cm="1">
        <f t="array" ref="D27">C27*Rendimento_Carteira</f>
        <v>1350.2380801164968</v>
      </c>
    </row>
    <row r="28" spans="1:5" ht="15.75">
      <c r="A28" s="14">
        <v>30</v>
      </c>
      <c r="B28" s="50" t="s">
        <v>14</v>
      </c>
      <c r="C28" s="44">
        <f>FV($D$19,$A28*12,$D$17*-1)</f>
        <v>864433.93100094295</v>
      </c>
      <c r="D28" s="53" cm="1">
        <f t="array" ref="D28">C28*Rendimento_Carteira</f>
        <v>5186.6035860056581</v>
      </c>
    </row>
    <row r="29" spans="1:5"/>
    <row r="30" spans="1:5" ht="15" customHeight="1"/>
    <row r="31" spans="1:5" ht="15" customHeight="1">
      <c r="B31" s="94" t="s">
        <v>20</v>
      </c>
      <c r="C31" s="95" t="s">
        <v>32</v>
      </c>
      <c r="D31" s="96"/>
    </row>
    <row r="32" spans="1:5" ht="15" customHeight="1">
      <c r="B32" s="97" t="s">
        <v>7</v>
      </c>
      <c r="C32" s="98">
        <f>D17</f>
        <v>200</v>
      </c>
      <c r="D32" s="99"/>
    </row>
    <row r="33" spans="2:4" ht="15" customHeight="1">
      <c r="B33" s="100"/>
      <c r="C33" s="101"/>
      <c r="D33" s="102"/>
    </row>
    <row r="34" spans="2:4" ht="15" customHeight="1">
      <c r="B34" s="85" t="s">
        <v>34</v>
      </c>
      <c r="C34" s="86" t="s">
        <v>35</v>
      </c>
      <c r="D34" s="87" t="s">
        <v>36</v>
      </c>
    </row>
    <row r="35" spans="2:4" ht="15" customHeight="1">
      <c r="B35" s="88" t="s">
        <v>24</v>
      </c>
      <c r="C35" s="89">
        <f>VLOOKUP($C$31&amp;"-"&amp;B35,'Base de cálculo perfis'!$A:$D,4,FALSE)</f>
        <v>0.5</v>
      </c>
      <c r="D35" s="90">
        <f>C35*$C$32</f>
        <v>100</v>
      </c>
    </row>
    <row r="36" spans="2:4" ht="15" customHeight="1">
      <c r="B36" s="88" t="s">
        <v>25</v>
      </c>
      <c r="C36" s="89">
        <f>VLOOKUP($C$31&amp;"-"&amp;B36,'Base de cálculo perfis'!$A:$D,4,FALSE)</f>
        <v>0.1</v>
      </c>
      <c r="D36" s="90">
        <f t="shared" ref="D36:D40" si="0">C36*$C$32</f>
        <v>20</v>
      </c>
    </row>
    <row r="37" spans="2:4" ht="15" customHeight="1">
      <c r="B37" s="88" t="s">
        <v>27</v>
      </c>
      <c r="C37" s="89">
        <f>VLOOKUP($C$31&amp;"-"&amp;B37,'Base de cálculo perfis'!$A:$D,4,FALSE)</f>
        <v>0.05</v>
      </c>
      <c r="D37" s="90">
        <f t="shared" si="0"/>
        <v>10</v>
      </c>
    </row>
    <row r="38" spans="2:4" ht="15" customHeight="1">
      <c r="B38" s="88" t="s">
        <v>28</v>
      </c>
      <c r="C38" s="89">
        <f>VLOOKUP($C$31&amp;"-"&amp;B38,'Base de cálculo perfis'!$A:$D,4,FALSE)</f>
        <v>0.05</v>
      </c>
      <c r="D38" s="90">
        <f t="shared" si="0"/>
        <v>10</v>
      </c>
    </row>
    <row r="39" spans="2:4" ht="15" customHeight="1">
      <c r="B39" s="88" t="s">
        <v>29</v>
      </c>
      <c r="C39" s="89">
        <f>VLOOKUP($C$31&amp;"-"&amp;B39,'Base de cálculo perfis'!$A:$D,4,FALSE)</f>
        <v>0.2</v>
      </c>
      <c r="D39" s="90">
        <f t="shared" si="0"/>
        <v>40</v>
      </c>
    </row>
    <row r="40" spans="2:4" ht="15" customHeight="1">
      <c r="B40" s="88" t="s">
        <v>30</v>
      </c>
      <c r="C40" s="89">
        <f>VLOOKUP($C$31&amp;"-"&amp;B40,'Base de cálculo perfis'!$A:$D,4,FALSE)</f>
        <v>0.1</v>
      </c>
      <c r="D40" s="90">
        <f t="shared" si="0"/>
        <v>20</v>
      </c>
    </row>
    <row r="41" spans="2:4" ht="15" customHeight="1">
      <c r="B41" s="91"/>
      <c r="C41" s="92"/>
      <c r="D41" s="93">
        <f>SUM(D35:D40)</f>
        <v>200</v>
      </c>
    </row>
    <row r="42" spans="2:4" ht="15" customHeight="1"/>
    <row r="43" spans="2:4" ht="15" customHeight="1"/>
    <row r="44" spans="2:4" ht="15" customHeight="1"/>
    <row r="45" spans="2:4" ht="15" customHeight="1"/>
    <row r="46" spans="2:4" ht="15" customHeight="1"/>
    <row r="47" spans="2:4" ht="15" customHeight="1"/>
    <row r="48" spans="2:4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</sheetData>
  <mergeCells count="11">
    <mergeCell ref="B17:C17"/>
    <mergeCell ref="B11:C11"/>
    <mergeCell ref="B12:C12"/>
    <mergeCell ref="B13:C13"/>
    <mergeCell ref="B14:C14"/>
    <mergeCell ref="B16:C16"/>
    <mergeCell ref="B18:C18"/>
    <mergeCell ref="B19:C19"/>
    <mergeCell ref="B20:C20"/>
    <mergeCell ref="B21:C21"/>
    <mergeCell ref="B23:C23"/>
  </mergeCells>
  <dataValidations count="1">
    <dataValidation type="list" allowBlank="1" showInputMessage="1" showErrorMessage="1" sqref="C31" xr:uid="{357A37DB-25E2-4460-BE0D-32572D5B666B}">
      <formula1>"CONSERVADOR, MODERADO, AGRESSIVO"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EDUARDA RODRIGUES DA SILVA SANTOS</cp:lastModifiedBy>
  <cp:revision/>
  <dcterms:created xsi:type="dcterms:W3CDTF">2025-06-21T14:43:39Z</dcterms:created>
  <dcterms:modified xsi:type="dcterms:W3CDTF">2025-06-21T18:07:19Z</dcterms:modified>
  <cp:category/>
  <cp:contentStatus/>
</cp:coreProperties>
</file>