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0.10\"/>
    </mc:Choice>
  </mc:AlternateContent>
  <xr:revisionPtr revIDLastSave="0" documentId="13_ncr:1_{845E0AE8-EA45-484E-ABD5-6EF49617476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  <sheet name="Análise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O2" i="4"/>
  <c r="A7" i="4"/>
  <c r="A6" i="4"/>
  <c r="N2" i="4"/>
  <c r="M2" i="4"/>
  <c r="C38" i="2"/>
  <c r="B38" i="2"/>
  <c r="K2" i="4"/>
  <c r="K3" i="4" s="1"/>
  <c r="K4" i="4" s="1"/>
  <c r="A4" i="4" s="1"/>
  <c r="J2" i="4"/>
  <c r="J3" i="4" s="1"/>
  <c r="J4" i="4" s="1"/>
  <c r="A3" i="4" s="1"/>
  <c r="I2" i="4" l="1"/>
  <c r="I3" i="4"/>
  <c r="I4" i="4" s="1"/>
  <c r="A2" i="4" s="1"/>
  <c r="H2" i="4"/>
  <c r="H3" i="4" s="1"/>
  <c r="H4" i="4" s="1"/>
  <c r="A1" i="4" s="1"/>
  <c r="B6" i="3"/>
  <c r="B7" i="3"/>
  <c r="B8" i="3" s="1"/>
  <c r="B9" i="3" s="1"/>
  <c r="D9" i="2" l="1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8" i="2"/>
  <c r="E8" i="2" s="1"/>
  <c r="L2" i="4" l="1"/>
  <c r="L3" i="4" s="1"/>
  <c r="L4" i="4" s="1"/>
  <c r="A5" i="4" s="1"/>
</calcChain>
</file>

<file path=xl/sharedStrings.xml><?xml version="1.0" encoding="utf-8"?>
<sst xmlns="http://schemas.openxmlformats.org/spreadsheetml/2006/main" count="71" uniqueCount="48">
  <si>
    <t>Loja</t>
  </si>
  <si>
    <t>Diferença (R$)</t>
  </si>
  <si>
    <t>Diferença (%)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</si>
  <si>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</si>
  <si>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</si>
  <si>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</si>
  <si>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</si>
  <si>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</si>
  <si>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</si>
  <si>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</si>
  <si>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</si>
  <si>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</si>
  <si>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</si>
  <si>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</si>
  <si>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</si>
  <si>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</si>
  <si>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</si>
  <si>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</si>
  <si>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</si>
  <si>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</si>
  <si>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</si>
  <si>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</si>
  <si>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</si>
  <si>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</si>
  <si>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</si>
  <si>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</si>
  <si>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</si>
  <si>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</si>
  <si>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</si>
  <si>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</si>
  <si>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</si>
  <si>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</si>
  <si>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</si>
  <si>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Diferença</t>
  </si>
  <si>
    <t>Variação (%)</t>
  </si>
  <si>
    <t>Maior %</t>
  </si>
  <si>
    <t>Variação</t>
  </si>
  <si>
    <t>Rótulos de Linha</t>
  </si>
  <si>
    <t>Total Geral</t>
  </si>
  <si>
    <t>Receita 2017</t>
  </si>
  <si>
    <t>Receita 2018</t>
  </si>
  <si>
    <t>Máx. 2017</t>
  </si>
  <si>
    <t>Máx. 2018</t>
  </si>
  <si>
    <t>Mín. 2017</t>
  </si>
  <si>
    <t>Mín. 2018</t>
  </si>
  <si>
    <t>Soma de Receita 2017</t>
  </si>
  <si>
    <t>Soma de Receita 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</si>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</sst>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&quot;M&quot;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5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2" fillId="0" borderId="5" xfId="3" applyBorder="1" applyAlignment="1">
      <alignment horizontal="center"/>
    </xf>
    <xf numFmtId="0" fontId="4" fillId="4" borderId="6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6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0" fontId="2" fillId="0" borderId="8" xfId="0" applyNumberFormat="1" applyFont="1" applyFill="1" applyBorder="1" applyAlignment="1" applyProtection="1">
      <alignment horizontal="center"/>
    </xf>
    <xf numFmtId="0" fontId="0" fillId="0" borderId="7" xfId="0" applyBorder="1" applyAlignment="1">
      <alignment horizontal="center"/>
    </xf>
    <xf numFmtId="37" fontId="2" fillId="0" borderId="6" xfId="0" applyNumberFormat="1" applyFont="1" applyFill="1" applyBorder="1" applyAlignment="1" applyProtection="1">
      <alignment horizontal="center"/>
    </xf>
    <xf numFmtId="165" fontId="0" fillId="0" borderId="0" xfId="0" applyNumberFormat="1" applyAlignment="1">
      <alignment horizontal="center"/>
    </xf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23"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4" formatCode="0.00%"/>
      <alignment horizontal="center" vertical="bottom" textRotation="0" wrapText="0" indent="0" justifyLastLine="0" shrinkToFit="0" readingOrder="0"/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/>
        <bottom style="thin">
          <color indexed="22"/>
        </bottom>
        <vertical/>
        <horizontal/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105000</c:v>
                </c:pt>
                <c:pt idx="1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12C-928D-86DD36C5F5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8120136"/>
        <c:axId val="168135096"/>
      </c:barChart>
      <c:catAx>
        <c:axId val="1681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35096"/>
        <c:crosses val="autoZero"/>
        <c:auto val="1"/>
        <c:lblAlgn val="ctr"/>
        <c:lblOffset val="100"/>
        <c:noMultiLvlLbl val="0"/>
      </c:catAx>
      <c:valAx>
        <c:axId val="168135096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168120136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Maiores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Loja 09</c:v>
              </c:pt>
              <c:pt idx="1">
                <c:v>Loja 10</c:v>
              </c:pt>
              <c:pt idx="2">
                <c:v>Loja 06</c:v>
              </c:pt>
            </c:strLit>
          </c:cat>
          <c:val>
            <c:numLit>
              <c:formatCode>General</c:formatCode>
              <c:ptCount val="3"/>
              <c:pt idx="0">
                <c:v>150000</c:v>
              </c:pt>
              <c:pt idx="1">
                <c:v>145000</c:v>
              </c:pt>
              <c:pt idx="2">
                <c:v>130000</c:v>
              </c:pt>
            </c:numLit>
          </c:val>
          <c:extLst>
            <c:ext xmlns:c16="http://schemas.microsoft.com/office/drawing/2014/chart" uri="{C3380CC4-5D6E-409C-BE32-E72D297353CC}">
              <c16:uniqueId val="{00000000-E258-4FC9-91F1-0339ED54F7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8159256"/>
        <c:axId val="168215112"/>
      </c:barChart>
      <c:catAx>
        <c:axId val="1681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215112"/>
        <c:crosses val="autoZero"/>
        <c:auto val="1"/>
        <c:lblAlgn val="ctr"/>
        <c:lblOffset val="100"/>
        <c:noMultiLvlLbl val="0"/>
      </c:catAx>
      <c:valAx>
        <c:axId val="168215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1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Maiores receitas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Loja 19</c:v>
              </c:pt>
              <c:pt idx="1">
                <c:v>Loja 29</c:v>
              </c:pt>
              <c:pt idx="2">
                <c:v>Loja 09</c:v>
              </c:pt>
            </c:strLit>
          </c:cat>
          <c:val>
            <c:numLit>
              <c:formatCode>General</c:formatCode>
              <c:ptCount val="3"/>
              <c:pt idx="0">
                <c:v>180000</c:v>
              </c:pt>
              <c:pt idx="1">
                <c:v>170000</c:v>
              </c:pt>
              <c:pt idx="2">
                <c:v>160000</c:v>
              </c:pt>
            </c:numLit>
          </c:val>
          <c:extLst>
            <c:ext xmlns:c16="http://schemas.microsoft.com/office/drawing/2014/chart" uri="{C3380CC4-5D6E-409C-BE32-E72D297353CC}">
              <c16:uniqueId val="{00000000-01AA-4451-9741-24FBFF516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68405240"/>
        <c:axId val="168344096"/>
      </c:barChart>
      <c:catAx>
        <c:axId val="1684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4096"/>
        <c:crosses val="autoZero"/>
        <c:auto val="1"/>
        <c:lblAlgn val="ctr"/>
        <c:lblOffset val="100"/>
        <c:noMultiLvlLbl val="0"/>
      </c:catAx>
      <c:valAx>
        <c:axId val="168344096"/>
        <c:scaling>
          <c:orientation val="minMax"/>
          <c:max val="190000"/>
        </c:scaling>
        <c:delete val="1"/>
        <c:axPos val="l"/>
        <c:numFmt formatCode="General" sourceLinked="1"/>
        <c:majorTickMark val="out"/>
        <c:minorTickMark val="none"/>
        <c:tickLblPos val="nextTo"/>
        <c:crossAx val="16840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[Comparação anual com dashboard - parte 3.xlsx]Análise!Tabela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000"/>
              <a:t>Menores receitas 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Análise!$A$11:$A$14</c:f>
              <c:strCache>
                <c:ptCount val="3"/>
                <c:pt idx="0">
                  <c:v>Loja 07</c:v>
                </c:pt>
                <c:pt idx="1">
                  <c:v>Loja 16</c:v>
                </c:pt>
                <c:pt idx="2">
                  <c:v>Loja 02</c:v>
                </c:pt>
              </c:strCache>
            </c:strRef>
          </c:cat>
          <c:val>
            <c:numRef>
              <c:f>Análise!$B$11:$B$14</c:f>
              <c:numCache>
                <c:formatCode>#,"M"</c:formatCode>
                <c:ptCount val="3"/>
                <c:pt idx="0">
                  <c:v>79800</c:v>
                </c:pt>
                <c:pt idx="1">
                  <c:v>80000</c:v>
                </c:pt>
                <c:pt idx="2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A-4062-9610-BEEC4D7DA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615463912"/>
        <c:axId val="615464240"/>
      </c:barChart>
      <c:catAx>
        <c:axId val="6154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64240"/>
        <c:crosses val="autoZero"/>
        <c:auto val="1"/>
        <c:lblAlgn val="ctr"/>
        <c:lblOffset val="100"/>
        <c:noMultiLvlLbl val="0"/>
      </c:catAx>
      <c:valAx>
        <c:axId val="615464240"/>
        <c:scaling>
          <c:orientation val="minMax"/>
        </c:scaling>
        <c:delete val="1"/>
        <c:axPos val="l"/>
        <c:numFmt formatCode="#,&quot;M&quot;" sourceLinked="1"/>
        <c:majorTickMark val="none"/>
        <c:minorTickMark val="none"/>
        <c:tickLblPos val="nextTo"/>
        <c:crossAx val="6154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[Comparação anual com dashboard - parte 3.xlsx]Análise!Tabela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000"/>
              <a:t>Menores receitas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Análise!$D$11:$D$14</c:f>
              <c:strCache>
                <c:ptCount val="3"/>
                <c:pt idx="0">
                  <c:v>Loja 02</c:v>
                </c:pt>
                <c:pt idx="1">
                  <c:v>Loja 13</c:v>
                </c:pt>
                <c:pt idx="2">
                  <c:v>Loja 07</c:v>
                </c:pt>
              </c:strCache>
            </c:strRef>
          </c:cat>
          <c:val>
            <c:numRef>
              <c:f>Análise!$E$11:$E$14</c:f>
              <c:numCache>
                <c:formatCode>#,"M"</c:formatCode>
                <c:ptCount val="3"/>
                <c:pt idx="0">
                  <c:v>81000</c:v>
                </c:pt>
                <c:pt idx="1">
                  <c:v>87000</c:v>
                </c:pt>
                <c:pt idx="2">
                  <c:v>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B55-B1B2-2BD890E1A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615463912"/>
        <c:axId val="615464240"/>
      </c:barChart>
      <c:catAx>
        <c:axId val="6154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64240"/>
        <c:crosses val="autoZero"/>
        <c:auto val="1"/>
        <c:lblAlgn val="ctr"/>
        <c:lblOffset val="100"/>
        <c:noMultiLvlLbl val="0"/>
      </c:catAx>
      <c:valAx>
        <c:axId val="615464240"/>
        <c:scaling>
          <c:orientation val="minMax"/>
        </c:scaling>
        <c:delete val="1"/>
        <c:axPos val="l"/>
        <c:numFmt formatCode="#,&quot;M&quot;" sourceLinked="1"/>
        <c:majorTickMark val="none"/>
        <c:minorTickMark val="none"/>
        <c:tickLblPos val="nextTo"/>
        <c:crossAx val="6154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57150</xdr:rowOff>
    </xdr:from>
    <xdr:to>
      <xdr:col>6</xdr:col>
      <xdr:colOff>347325</xdr:colOff>
      <xdr:row>8</xdr:row>
      <xdr:rowOff>189150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9</xdr:row>
      <xdr:rowOff>95250</xdr:rowOff>
    </xdr:from>
    <xdr:to>
      <xdr:col>2</xdr:col>
      <xdr:colOff>171224</xdr:colOff>
      <xdr:row>12</xdr:row>
      <xdr:rowOff>171750</xdr:rowOff>
    </xdr:to>
    <xdr:sp macro="" textlink="Rótulos!A1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6674" y="1809750"/>
          <a:ext cx="1800000" cy="6480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A44635-43BA-4C21-823E-C7BC84BB8B52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A loja que mais vendeu em 2017 foi a Loja 09 (150.000)</a:t>
          </a:fld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266700</xdr:colOff>
      <xdr:row>9</xdr:row>
      <xdr:rowOff>95250</xdr:rowOff>
    </xdr:from>
    <xdr:to>
      <xdr:col>5</xdr:col>
      <xdr:colOff>237900</xdr:colOff>
      <xdr:row>12</xdr:row>
      <xdr:rowOff>171750</xdr:rowOff>
    </xdr:to>
    <xdr:sp macro="" textlink="Rótulos!A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62150" y="1809750"/>
          <a:ext cx="1800000" cy="6480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03BD84B-77C6-41B9-B647-8683BAAA6E1B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mais vendeu em 2018 foi a Loja 19 (180.000)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66674</xdr:colOff>
      <xdr:row>13</xdr:row>
      <xdr:rowOff>76200</xdr:rowOff>
    </xdr:from>
    <xdr:to>
      <xdr:col>2</xdr:col>
      <xdr:colOff>171224</xdr:colOff>
      <xdr:row>20</xdr:row>
      <xdr:rowOff>182700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13</xdr:row>
      <xdr:rowOff>76200</xdr:rowOff>
    </xdr:from>
    <xdr:to>
      <xdr:col>5</xdr:col>
      <xdr:colOff>237900</xdr:colOff>
      <xdr:row>20</xdr:row>
      <xdr:rowOff>182700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295274</xdr:colOff>
      <xdr:row>9</xdr:row>
      <xdr:rowOff>95250</xdr:rowOff>
    </xdr:from>
    <xdr:to>
      <xdr:col>8</xdr:col>
      <xdr:colOff>266474</xdr:colOff>
      <xdr:row>12</xdr:row>
      <xdr:rowOff>171750</xdr:rowOff>
    </xdr:to>
    <xdr:sp macro="" textlink="Rótulos!A3">
      <xdr:nvSpPr>
        <xdr:cNvPr id="7" name="Retângulo de cantos arredondados 2">
          <a:extLst>
            <a:ext uri="{FF2B5EF4-FFF2-40B4-BE49-F238E27FC236}">
              <a16:creationId xmlns:a16="http://schemas.microsoft.com/office/drawing/2014/main" id="{B48B6C16-EDDD-6B54-C121-D3755B4DBCE5}"/>
            </a:ext>
          </a:extLst>
        </xdr:cNvPr>
        <xdr:cNvSpPr/>
      </xdr:nvSpPr>
      <xdr:spPr>
        <a:xfrm>
          <a:off x="3819524" y="1809750"/>
          <a:ext cx="1800000" cy="648000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F51B6D5-2E2A-40D5-A482-29E2C1545551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menos vendeu em 2017 foi a Loja 07 (79.800)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361950</xdr:colOff>
      <xdr:row>9</xdr:row>
      <xdr:rowOff>95250</xdr:rowOff>
    </xdr:from>
    <xdr:to>
      <xdr:col>11</xdr:col>
      <xdr:colOff>333150</xdr:colOff>
      <xdr:row>12</xdr:row>
      <xdr:rowOff>171750</xdr:rowOff>
    </xdr:to>
    <xdr:sp macro="" textlink="Rótulos!A4">
      <xdr:nvSpPr>
        <xdr:cNvPr id="8" name="Retângulo de cantos arredondados 3">
          <a:extLst>
            <a:ext uri="{FF2B5EF4-FFF2-40B4-BE49-F238E27FC236}">
              <a16:creationId xmlns:a16="http://schemas.microsoft.com/office/drawing/2014/main" id="{69BC2DC7-9E2A-9CC2-0EAF-6087ED809862}"/>
            </a:ext>
          </a:extLst>
        </xdr:cNvPr>
        <xdr:cNvSpPr/>
      </xdr:nvSpPr>
      <xdr:spPr>
        <a:xfrm>
          <a:off x="5715000" y="1809750"/>
          <a:ext cx="1800000" cy="648000"/>
        </a:xfrm>
        <a:prstGeom prst="roundRect">
          <a:avLst/>
        </a:prstGeom>
        <a:solidFill>
          <a:srgbClr val="C000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F5CA3C6-A7F2-4CF3-97C3-660EBFD1D16A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A loja que menos vendeu em 2018 foi a Loja 02 (81.000)</a:t>
          </a:fld>
          <a:endParaRPr lang="pt-BR" sz="10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295274</xdr:colOff>
      <xdr:row>13</xdr:row>
      <xdr:rowOff>76200</xdr:rowOff>
    </xdr:from>
    <xdr:to>
      <xdr:col>8</xdr:col>
      <xdr:colOff>266474</xdr:colOff>
      <xdr:row>20</xdr:row>
      <xdr:rowOff>182700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2780206-D64C-42A2-90D4-305BF371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361950</xdr:colOff>
      <xdr:row>13</xdr:row>
      <xdr:rowOff>76200</xdr:rowOff>
    </xdr:from>
    <xdr:to>
      <xdr:col>11</xdr:col>
      <xdr:colOff>333150</xdr:colOff>
      <xdr:row>20</xdr:row>
      <xdr:rowOff>182700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632ECC1-6E22-42CD-90ED-5665F2A1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0</xdr:row>
      <xdr:rowOff>47625</xdr:rowOff>
    </xdr:from>
    <xdr:to>
      <xdr:col>1</xdr:col>
      <xdr:colOff>810375</xdr:colOff>
      <xdr:row>3</xdr:row>
      <xdr:rowOff>88125</xdr:rowOff>
    </xdr:to>
    <xdr:sp macro="" textlink="Rótulos!A5">
      <xdr:nvSpPr>
        <xdr:cNvPr id="11" name="Retângulo: Cantos Arredondados 10">
          <a:extLst>
            <a:ext uri="{FF2B5EF4-FFF2-40B4-BE49-F238E27FC236}">
              <a16:creationId xmlns:a16="http://schemas.microsoft.com/office/drawing/2014/main" id="{A8043C99-929B-A66C-E226-485B69403808}"/>
            </a:ext>
          </a:extLst>
        </xdr:cNvPr>
        <xdr:cNvSpPr/>
      </xdr:nvSpPr>
      <xdr:spPr>
        <a:xfrm>
          <a:off x="38100" y="47625"/>
          <a:ext cx="1620000" cy="6120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C81CD9A-1D55-4631-A6D0-44CD39533A1A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ctr"/>
            <a:t>A loja com o maior aumento de receita foi a Loja 19 (63,6%)</a:t>
          </a:fld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14.356212037033" createdVersion="6" refreshedVersion="6" minRefreshableVersion="3" recordCount="30" xr:uid="{06C31EFB-A306-4479-8C32-C78762930415}">
  <cacheSource type="worksheet">
    <worksheetSource ref="A7:C37" sheet="Comparação anual"/>
  </cacheSource>
  <cacheFields count="3">
    <cacheField name="Loja" numFmtId="0">
      <sharedItems count="30">
        <s v="Loja 01"/>
        <s v="Loja 02"/>
        <s v="Loja 03"/>
        <s v="Loja 04"/>
        <s v="Loja 05"/>
        <s v="Loja 06"/>
        <s v="Loja 07"/>
        <s v="Loja 08"/>
        <s v="Loja 09"/>
        <s v="Loja 10"/>
        <s v="Loja 11"/>
        <s v="Loja 12"/>
        <s v="Loja 13"/>
        <s v="Loja 14"/>
        <s v="Loja 15"/>
        <s v="Loja 16"/>
        <s v="Loja 17"/>
        <s v="Loja 18"/>
        <s v="Loja 19"/>
        <s v="Loja 20"/>
        <s v="Loja 21"/>
        <s v="Loja 22"/>
        <s v="Loja 23"/>
        <s v="Loja 24"/>
        <s v="Loja 25"/>
        <s v="Loja 26"/>
        <s v="Loja 27"/>
        <s v="Loja 28"/>
        <s v="Loja 29"/>
        <s v="Loja 30"/>
      </sharedItems>
    </cacheField>
    <cacheField name="Receita 2017" numFmtId="37">
      <sharedItems containsSemiMixedTypes="0" containsString="0" containsNumber="1" containsInteger="1" minValue="79800" maxValue="150000"/>
    </cacheField>
    <cacheField name="Receita 2018" numFmtId="37">
      <sharedItems containsSemiMixedTypes="0" containsString="0" containsNumber="1" containsInteger="1" minValue="81000" maxValue="1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20650"/>
    <n v="125650"/>
  </r>
  <r>
    <x v="1"/>
    <n v="80500"/>
    <n v="81000"/>
  </r>
  <r>
    <x v="2"/>
    <n v="90000"/>
    <n v="95800"/>
  </r>
  <r>
    <x v="3"/>
    <n v="92700"/>
    <n v="98400"/>
  </r>
  <r>
    <x v="4"/>
    <n v="105000"/>
    <n v="110000"/>
  </r>
  <r>
    <x v="5"/>
    <n v="130000"/>
    <n v="130000"/>
  </r>
  <r>
    <x v="6"/>
    <n v="79800"/>
    <n v="89500"/>
  </r>
  <r>
    <x v="7"/>
    <n v="115000"/>
    <n v="110000"/>
  </r>
  <r>
    <x v="8"/>
    <n v="150000"/>
    <n v="160000"/>
  </r>
  <r>
    <x v="9"/>
    <n v="145000"/>
    <n v="140000"/>
  </r>
  <r>
    <x v="10"/>
    <n v="90000"/>
    <n v="90000"/>
  </r>
  <r>
    <x v="11"/>
    <n v="105000"/>
    <n v="100000"/>
  </r>
  <r>
    <x v="12"/>
    <n v="85500"/>
    <n v="87000"/>
  </r>
  <r>
    <x v="13"/>
    <n v="110000"/>
    <n v="115000"/>
  </r>
  <r>
    <x v="14"/>
    <n v="100000"/>
    <n v="120000"/>
  </r>
  <r>
    <x v="15"/>
    <n v="80000"/>
    <n v="130000"/>
  </r>
  <r>
    <x v="16"/>
    <n v="90000"/>
    <n v="120000"/>
  </r>
  <r>
    <x v="17"/>
    <n v="95000"/>
    <n v="95000"/>
  </r>
  <r>
    <x v="18"/>
    <n v="110000"/>
    <n v="180000"/>
  </r>
  <r>
    <x v="19"/>
    <n v="120000"/>
    <n v="130000"/>
  </r>
  <r>
    <x v="20"/>
    <n v="105000"/>
    <n v="105000"/>
  </r>
  <r>
    <x v="21"/>
    <n v="90000"/>
    <n v="110000"/>
  </r>
  <r>
    <x v="22"/>
    <n v="120000"/>
    <n v="150000"/>
  </r>
  <r>
    <x v="23"/>
    <n v="110000"/>
    <n v="105000"/>
  </r>
  <r>
    <x v="24"/>
    <n v="120000"/>
    <n v="110000"/>
  </r>
  <r>
    <x v="25"/>
    <n v="89000"/>
    <n v="108000"/>
  </r>
  <r>
    <x v="26"/>
    <n v="95500"/>
    <n v="125000"/>
  </r>
  <r>
    <x v="27"/>
    <n v="107000"/>
    <n v="126000"/>
  </r>
  <r>
    <x v="28"/>
    <n v="110000"/>
    <n v="170000"/>
  </r>
  <r>
    <x v="29"/>
    <n v="105000"/>
    <n v="10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8FD1B-AF49-417A-9EA1-6F1EDCABDC85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/>
  <pivotFields count="3">
    <pivotField axis="axisRow" showAll="0" measureFilter="1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4">
    <i>
      <x v="18"/>
    </i>
    <i>
      <x v="28"/>
    </i>
    <i>
      <x v="8"/>
    </i>
    <i t="grand">
      <x/>
    </i>
  </rowItems>
  <colItems count="1">
    <i/>
  </colItems>
  <dataFields count="1">
    <dataField name="Soma de Receita 2018" fld="2" baseField="0" baseItem="0"/>
  </dataFields>
  <formats count="2">
    <format dxfId="10">
      <pivotArea collapsedLevelsAreSubtotals="1" fieldPosition="0">
        <references count="1">
          <reference field="0" count="3">
            <x v="8"/>
            <x v="18"/>
            <x v="28"/>
          </reference>
        </references>
      </pivotArea>
    </format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E0186-D30C-453C-B69A-1D77EB20FA4C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0:B14" firstHeaderRow="1" firstDataRow="1" firstDataCol="1"/>
  <pivotFields count="3">
    <pivotField axis="axisRow" showAll="0" measureFilter="1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  <pivotField numFmtId="37" showAll="0"/>
  </pivotFields>
  <rowFields count="1">
    <field x="0"/>
  </rowFields>
  <rowItems count="4">
    <i>
      <x v="6"/>
    </i>
    <i>
      <x v="15"/>
    </i>
    <i>
      <x v="1"/>
    </i>
    <i t="grand">
      <x/>
    </i>
  </rowItems>
  <colItems count="1">
    <i/>
  </colItems>
  <dataFields count="1">
    <dataField name="Soma de Receita 2017" fld="1" baseField="0" baseItem="0"/>
  </dataFields>
  <formats count="2">
    <format dxfId="12">
      <pivotArea collapsedLevelsAreSubtotals="1" fieldPosition="0">
        <references count="1">
          <reference field="0" count="3">
            <x v="1"/>
            <x v="6"/>
            <x v="15"/>
          </reference>
        </references>
      </pivotArea>
    </format>
    <format dxfId="11">
      <pivotArea grandRow="1"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EE953-501A-41B3-A14F-9018CD0F8B6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axis="axisRow" showAll="0" measureFilter="1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  <pivotField numFmtId="37" showAll="0"/>
  </pivotFields>
  <rowFields count="1">
    <field x="0"/>
  </rowFields>
  <rowItems count="4">
    <i>
      <x v="8"/>
    </i>
    <i>
      <x v="9"/>
    </i>
    <i>
      <x v="5"/>
    </i>
    <i t="grand">
      <x/>
    </i>
  </rowItems>
  <colItems count="1">
    <i/>
  </colItems>
  <dataFields count="1">
    <dataField name="Soma de Receita 2017" fld="1" baseField="0" baseItem="0"/>
  </dataFields>
  <formats count="1">
    <format dxfId="13">
      <pivotArea collapsedLevelsAreSubtotals="1" fieldPosition="0">
        <references count="1">
          <reference field="0" count="3">
            <x v="5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E9EEE-7DA0-4F1D-A353-C2D8724B1EC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D10:E14" firstHeaderRow="1" firstDataRow="1" firstDataCol="1"/>
  <pivotFields count="3">
    <pivotField axis="axisRow" showAll="0" measureFilter="1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7" showAll="0"/>
    <pivotField dataField="1" numFmtId="37" showAll="0"/>
  </pivotFields>
  <rowFields count="1">
    <field x="0"/>
  </rowFields>
  <rowItems count="4">
    <i>
      <x v="1"/>
    </i>
    <i>
      <x v="12"/>
    </i>
    <i>
      <x v="6"/>
    </i>
    <i t="grand">
      <x/>
    </i>
  </rowItems>
  <colItems count="1">
    <i/>
  </colItems>
  <dataFields count="1">
    <dataField name="Soma de Receita 2018" fld="2" baseField="0" baseItem="0"/>
  </dataFields>
  <formats count="2">
    <format dxfId="15">
      <pivotArea collapsedLevelsAreSubtotals="1" fieldPosition="0">
        <references count="1">
          <reference field="0" count="3">
            <x v="1"/>
            <x v="6"/>
            <x v="12"/>
          </reference>
        </references>
      </pivotArea>
    </format>
    <format dxfId="14">
      <pivotArea grandRow="1"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7:E38" totalsRowCount="1" headerRowDxfId="22" tableBorderDxfId="21" headerRowCellStyle="Normal_Sheet2">
  <autoFilter ref="A7:E37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" totalsRowLabel="Total" dataDxfId="20" totalsRowDxfId="4" dataCellStyle="Normal_Sheet2"/>
    <tableColumn id="2" xr3:uid="{00000000-0010-0000-0000-000002000000}" name="Receita 2017" totalsRowFunction="sum" dataDxfId="19" totalsRowDxfId="3" dataCellStyle="Normal_Sheet2"/>
    <tableColumn id="3" xr3:uid="{00000000-0010-0000-0000-000003000000}" name="Receita 2018" totalsRowFunction="sum" dataDxfId="18" totalsRowDxfId="2" dataCellStyle="Normal_Sheet2"/>
    <tableColumn id="4" xr3:uid="{00000000-0010-0000-0000-000004000000}" name="Diferença" dataDxfId="17" totalsRowDxfId="1">
      <calculatedColumnFormula>C8-B8</calculatedColumnFormula>
    </tableColumn>
    <tableColumn id="5" xr3:uid="{00000000-0010-0000-0000-000005000000}" name="Variação (%)" dataDxfId="16" totalsRowDxfId="0" dataCellStyle="Porcentagem">
      <calculatedColumnFormula>D8/B8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showGridLines="0" topLeftCell="A24" workbookViewId="0">
      <selection activeCell="I39" sqref="I39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4.28515625" style="10" bestFit="1" customWidth="1"/>
    <col min="5" max="5" width="16.85546875" style="10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6" spans="1:5" x14ac:dyDescent="0.25">
      <c r="A6" s="2"/>
      <c r="B6" s="2"/>
    </row>
    <row r="7" spans="1:5" x14ac:dyDescent="0.25">
      <c r="A7" s="7" t="s">
        <v>0</v>
      </c>
      <c r="B7" s="6" t="s">
        <v>39</v>
      </c>
      <c r="C7" s="6" t="s">
        <v>40</v>
      </c>
      <c r="D7" s="9" t="s">
        <v>33</v>
      </c>
      <c r="E7" s="9" t="s">
        <v>34</v>
      </c>
    </row>
    <row r="8" spans="1:5" x14ac:dyDescent="0.25">
      <c r="A8" s="8" t="s">
        <v>24</v>
      </c>
      <c r="B8" s="3">
        <v>120650</v>
      </c>
      <c r="C8" s="3">
        <v>125650</v>
      </c>
      <c r="D8" s="11">
        <f t="shared" ref="D8:D37" si="0">C8-B8</f>
        <v>5000</v>
      </c>
      <c r="E8" s="13">
        <f t="shared" ref="E8:E37" si="1">D8/B8</f>
        <v>4.1442188147534191E-2</v>
      </c>
    </row>
    <row r="9" spans="1:5" x14ac:dyDescent="0.25">
      <c r="A9" s="8" t="s">
        <v>25</v>
      </c>
      <c r="B9" s="3">
        <v>80500</v>
      </c>
      <c r="C9" s="3">
        <v>81000</v>
      </c>
      <c r="D9" s="11">
        <f t="shared" si="0"/>
        <v>500</v>
      </c>
      <c r="E9" s="13">
        <f t="shared" si="1"/>
        <v>6.2111801242236021E-3</v>
      </c>
    </row>
    <row r="10" spans="1:5" x14ac:dyDescent="0.25">
      <c r="A10" s="8" t="s">
        <v>26</v>
      </c>
      <c r="B10" s="3">
        <v>90000</v>
      </c>
      <c r="C10" s="3">
        <v>95800</v>
      </c>
      <c r="D10" s="11">
        <f t="shared" si="0"/>
        <v>5800</v>
      </c>
      <c r="E10" s="13">
        <f t="shared" si="1"/>
        <v>6.4444444444444443E-2</v>
      </c>
    </row>
    <row r="11" spans="1:5" x14ac:dyDescent="0.25">
      <c r="A11" s="8" t="s">
        <v>27</v>
      </c>
      <c r="B11" s="3">
        <v>92700</v>
      </c>
      <c r="C11" s="3">
        <v>98400</v>
      </c>
      <c r="D11" s="11">
        <f t="shared" si="0"/>
        <v>5700</v>
      </c>
      <c r="E11" s="13">
        <f t="shared" si="1"/>
        <v>6.1488673139158574E-2</v>
      </c>
    </row>
    <row r="12" spans="1:5" x14ac:dyDescent="0.25">
      <c r="A12" s="8" t="s">
        <v>28</v>
      </c>
      <c r="B12" s="3">
        <v>105000</v>
      </c>
      <c r="C12" s="3">
        <v>110000</v>
      </c>
      <c r="D12" s="11">
        <f t="shared" si="0"/>
        <v>5000</v>
      </c>
      <c r="E12" s="13">
        <f t="shared" si="1"/>
        <v>4.7619047619047616E-2</v>
      </c>
    </row>
    <row r="13" spans="1:5" x14ac:dyDescent="0.25">
      <c r="A13" s="8" t="s">
        <v>29</v>
      </c>
      <c r="B13" s="3">
        <v>130000</v>
      </c>
      <c r="C13" s="3">
        <v>130000</v>
      </c>
      <c r="D13" s="11">
        <f t="shared" si="0"/>
        <v>0</v>
      </c>
      <c r="E13" s="13">
        <f t="shared" si="1"/>
        <v>0</v>
      </c>
    </row>
    <row r="14" spans="1:5" x14ac:dyDescent="0.25">
      <c r="A14" s="8" t="s">
        <v>30</v>
      </c>
      <c r="B14" s="3">
        <v>79800</v>
      </c>
      <c r="C14" s="3">
        <v>89500</v>
      </c>
      <c r="D14" s="11">
        <f t="shared" si="0"/>
        <v>9700</v>
      </c>
      <c r="E14" s="13">
        <f t="shared" si="1"/>
        <v>0.12155388471177944</v>
      </c>
    </row>
    <row r="15" spans="1:5" x14ac:dyDescent="0.25">
      <c r="A15" s="8" t="s">
        <v>31</v>
      </c>
      <c r="B15" s="3">
        <v>115000</v>
      </c>
      <c r="C15" s="3">
        <v>110000</v>
      </c>
      <c r="D15" s="11">
        <f t="shared" si="0"/>
        <v>-5000</v>
      </c>
      <c r="E15" s="13">
        <f t="shared" si="1"/>
        <v>-4.3478260869565216E-2</v>
      </c>
    </row>
    <row r="16" spans="1:5" x14ac:dyDescent="0.25">
      <c r="A16" s="8" t="s">
        <v>32</v>
      </c>
      <c r="B16" s="3">
        <v>150000</v>
      </c>
      <c r="C16" s="3">
        <v>160000</v>
      </c>
      <c r="D16" s="11">
        <f t="shared" si="0"/>
        <v>10000</v>
      </c>
      <c r="E16" s="13">
        <f t="shared" si="1"/>
        <v>6.6666666666666666E-2</v>
      </c>
    </row>
    <row r="17" spans="1:5" x14ac:dyDescent="0.25">
      <c r="A17" s="8" t="s">
        <v>3</v>
      </c>
      <c r="B17" s="3">
        <v>145000</v>
      </c>
      <c r="C17" s="3">
        <v>140000</v>
      </c>
      <c r="D17" s="11">
        <f t="shared" si="0"/>
        <v>-5000</v>
      </c>
      <c r="E17" s="13">
        <f t="shared" si="1"/>
        <v>-3.4482758620689655E-2</v>
      </c>
    </row>
    <row r="18" spans="1:5" x14ac:dyDescent="0.25">
      <c r="A18" s="8" t="s">
        <v>4</v>
      </c>
      <c r="B18" s="3">
        <v>90000</v>
      </c>
      <c r="C18" s="3">
        <v>90000</v>
      </c>
      <c r="D18" s="11">
        <f t="shared" si="0"/>
        <v>0</v>
      </c>
      <c r="E18" s="13">
        <f t="shared" si="1"/>
        <v>0</v>
      </c>
    </row>
    <row r="19" spans="1:5" x14ac:dyDescent="0.25">
      <c r="A19" s="8" t="s">
        <v>5</v>
      </c>
      <c r="B19" s="3">
        <v>105000</v>
      </c>
      <c r="C19" s="3">
        <v>100000</v>
      </c>
      <c r="D19" s="11">
        <f t="shared" si="0"/>
        <v>-5000</v>
      </c>
      <c r="E19" s="13">
        <f t="shared" si="1"/>
        <v>-4.7619047619047616E-2</v>
      </c>
    </row>
    <row r="20" spans="1:5" x14ac:dyDescent="0.25">
      <c r="A20" s="8" t="s">
        <v>6</v>
      </c>
      <c r="B20" s="3">
        <v>85500</v>
      </c>
      <c r="C20" s="3">
        <v>87000</v>
      </c>
      <c r="D20" s="11">
        <f t="shared" si="0"/>
        <v>1500</v>
      </c>
      <c r="E20" s="13">
        <f t="shared" si="1"/>
        <v>1.7543859649122806E-2</v>
      </c>
    </row>
    <row r="21" spans="1:5" x14ac:dyDescent="0.25">
      <c r="A21" s="8" t="s">
        <v>7</v>
      </c>
      <c r="B21" s="3">
        <v>110000</v>
      </c>
      <c r="C21" s="3">
        <v>115000</v>
      </c>
      <c r="D21" s="11">
        <f t="shared" si="0"/>
        <v>5000</v>
      </c>
      <c r="E21" s="13">
        <f t="shared" si="1"/>
        <v>4.5454545454545456E-2</v>
      </c>
    </row>
    <row r="22" spans="1:5" x14ac:dyDescent="0.25">
      <c r="A22" s="8" t="s">
        <v>8</v>
      </c>
      <c r="B22" s="3">
        <v>100000</v>
      </c>
      <c r="C22" s="3">
        <v>120000</v>
      </c>
      <c r="D22" s="11">
        <f t="shared" si="0"/>
        <v>20000</v>
      </c>
      <c r="E22" s="13">
        <f t="shared" si="1"/>
        <v>0.2</v>
      </c>
    </row>
    <row r="23" spans="1:5" x14ac:dyDescent="0.25">
      <c r="A23" s="8" t="s">
        <v>9</v>
      </c>
      <c r="B23" s="3">
        <v>80000</v>
      </c>
      <c r="C23" s="3">
        <v>130000</v>
      </c>
      <c r="D23" s="11">
        <f t="shared" si="0"/>
        <v>50000</v>
      </c>
      <c r="E23" s="13">
        <f t="shared" si="1"/>
        <v>0.625</v>
      </c>
    </row>
    <row r="24" spans="1:5" x14ac:dyDescent="0.25">
      <c r="A24" s="8" t="s">
        <v>10</v>
      </c>
      <c r="B24" s="3">
        <v>90000</v>
      </c>
      <c r="C24" s="3">
        <v>120000</v>
      </c>
      <c r="D24" s="11">
        <f t="shared" si="0"/>
        <v>30000</v>
      </c>
      <c r="E24" s="13">
        <f t="shared" si="1"/>
        <v>0.33333333333333331</v>
      </c>
    </row>
    <row r="25" spans="1:5" x14ac:dyDescent="0.25">
      <c r="A25" s="8" t="s">
        <v>11</v>
      </c>
      <c r="B25" s="3">
        <v>95000</v>
      </c>
      <c r="C25" s="3">
        <v>95000</v>
      </c>
      <c r="D25" s="11">
        <f t="shared" si="0"/>
        <v>0</v>
      </c>
      <c r="E25" s="13">
        <f t="shared" si="1"/>
        <v>0</v>
      </c>
    </row>
    <row r="26" spans="1:5" x14ac:dyDescent="0.25">
      <c r="A26" s="8" t="s">
        <v>12</v>
      </c>
      <c r="B26" s="3">
        <v>110000</v>
      </c>
      <c r="C26" s="3">
        <v>180000</v>
      </c>
      <c r="D26" s="11">
        <f t="shared" si="0"/>
        <v>70000</v>
      </c>
      <c r="E26" s="13">
        <f t="shared" si="1"/>
        <v>0.63636363636363635</v>
      </c>
    </row>
    <row r="27" spans="1:5" x14ac:dyDescent="0.25">
      <c r="A27" s="8" t="s">
        <v>13</v>
      </c>
      <c r="B27" s="3">
        <v>120000</v>
      </c>
      <c r="C27" s="3">
        <v>130000</v>
      </c>
      <c r="D27" s="11">
        <f t="shared" si="0"/>
        <v>10000</v>
      </c>
      <c r="E27" s="13">
        <f t="shared" si="1"/>
        <v>8.3333333333333329E-2</v>
      </c>
    </row>
    <row r="28" spans="1:5" x14ac:dyDescent="0.25">
      <c r="A28" s="8" t="s">
        <v>14</v>
      </c>
      <c r="B28" s="3">
        <v>105000</v>
      </c>
      <c r="C28" s="3">
        <v>105000</v>
      </c>
      <c r="D28" s="11">
        <f t="shared" si="0"/>
        <v>0</v>
      </c>
      <c r="E28" s="13">
        <f t="shared" si="1"/>
        <v>0</v>
      </c>
    </row>
    <row r="29" spans="1:5" x14ac:dyDescent="0.25">
      <c r="A29" s="8" t="s">
        <v>15</v>
      </c>
      <c r="B29" s="3">
        <v>90000</v>
      </c>
      <c r="C29" s="3">
        <v>110000</v>
      </c>
      <c r="D29" s="11">
        <f t="shared" si="0"/>
        <v>20000</v>
      </c>
      <c r="E29" s="13">
        <f t="shared" si="1"/>
        <v>0.22222222222222221</v>
      </c>
    </row>
    <row r="30" spans="1:5" x14ac:dyDescent="0.25">
      <c r="A30" s="8" t="s">
        <v>16</v>
      </c>
      <c r="B30" s="3">
        <v>120000</v>
      </c>
      <c r="C30" s="3">
        <v>150000</v>
      </c>
      <c r="D30" s="11">
        <f t="shared" si="0"/>
        <v>30000</v>
      </c>
      <c r="E30" s="13">
        <f t="shared" si="1"/>
        <v>0.25</v>
      </c>
    </row>
    <row r="31" spans="1:5" x14ac:dyDescent="0.25">
      <c r="A31" s="8" t="s">
        <v>17</v>
      </c>
      <c r="B31" s="3">
        <v>110000</v>
      </c>
      <c r="C31" s="3">
        <v>105000</v>
      </c>
      <c r="D31" s="11">
        <f t="shared" si="0"/>
        <v>-5000</v>
      </c>
      <c r="E31" s="13">
        <f t="shared" si="1"/>
        <v>-4.5454545454545456E-2</v>
      </c>
    </row>
    <row r="32" spans="1:5" x14ac:dyDescent="0.25">
      <c r="A32" s="8" t="s">
        <v>18</v>
      </c>
      <c r="B32" s="3">
        <v>120000</v>
      </c>
      <c r="C32" s="3">
        <v>110000</v>
      </c>
      <c r="D32" s="11">
        <f t="shared" si="0"/>
        <v>-10000</v>
      </c>
      <c r="E32" s="13">
        <f t="shared" si="1"/>
        <v>-8.3333333333333329E-2</v>
      </c>
    </row>
    <row r="33" spans="1:5" x14ac:dyDescent="0.25">
      <c r="A33" s="8" t="s">
        <v>19</v>
      </c>
      <c r="B33" s="3">
        <v>89000</v>
      </c>
      <c r="C33" s="3">
        <v>108000</v>
      </c>
      <c r="D33" s="11">
        <f t="shared" si="0"/>
        <v>19000</v>
      </c>
      <c r="E33" s="13">
        <f t="shared" si="1"/>
        <v>0.21348314606741572</v>
      </c>
    </row>
    <row r="34" spans="1:5" x14ac:dyDescent="0.25">
      <c r="A34" s="8" t="s">
        <v>20</v>
      </c>
      <c r="B34" s="3">
        <v>95500</v>
      </c>
      <c r="C34" s="3">
        <v>125000</v>
      </c>
      <c r="D34" s="11">
        <f t="shared" si="0"/>
        <v>29500</v>
      </c>
      <c r="E34" s="13">
        <f t="shared" si="1"/>
        <v>0.30890052356020942</v>
      </c>
    </row>
    <row r="35" spans="1:5" x14ac:dyDescent="0.25">
      <c r="A35" s="8" t="s">
        <v>21</v>
      </c>
      <c r="B35" s="3">
        <v>107000</v>
      </c>
      <c r="C35" s="3">
        <v>126000</v>
      </c>
      <c r="D35" s="11">
        <f t="shared" si="0"/>
        <v>19000</v>
      </c>
      <c r="E35" s="13">
        <f t="shared" si="1"/>
        <v>0.17757009345794392</v>
      </c>
    </row>
    <row r="36" spans="1:5" x14ac:dyDescent="0.25">
      <c r="A36" s="8" t="s">
        <v>22</v>
      </c>
      <c r="B36" s="3">
        <v>110000</v>
      </c>
      <c r="C36" s="3">
        <v>170000</v>
      </c>
      <c r="D36" s="11">
        <f t="shared" si="0"/>
        <v>60000</v>
      </c>
      <c r="E36" s="13">
        <f t="shared" si="1"/>
        <v>0.54545454545454541</v>
      </c>
    </row>
    <row r="37" spans="1:5" x14ac:dyDescent="0.25">
      <c r="A37" s="8" t="s">
        <v>23</v>
      </c>
      <c r="B37" s="3">
        <v>105000</v>
      </c>
      <c r="C37" s="3">
        <v>108000</v>
      </c>
      <c r="D37" s="11">
        <f t="shared" si="0"/>
        <v>3000</v>
      </c>
      <c r="E37" s="13">
        <f t="shared" si="1"/>
        <v>2.8571428571428571E-2</v>
      </c>
    </row>
    <row r="38" spans="1:5" x14ac:dyDescent="0.25">
      <c r="A38" s="21" t="s">
        <v>47</v>
      </c>
      <c r="B38" s="23">
        <f>SUBTOTAL(109,B8:B37)</f>
        <v>3145650</v>
      </c>
      <c r="C38" s="23">
        <f>SUBTOTAL(109,C8:C37)</f>
        <v>3524350</v>
      </c>
      <c r="D38" s="22"/>
      <c r="E38" s="20"/>
    </row>
  </sheetData>
  <conditionalFormatting sqref="E8:E37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showGridLines="0" tabSelected="1" workbookViewId="0">
      <selection activeCell="K4" sqref="K4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5" t="s">
        <v>23</v>
      </c>
      <c r="B5" s="2"/>
    </row>
    <row r="6" spans="1:2" x14ac:dyDescent="0.25">
      <c r="A6" s="5" t="s">
        <v>39</v>
      </c>
      <c r="B6" s="12">
        <f>VLOOKUP($A$5,'Comparação anual'!$A$7:$C$37,2,FALSE)</f>
        <v>105000</v>
      </c>
    </row>
    <row r="7" spans="1:2" x14ac:dyDescent="0.25">
      <c r="A7" s="5" t="s">
        <v>40</v>
      </c>
      <c r="B7" s="12">
        <f>VLOOKUP($A$5,'Comparação anual'!$A$7:$C$37,3,FALSE)</f>
        <v>108000</v>
      </c>
    </row>
    <row r="8" spans="1:2" x14ac:dyDescent="0.25">
      <c r="A8" s="5" t="s">
        <v>1</v>
      </c>
      <c r="B8" s="4">
        <f>B7-B6</f>
        <v>3000</v>
      </c>
    </row>
    <row r="9" spans="1:2" x14ac:dyDescent="0.25">
      <c r="A9" s="5" t="s">
        <v>2</v>
      </c>
      <c r="B9" s="14">
        <f>B8/B6</f>
        <v>2.8571428571428571E-2</v>
      </c>
    </row>
  </sheetData>
  <conditionalFormatting sqref="B8">
    <cfRule type="cellIs" dxfId="6" priority="2" operator="lessThan">
      <formula>0</formula>
    </cfRule>
    <cfRule type="cellIs" dxfId="5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'Comparação anual'!$A$8:$A$37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A9" sqref="A9"/>
    </sheetView>
  </sheetViews>
  <sheetFormatPr defaultRowHeight="15" x14ac:dyDescent="0.25"/>
  <cols>
    <col min="13" max="14" width="9.5703125" bestFit="1" customWidth="1"/>
  </cols>
  <sheetData>
    <row r="1" spans="1:15" x14ac:dyDescent="0.25">
      <c r="A1" t="str">
        <f>"A loja que mais vendeu em 2017 foi a "&amp;H4&amp;" ("&amp;TEXT(H2,"#.00")&amp;")"</f>
        <v>A loja que mais vendeu em 2017 foi a Loja 09 (150.000)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35</v>
      </c>
      <c r="M1" s="10">
        <v>2017</v>
      </c>
      <c r="N1" s="10">
        <v>2018</v>
      </c>
      <c r="O1" s="10" t="s">
        <v>36</v>
      </c>
    </row>
    <row r="2" spans="1:15" x14ac:dyDescent="0.25">
      <c r="A2" t="str">
        <f>"A loja que mais vendeu em 2018 foi a "&amp;I4&amp;" ("&amp;TEXT(I2,"#.00")&amp;")"</f>
        <v>A loja que mais vendeu em 2018 foi a Loja 19 (180.000)</v>
      </c>
      <c r="H2" s="16">
        <f>MAX('Comparação anual'!B8:B37)</f>
        <v>150000</v>
      </c>
      <c r="I2" s="16">
        <f>MAX('Comparação anual'!C8:C37)</f>
        <v>180000</v>
      </c>
      <c r="J2" s="16">
        <f>MIN('Comparação anual'!B8:B37)</f>
        <v>79800</v>
      </c>
      <c r="K2" s="16">
        <f>MIN('Comparação anual'!C8:C37)</f>
        <v>81000</v>
      </c>
      <c r="L2" s="20">
        <f>MAX('Comparação anual'!E8:E37)</f>
        <v>0.63636363636363635</v>
      </c>
      <c r="M2" s="24">
        <f>'Comparação anual'!B38</f>
        <v>3145650</v>
      </c>
      <c r="N2" s="24">
        <f>'Comparação anual'!C38</f>
        <v>3524350</v>
      </c>
      <c r="O2" s="13">
        <f>(N2/M2)-1</f>
        <v>0.12038847297061017</v>
      </c>
    </row>
    <row r="3" spans="1:15" x14ac:dyDescent="0.25">
      <c r="A3" t="str">
        <f>"A loja que menos vendeu em 2017 foi a "&amp;J4&amp;" ("&amp;TEXT(J2,"#.00")&amp;")"</f>
        <v>A loja que menos vendeu em 2017 foi a Loja 07 (79.800)</v>
      </c>
      <c r="H3" s="10">
        <f>MATCH(H2,'Comparação anual'!B8:B37,0)</f>
        <v>9</v>
      </c>
      <c r="I3" s="10">
        <f>MATCH(I2,'Comparação anual'!C8:C37,0)</f>
        <v>19</v>
      </c>
      <c r="J3" s="10">
        <f>MATCH(J2,'Comparação anual'!B8:B37,0)</f>
        <v>7</v>
      </c>
      <c r="K3" s="10">
        <f>MATCH(K2,'Comparação anual'!C8:C37,0)</f>
        <v>2</v>
      </c>
      <c r="L3" s="10">
        <f>MATCH(L2,'Comparação anual'!E8:E37,0)</f>
        <v>19</v>
      </c>
      <c r="M3" s="10"/>
      <c r="N3" s="10"/>
      <c r="O3" s="10"/>
    </row>
    <row r="4" spans="1:15" x14ac:dyDescent="0.25">
      <c r="A4" t="str">
        <f>"A loja que menos vendeu em 2018 foi a "&amp;K4&amp;" ("&amp;TEXT(K2,"#.00")&amp;")"</f>
        <v>A loja que menos vendeu em 2018 foi a Loja 02 (81.000)</v>
      </c>
      <c r="H4" s="10" t="str">
        <f>INDEX('Comparação anual'!A8:B37,H3,1)</f>
        <v>Loja 09</v>
      </c>
      <c r="I4" s="10" t="str">
        <f>INDEX('Comparação anual'!A8:C37,I3,1)</f>
        <v>Loja 19</v>
      </c>
      <c r="J4" s="10" t="str">
        <f>INDEX('Comparação anual'!A8:C37,J3,1)</f>
        <v>Loja 07</v>
      </c>
      <c r="K4" s="10" t="str">
        <f>INDEX('Comparação anual'!A8:C37,K3,1)</f>
        <v>Loja 02</v>
      </c>
      <c r="L4" s="10" t="str">
        <f>INDEX('Comparação anual'!A8:E37,L3,1)</f>
        <v>Loja 19</v>
      </c>
      <c r="M4" s="10"/>
      <c r="N4" s="10"/>
      <c r="O4" s="10"/>
    </row>
    <row r="5" spans="1:15" x14ac:dyDescent="0.25">
      <c r="A5" t="str">
        <f>"A loja com o maior aumento de receita foi a "&amp;L4&amp;" ("&amp;TEXT(L2,"#,#%")&amp;")"</f>
        <v>A loja com o maior aumento de receita foi a Loja 19 (63,6%)</v>
      </c>
    </row>
    <row r="6" spans="1:15" x14ac:dyDescent="0.25">
      <c r="A6" t="str">
        <f>"Receitas em 2017: "&amp;TEXT(M2,"#.00")</f>
        <v>Receitas em 2017: 3.145.650</v>
      </c>
    </row>
    <row r="7" spans="1:15" x14ac:dyDescent="0.25">
      <c r="A7" t="str">
        <f>"Receitas em 2018: "&amp;TEXT(N2,"#.00")</f>
        <v>Receitas em 2018: 3.524.350</v>
      </c>
    </row>
    <row r="8" spans="1:15" x14ac:dyDescent="0.25">
      <c r="A8" t="str">
        <f>"Aumento da receita: "&amp;TEXT(O2,"#,#0%")</f>
        <v>Aumento da receita: 12,04%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D810-3A0E-4C25-8FAE-65E764CFF69F}">
  <dimension ref="A3:E14"/>
  <sheetViews>
    <sheetView workbookViewId="0">
      <selection activeCell="D19" sqref="D19"/>
    </sheetView>
  </sheetViews>
  <sheetFormatPr defaultRowHeight="15" x14ac:dyDescent="0.25"/>
  <cols>
    <col min="1" max="1" width="18" bestFit="1" customWidth="1"/>
    <col min="2" max="2" width="20.28515625" bestFit="1" customWidth="1"/>
    <col min="4" max="4" width="18" bestFit="1" customWidth="1"/>
    <col min="5" max="5" width="20.28515625" bestFit="1" customWidth="1"/>
  </cols>
  <sheetData>
    <row r="3" spans="1:5" x14ac:dyDescent="0.25">
      <c r="A3" s="17" t="s">
        <v>37</v>
      </c>
      <c r="B3" t="s">
        <v>45</v>
      </c>
      <c r="D3" s="17" t="s">
        <v>37</v>
      </c>
      <c r="E3" t="s">
        <v>46</v>
      </c>
    </row>
    <row r="4" spans="1:5" x14ac:dyDescent="0.25">
      <c r="A4" s="18" t="s">
        <v>32</v>
      </c>
      <c r="B4" s="19">
        <v>150000</v>
      </c>
      <c r="D4" s="18" t="s">
        <v>12</v>
      </c>
      <c r="E4" s="19">
        <v>180000</v>
      </c>
    </row>
    <row r="5" spans="1:5" x14ac:dyDescent="0.25">
      <c r="A5" s="18" t="s">
        <v>3</v>
      </c>
      <c r="B5" s="19">
        <v>145000</v>
      </c>
      <c r="D5" s="18" t="s">
        <v>22</v>
      </c>
      <c r="E5" s="19">
        <v>170000</v>
      </c>
    </row>
    <row r="6" spans="1:5" x14ac:dyDescent="0.25">
      <c r="A6" s="18" t="s">
        <v>29</v>
      </c>
      <c r="B6" s="19">
        <v>130000</v>
      </c>
      <c r="D6" s="18" t="s">
        <v>32</v>
      </c>
      <c r="E6" s="19">
        <v>160000</v>
      </c>
    </row>
    <row r="7" spans="1:5" x14ac:dyDescent="0.25">
      <c r="A7" s="18" t="s">
        <v>38</v>
      </c>
      <c r="B7" s="19">
        <v>425000</v>
      </c>
      <c r="D7" s="18" t="s">
        <v>38</v>
      </c>
      <c r="E7" s="19">
        <v>510000</v>
      </c>
    </row>
    <row r="10" spans="1:5" x14ac:dyDescent="0.25">
      <c r="A10" s="17" t="s">
        <v>37</v>
      </c>
      <c r="B10" t="s">
        <v>45</v>
      </c>
      <c r="C10" s="17"/>
      <c r="D10" s="17" t="s">
        <v>37</v>
      </c>
      <c r="E10" t="s">
        <v>46</v>
      </c>
    </row>
    <row r="11" spans="1:5" x14ac:dyDescent="0.25">
      <c r="A11" s="18" t="s">
        <v>30</v>
      </c>
      <c r="B11" s="19">
        <v>79800</v>
      </c>
      <c r="D11" s="18" t="s">
        <v>25</v>
      </c>
      <c r="E11" s="19">
        <v>81000</v>
      </c>
    </row>
    <row r="12" spans="1:5" x14ac:dyDescent="0.25">
      <c r="A12" s="18" t="s">
        <v>9</v>
      </c>
      <c r="B12" s="19">
        <v>80000</v>
      </c>
      <c r="D12" s="18" t="s">
        <v>6</v>
      </c>
      <c r="E12" s="19">
        <v>87000</v>
      </c>
    </row>
    <row r="13" spans="1:5" x14ac:dyDescent="0.25">
      <c r="A13" s="18" t="s">
        <v>25</v>
      </c>
      <c r="B13" s="19">
        <v>80500</v>
      </c>
      <c r="D13" s="18" t="s">
        <v>30</v>
      </c>
      <c r="E13" s="19">
        <v>89500</v>
      </c>
    </row>
    <row r="14" spans="1:5" x14ac:dyDescent="0.25">
      <c r="A14" s="18" t="s">
        <v>38</v>
      </c>
      <c r="B14" s="19">
        <v>240300</v>
      </c>
      <c r="D14" s="18" t="s">
        <v>38</v>
      </c>
      <c r="E14" s="19">
        <v>257500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 anual</vt:lpstr>
      <vt:lpstr>Dashboard</vt:lpstr>
      <vt:lpstr>Rótulos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2023-10-10T16:37:11Z</dcterms:modified>
</cp:coreProperties>
</file>