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1.10\"/>
    </mc:Choice>
  </mc:AlternateContent>
  <xr:revisionPtr revIDLastSave="0" documentId="13_ncr:1_{FA3A0495-A2F2-47B6-9F87-BB92FF02D32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omparação anual" sheetId="2" r:id="rId1"/>
    <sheet name="Dashboard" sheetId="3" r:id="rId2"/>
    <sheet name="Rótulos" sheetId="4" r:id="rId3"/>
    <sheet name="Análise" sheetId="5" r:id="rId4"/>
  </sheets>
  <calcPr calcId="191029"/>
  <pivotCaches>
    <pivotCache cacheId="2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" l="1"/>
  <c r="C38" i="2"/>
  <c r="A4" i="4"/>
  <c r="A3" i="4"/>
  <c r="A2" i="4"/>
  <c r="A1" i="4"/>
  <c r="N2" i="4" l="1"/>
  <c r="A7" i="4" s="1"/>
  <c r="M2" i="4"/>
  <c r="A6" i="4" s="1"/>
  <c r="K2" i="4"/>
  <c r="K3" i="4" s="1"/>
  <c r="K4" i="4" s="1"/>
  <c r="J2" i="4"/>
  <c r="J3" i="4" s="1"/>
  <c r="J4" i="4" s="1"/>
  <c r="O2" i="4" l="1"/>
  <c r="A8" i="4" s="1"/>
  <c r="I2" i="4"/>
  <c r="I3" i="4" s="1"/>
  <c r="I4" i="4" s="1"/>
  <c r="H2" i="4"/>
  <c r="H3" i="4" s="1"/>
  <c r="H4" i="4" s="1"/>
  <c r="B6" i="3"/>
  <c r="B7" i="3"/>
  <c r="B8" i="3" l="1"/>
  <c r="B9" i="3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8" i="2"/>
  <c r="E8" i="2" s="1"/>
  <c r="L2" i="4" l="1"/>
  <c r="L3" i="4" s="1"/>
  <c r="L4" i="4" s="1"/>
  <c r="A5" i="4" s="1"/>
</calcChain>
</file>

<file path=xl/sharedStrings.xml><?xml version="1.0" encoding="utf-8"?>
<sst xmlns="http://schemas.openxmlformats.org/spreadsheetml/2006/main" count="105" uniqueCount="50">
  <si>
    <t>Loja</t>
  </si>
  <si>
    <t>Diferença (R$)</t>
  </si>
  <si>
    <t>Diferença (%)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</si>
  <si>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</si>
  <si>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</si>
  <si>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</si>
  <si>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</si>
  <si>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</si>
  <si>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</si>
  <si>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</si>
  <si>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</si>
  <si>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</si>
  <si>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</si>
  <si>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</si>
  <si>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</si>
  <si>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</si>
  <si>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</si>
  <si>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</si>
  <si>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</si>
  <si>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</si>
  <si>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</si>
  <si>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</si>
  <si>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Loja 29</t>
  </si>
  <si>
    <t>Loja 30</t>
  </si>
  <si>
    <t>Loja 01</t>
  </si>
  <si>
    <t>Loja 02</t>
  </si>
  <si>
    <t>Loja 03</t>
  </si>
  <si>
    <t>Loja 04</t>
  </si>
  <si>
    <t>Loja 05</t>
  </si>
  <si>
    <t>Loja 06</t>
  </si>
  <si>
    <t>Loja 07</t>
  </si>
  <si>
    <t>Loja 08</t>
  </si>
  <si>
    <t>Loja 09</t>
  </si>
  <si>
    <t>Diferença</t>
  </si>
  <si>
    <t>Variação (%)</t>
  </si>
  <si>
    <t>Maior %</t>
  </si>
  <si>
    <t>Variação</t>
  </si>
  <si>
    <t>Rótulos de Linha</t>
  </si>
  <si>
    <t>Total Geral</t>
  </si>
  <si>
    <t>Total</t>
  </si>
  <si>
    <t>Receita 2017</t>
  </si>
  <si>
    <t>Receita 2018</t>
  </si>
  <si>
    <t>Máx. 2017</t>
  </si>
  <si>
    <t>Máx. 2018</t>
  </si>
  <si>
    <t>Mín. 2017</t>
  </si>
  <si>
    <t>Mín. 2018</t>
  </si>
  <si>
    <t>Soma de Receita 2017</t>
  </si>
  <si>
    <t>Soma de Receita 2018</t>
  </si>
  <si>
    <t>Receita de 2017</t>
  </si>
  <si>
    <t>Receita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</si>
</sst>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&quot;M&quot;"/>
    <numFmt numFmtId="167" formatCode="[Blue]\+0.00%;[Red]\-0.00%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27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0" fontId="2" fillId="5" borderId="1" xfId="3" applyFill="1" applyBorder="1" applyAlignment="1">
      <alignment horizontal="center"/>
    </xf>
    <xf numFmtId="0" fontId="4" fillId="4" borderId="3" xfId="3" applyFont="1" applyFill="1" applyBorder="1" applyAlignment="1">
      <alignment horizontal="center"/>
    </xf>
    <xf numFmtId="0" fontId="4" fillId="4" borderId="4" xfId="3" applyFont="1" applyFill="1" applyBorder="1" applyAlignment="1">
      <alignment horizontal="center"/>
    </xf>
    <xf numFmtId="0" fontId="2" fillId="0" borderId="5" xfId="3" applyBorder="1" applyAlignment="1">
      <alignment horizontal="center"/>
    </xf>
    <xf numFmtId="0" fontId="4" fillId="4" borderId="6" xfId="3" applyFont="1" applyFill="1" applyBorder="1" applyAlignment="1">
      <alignment horizontal="center"/>
    </xf>
    <xf numFmtId="0" fontId="0" fillId="0" borderId="0" xfId="0" applyAlignment="1">
      <alignment horizontal="center"/>
    </xf>
    <xf numFmtId="37" fontId="0" fillId="0" borderId="6" xfId="0" applyNumberFormat="1" applyBorder="1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37" fontId="5" fillId="2" borderId="1" xfId="2" applyNumberFormat="1" applyFon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37" fontId="6" fillId="0" borderId="6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0" fillId="0" borderId="0" xfId="0" applyNumberFormat="1"/>
  </cellXfs>
  <cellStyles count="4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</cellStyles>
  <dxfs count="17">
    <dxf>
      <numFmt numFmtId="167" formatCode="[Blue]\+0.00%;[Red]\-0.00%;"/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/>
        <top/>
        <bottom/>
      </border>
    </dxf>
    <dxf>
      <numFmt numFmtId="5" formatCode="#,##0;\-#,##0"/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/>
        <bottom style="thin">
          <color indexed="22"/>
        </bottom>
        <vertical/>
        <horizontal/>
      </border>
    </dxf>
    <dxf>
      <border outline="0">
        <left style="thin">
          <color indexed="22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0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2"/>
                <c:pt idx="0">
                  <c:v>Receita 2017</c:v>
                </c:pt>
                <c:pt idx="1">
                  <c:v>Receita 2018</c:v>
                </c:pt>
              </c:strCache>
            </c:strRef>
          </c:cat>
          <c:val>
            <c:numRef>
              <c:f>Dashboard!$B$6:$B$7</c:f>
              <c:numCache>
                <c:formatCode>#,##0</c:formatCode>
                <c:ptCount val="2"/>
                <c:pt idx="0">
                  <c:v>90000</c:v>
                </c:pt>
                <c:pt idx="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2-4230-9CA4-96439A3DF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68680744"/>
        <c:axId val="168674088"/>
      </c:barChart>
      <c:catAx>
        <c:axId val="1686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674088"/>
        <c:crosses val="autoZero"/>
        <c:auto val="1"/>
        <c:lblAlgn val="ctr"/>
        <c:lblOffset val="100"/>
        <c:noMultiLvlLbl val="0"/>
      </c:catAx>
      <c:valAx>
        <c:axId val="168674088"/>
        <c:scaling>
          <c:orientation val="minMax"/>
          <c:max val="200000"/>
          <c:min val="50000"/>
        </c:scaling>
        <c:delete val="1"/>
        <c:axPos val="l"/>
        <c:numFmt formatCode="#,##0" sourceLinked="1"/>
        <c:majorTickMark val="none"/>
        <c:minorTickMark val="none"/>
        <c:tickLblPos val="nextTo"/>
        <c:crossAx val="168680744"/>
        <c:crosses val="autoZero"/>
        <c:crossBetween val="between"/>
        <c:majorUnit val="25000"/>
        <c:min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[Comparação anual com dashboard - parte 4.xlsx]Análise!Tabela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Maiores receitas de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Análise!$A$4:$A$7</c:f>
              <c:strCache>
                <c:ptCount val="3"/>
                <c:pt idx="0">
                  <c:v>Loja 09</c:v>
                </c:pt>
                <c:pt idx="1">
                  <c:v>Loja 10</c:v>
                </c:pt>
                <c:pt idx="2">
                  <c:v>Loja 06</c:v>
                </c:pt>
              </c:strCache>
            </c:strRef>
          </c:cat>
          <c:val>
            <c:numRef>
              <c:f>Análise!$B$4:$B$7</c:f>
              <c:numCache>
                <c:formatCode>#,"M"</c:formatCode>
                <c:ptCount val="3"/>
                <c:pt idx="0">
                  <c:v>150000</c:v>
                </c:pt>
                <c:pt idx="1">
                  <c:v>145000</c:v>
                </c:pt>
                <c:pt idx="2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0-4EE2-B790-FD5A03E1EC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68227568"/>
        <c:axId val="168286496"/>
      </c:barChart>
      <c:catAx>
        <c:axId val="1682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286496"/>
        <c:crosses val="autoZero"/>
        <c:auto val="1"/>
        <c:lblAlgn val="ctr"/>
        <c:lblOffset val="100"/>
        <c:noMultiLvlLbl val="0"/>
      </c:catAx>
      <c:valAx>
        <c:axId val="168286496"/>
        <c:scaling>
          <c:orientation val="minMax"/>
        </c:scaling>
        <c:delete val="1"/>
        <c:axPos val="l"/>
        <c:numFmt formatCode="#,&quot;M&quot;" sourceLinked="1"/>
        <c:majorTickMark val="out"/>
        <c:minorTickMark val="none"/>
        <c:tickLblPos val="nextTo"/>
        <c:crossAx val="1682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[Comparação anual com dashboard - parte 4.xlsx]Análise!Tabela dinâmica3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Maiores receitas de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Análise!$D$4:$D$7</c:f>
              <c:strCache>
                <c:ptCount val="3"/>
                <c:pt idx="0">
                  <c:v>Loja 19</c:v>
                </c:pt>
                <c:pt idx="1">
                  <c:v>Loja 29</c:v>
                </c:pt>
                <c:pt idx="2">
                  <c:v>Loja 09</c:v>
                </c:pt>
              </c:strCache>
            </c:strRef>
          </c:cat>
          <c:val>
            <c:numRef>
              <c:f>Análise!$E$4:$E$7</c:f>
              <c:numCache>
                <c:formatCode>#,"M"</c:formatCode>
                <c:ptCount val="3"/>
                <c:pt idx="0">
                  <c:v>180000</c:v>
                </c:pt>
                <c:pt idx="1">
                  <c:v>170000</c:v>
                </c:pt>
                <c:pt idx="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0-4ED4-83C2-55B56DF115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68258880"/>
        <c:axId val="168391072"/>
      </c:barChart>
      <c:catAx>
        <c:axId val="1682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91072"/>
        <c:crosses val="autoZero"/>
        <c:auto val="1"/>
        <c:lblAlgn val="ctr"/>
        <c:lblOffset val="100"/>
        <c:noMultiLvlLbl val="0"/>
      </c:catAx>
      <c:valAx>
        <c:axId val="168391072"/>
        <c:scaling>
          <c:orientation val="minMax"/>
          <c:max val="190000"/>
          <c:min val="140000"/>
        </c:scaling>
        <c:delete val="1"/>
        <c:axPos val="l"/>
        <c:numFmt formatCode="#,&quot;M&quot;" sourceLinked="1"/>
        <c:majorTickMark val="out"/>
        <c:minorTickMark val="none"/>
        <c:tickLblPos val="nextTo"/>
        <c:crossAx val="1682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[Comparação anual com dashboard - parte 4.xlsx]Análise!Tabela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Menores receitas de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Análise!$A$11:$A$14</c:f>
              <c:strCache>
                <c:ptCount val="3"/>
                <c:pt idx="0">
                  <c:v>Loja 07</c:v>
                </c:pt>
                <c:pt idx="1">
                  <c:v>Loja 16</c:v>
                </c:pt>
                <c:pt idx="2">
                  <c:v>Loja 02</c:v>
                </c:pt>
              </c:strCache>
            </c:strRef>
          </c:cat>
          <c:val>
            <c:numRef>
              <c:f>Análise!$B$11:$B$14</c:f>
              <c:numCache>
                <c:formatCode>#,"M"</c:formatCode>
                <c:ptCount val="3"/>
                <c:pt idx="0">
                  <c:v>79800</c:v>
                </c:pt>
                <c:pt idx="1">
                  <c:v>80000</c:v>
                </c:pt>
                <c:pt idx="2">
                  <c:v>80500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F-4E26-B21C-AA6BCA7CA8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68503152"/>
        <c:axId val="168781160"/>
      </c:barChart>
      <c:catAx>
        <c:axId val="1685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81160"/>
        <c:crosses val="autoZero"/>
        <c:auto val="1"/>
        <c:lblAlgn val="ctr"/>
        <c:lblOffset val="100"/>
        <c:noMultiLvlLbl val="0"/>
      </c:catAx>
      <c:valAx>
        <c:axId val="168781160"/>
        <c:scaling>
          <c:orientation val="minMax"/>
        </c:scaling>
        <c:delete val="1"/>
        <c:axPos val="l"/>
        <c:numFmt formatCode="#,&quot;M&quot;" sourceLinked="1"/>
        <c:majorTickMark val="none"/>
        <c:minorTickMark val="none"/>
        <c:tickLblPos val="nextTo"/>
        <c:crossAx val="1685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Text" lastClr="000000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[Comparação anual com dashboard - parte 4.xlsx]Análise!Tabela dinâmica4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Menores receitas de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Análise!$D$11:$D$14</c:f>
              <c:strCache>
                <c:ptCount val="3"/>
                <c:pt idx="0">
                  <c:v>Loja 02</c:v>
                </c:pt>
                <c:pt idx="1">
                  <c:v>Loja 13</c:v>
                </c:pt>
                <c:pt idx="2">
                  <c:v>Loja 07</c:v>
                </c:pt>
              </c:strCache>
            </c:strRef>
          </c:cat>
          <c:val>
            <c:numRef>
              <c:f>Análise!$E$11:$E$14</c:f>
              <c:numCache>
                <c:formatCode>#,"M"</c:formatCode>
                <c:ptCount val="3"/>
                <c:pt idx="0">
                  <c:v>81000</c:v>
                </c:pt>
                <c:pt idx="1">
                  <c:v>87000</c:v>
                </c:pt>
                <c:pt idx="2">
                  <c:v>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F-4403-8444-1A8FFE4C2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67089760"/>
        <c:axId val="167090152"/>
      </c:barChart>
      <c:catAx>
        <c:axId val="167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90152"/>
        <c:crosses val="autoZero"/>
        <c:auto val="1"/>
        <c:lblAlgn val="ctr"/>
        <c:lblOffset val="100"/>
        <c:noMultiLvlLbl val="0"/>
      </c:catAx>
      <c:valAx>
        <c:axId val="167090152"/>
        <c:scaling>
          <c:orientation val="minMax"/>
        </c:scaling>
        <c:delete val="1"/>
        <c:axPos val="l"/>
        <c:numFmt formatCode="#,&quot;M&quot;" sourceLinked="1"/>
        <c:majorTickMark val="none"/>
        <c:minorTickMark val="none"/>
        <c:tickLblPos val="nextTo"/>
        <c:crossAx val="1670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Text" lastClr="000000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[Comparação anual com dashboard - parte 4.xlsx]Análise!Tabela dinâmica5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148919753086418E-2"/>
          <c:y val="0.13804347826086957"/>
          <c:w val="0.94610339506172836"/>
          <c:h val="0.44599698067632848"/>
        </c:manualLayout>
      </c:layout>
      <c:lineChart>
        <c:grouping val="standard"/>
        <c:varyColors val="0"/>
        <c:ser>
          <c:idx val="0"/>
          <c:order val="0"/>
          <c:tx>
            <c:strRef>
              <c:f>Análise!$B$17</c:f>
              <c:strCache>
                <c:ptCount val="1"/>
                <c:pt idx="0">
                  <c:v>Receita de 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Análise!$A$18:$A$48</c:f>
              <c:strCache>
                <c:ptCount val="30"/>
                <c:pt idx="0">
                  <c:v>Loja 01</c:v>
                </c:pt>
                <c:pt idx="1">
                  <c:v>Loja 02</c:v>
                </c:pt>
                <c:pt idx="2">
                  <c:v>Loja 03</c:v>
                </c:pt>
                <c:pt idx="3">
                  <c:v>Loja 04</c:v>
                </c:pt>
                <c:pt idx="4">
                  <c:v>Loja 05</c:v>
                </c:pt>
                <c:pt idx="5">
                  <c:v>Loja 06</c:v>
                </c:pt>
                <c:pt idx="6">
                  <c:v>Loja 07</c:v>
                </c:pt>
                <c:pt idx="7">
                  <c:v>Loja 08</c:v>
                </c:pt>
                <c:pt idx="8">
                  <c:v>Loja 09</c:v>
                </c:pt>
                <c:pt idx="9">
                  <c:v>Loja 10</c:v>
                </c:pt>
                <c:pt idx="10">
                  <c:v>Loja 11</c:v>
                </c:pt>
                <c:pt idx="11">
                  <c:v>Loja 12</c:v>
                </c:pt>
                <c:pt idx="12">
                  <c:v>Loja 13</c:v>
                </c:pt>
                <c:pt idx="13">
                  <c:v>Loja 14</c:v>
                </c:pt>
                <c:pt idx="14">
                  <c:v>Loja 15</c:v>
                </c:pt>
                <c:pt idx="15">
                  <c:v>Loja 16</c:v>
                </c:pt>
                <c:pt idx="16">
                  <c:v>Loja 17</c:v>
                </c:pt>
                <c:pt idx="17">
                  <c:v>Loja 18</c:v>
                </c:pt>
                <c:pt idx="18">
                  <c:v>Loja 19</c:v>
                </c:pt>
                <c:pt idx="19">
                  <c:v>Loja 20</c:v>
                </c:pt>
                <c:pt idx="20">
                  <c:v>Loja 21</c:v>
                </c:pt>
                <c:pt idx="21">
                  <c:v>Loja 22</c:v>
                </c:pt>
                <c:pt idx="22">
                  <c:v>Loja 23</c:v>
                </c:pt>
                <c:pt idx="23">
                  <c:v>Loja 24</c:v>
                </c:pt>
                <c:pt idx="24">
                  <c:v>Loja 25</c:v>
                </c:pt>
                <c:pt idx="25">
                  <c:v>Loja 26</c:v>
                </c:pt>
                <c:pt idx="26">
                  <c:v>Loja 27</c:v>
                </c:pt>
                <c:pt idx="27">
                  <c:v>Loja 28</c:v>
                </c:pt>
                <c:pt idx="28">
                  <c:v>Loja 29</c:v>
                </c:pt>
                <c:pt idx="29">
                  <c:v>Loja 30</c:v>
                </c:pt>
              </c:strCache>
            </c:strRef>
          </c:cat>
          <c:val>
            <c:numRef>
              <c:f>Análise!$B$18:$B$48</c:f>
              <c:numCache>
                <c:formatCode>General</c:formatCode>
                <c:ptCount val="30"/>
                <c:pt idx="0">
                  <c:v>120650</c:v>
                </c:pt>
                <c:pt idx="1">
                  <c:v>80500</c:v>
                </c:pt>
                <c:pt idx="2">
                  <c:v>90000</c:v>
                </c:pt>
                <c:pt idx="3">
                  <c:v>92700</c:v>
                </c:pt>
                <c:pt idx="4">
                  <c:v>105000</c:v>
                </c:pt>
                <c:pt idx="5">
                  <c:v>130000</c:v>
                </c:pt>
                <c:pt idx="6">
                  <c:v>79800</c:v>
                </c:pt>
                <c:pt idx="7">
                  <c:v>115000</c:v>
                </c:pt>
                <c:pt idx="8">
                  <c:v>150000</c:v>
                </c:pt>
                <c:pt idx="9">
                  <c:v>145000</c:v>
                </c:pt>
                <c:pt idx="10">
                  <c:v>90000</c:v>
                </c:pt>
                <c:pt idx="11">
                  <c:v>105000</c:v>
                </c:pt>
                <c:pt idx="12">
                  <c:v>85500</c:v>
                </c:pt>
                <c:pt idx="13">
                  <c:v>110000</c:v>
                </c:pt>
                <c:pt idx="14">
                  <c:v>100000</c:v>
                </c:pt>
                <c:pt idx="15">
                  <c:v>80000</c:v>
                </c:pt>
                <c:pt idx="16">
                  <c:v>90000</c:v>
                </c:pt>
                <c:pt idx="17">
                  <c:v>95000</c:v>
                </c:pt>
                <c:pt idx="18">
                  <c:v>110000</c:v>
                </c:pt>
                <c:pt idx="19">
                  <c:v>120000</c:v>
                </c:pt>
                <c:pt idx="20">
                  <c:v>105000</c:v>
                </c:pt>
                <c:pt idx="21">
                  <c:v>90000</c:v>
                </c:pt>
                <c:pt idx="22">
                  <c:v>120000</c:v>
                </c:pt>
                <c:pt idx="23">
                  <c:v>110000</c:v>
                </c:pt>
                <c:pt idx="24">
                  <c:v>120000</c:v>
                </c:pt>
                <c:pt idx="25">
                  <c:v>89000</c:v>
                </c:pt>
                <c:pt idx="26">
                  <c:v>95500</c:v>
                </c:pt>
                <c:pt idx="27">
                  <c:v>107000</c:v>
                </c:pt>
                <c:pt idx="28">
                  <c:v>110000</c:v>
                </c:pt>
                <c:pt idx="29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3-4BC4-804D-BBFCB19989E3}"/>
            </c:ext>
          </c:extLst>
        </c:ser>
        <c:ser>
          <c:idx val="1"/>
          <c:order val="1"/>
          <c:tx>
            <c:strRef>
              <c:f>Análise!$C$17</c:f>
              <c:strCache>
                <c:ptCount val="1"/>
                <c:pt idx="0">
                  <c:v>Receita de 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Análise!$A$18:$A$48</c:f>
              <c:strCache>
                <c:ptCount val="30"/>
                <c:pt idx="0">
                  <c:v>Loja 01</c:v>
                </c:pt>
                <c:pt idx="1">
                  <c:v>Loja 02</c:v>
                </c:pt>
                <c:pt idx="2">
                  <c:v>Loja 03</c:v>
                </c:pt>
                <c:pt idx="3">
                  <c:v>Loja 04</c:v>
                </c:pt>
                <c:pt idx="4">
                  <c:v>Loja 05</c:v>
                </c:pt>
                <c:pt idx="5">
                  <c:v>Loja 06</c:v>
                </c:pt>
                <c:pt idx="6">
                  <c:v>Loja 07</c:v>
                </c:pt>
                <c:pt idx="7">
                  <c:v>Loja 08</c:v>
                </c:pt>
                <c:pt idx="8">
                  <c:v>Loja 09</c:v>
                </c:pt>
                <c:pt idx="9">
                  <c:v>Loja 10</c:v>
                </c:pt>
                <c:pt idx="10">
                  <c:v>Loja 11</c:v>
                </c:pt>
                <c:pt idx="11">
                  <c:v>Loja 12</c:v>
                </c:pt>
                <c:pt idx="12">
                  <c:v>Loja 13</c:v>
                </c:pt>
                <c:pt idx="13">
                  <c:v>Loja 14</c:v>
                </c:pt>
                <c:pt idx="14">
                  <c:v>Loja 15</c:v>
                </c:pt>
                <c:pt idx="15">
                  <c:v>Loja 16</c:v>
                </c:pt>
                <c:pt idx="16">
                  <c:v>Loja 17</c:v>
                </c:pt>
                <c:pt idx="17">
                  <c:v>Loja 18</c:v>
                </c:pt>
                <c:pt idx="18">
                  <c:v>Loja 19</c:v>
                </c:pt>
                <c:pt idx="19">
                  <c:v>Loja 20</c:v>
                </c:pt>
                <c:pt idx="20">
                  <c:v>Loja 21</c:v>
                </c:pt>
                <c:pt idx="21">
                  <c:v>Loja 22</c:v>
                </c:pt>
                <c:pt idx="22">
                  <c:v>Loja 23</c:v>
                </c:pt>
                <c:pt idx="23">
                  <c:v>Loja 24</c:v>
                </c:pt>
                <c:pt idx="24">
                  <c:v>Loja 25</c:v>
                </c:pt>
                <c:pt idx="25">
                  <c:v>Loja 26</c:v>
                </c:pt>
                <c:pt idx="26">
                  <c:v>Loja 27</c:v>
                </c:pt>
                <c:pt idx="27">
                  <c:v>Loja 28</c:v>
                </c:pt>
                <c:pt idx="28">
                  <c:v>Loja 29</c:v>
                </c:pt>
                <c:pt idx="29">
                  <c:v>Loja 30</c:v>
                </c:pt>
              </c:strCache>
            </c:strRef>
          </c:cat>
          <c:val>
            <c:numRef>
              <c:f>Análise!$C$18:$C$48</c:f>
              <c:numCache>
                <c:formatCode>General</c:formatCode>
                <c:ptCount val="30"/>
                <c:pt idx="0">
                  <c:v>125650</c:v>
                </c:pt>
                <c:pt idx="1">
                  <c:v>81000</c:v>
                </c:pt>
                <c:pt idx="2">
                  <c:v>95800</c:v>
                </c:pt>
                <c:pt idx="3">
                  <c:v>98400</c:v>
                </c:pt>
                <c:pt idx="4">
                  <c:v>110000</c:v>
                </c:pt>
                <c:pt idx="5">
                  <c:v>130000</c:v>
                </c:pt>
                <c:pt idx="6">
                  <c:v>89500</c:v>
                </c:pt>
                <c:pt idx="7">
                  <c:v>110000</c:v>
                </c:pt>
                <c:pt idx="8">
                  <c:v>160000</c:v>
                </c:pt>
                <c:pt idx="9">
                  <c:v>140000</c:v>
                </c:pt>
                <c:pt idx="10">
                  <c:v>90000</c:v>
                </c:pt>
                <c:pt idx="11">
                  <c:v>100000</c:v>
                </c:pt>
                <c:pt idx="12">
                  <c:v>87000</c:v>
                </c:pt>
                <c:pt idx="13">
                  <c:v>115000</c:v>
                </c:pt>
                <c:pt idx="14">
                  <c:v>120000</c:v>
                </c:pt>
                <c:pt idx="15">
                  <c:v>130000</c:v>
                </c:pt>
                <c:pt idx="16">
                  <c:v>120000</c:v>
                </c:pt>
                <c:pt idx="17">
                  <c:v>95000</c:v>
                </c:pt>
                <c:pt idx="18">
                  <c:v>180000</c:v>
                </c:pt>
                <c:pt idx="19">
                  <c:v>130000</c:v>
                </c:pt>
                <c:pt idx="20">
                  <c:v>105000</c:v>
                </c:pt>
                <c:pt idx="21">
                  <c:v>110000</c:v>
                </c:pt>
                <c:pt idx="22">
                  <c:v>150000</c:v>
                </c:pt>
                <c:pt idx="23">
                  <c:v>105000</c:v>
                </c:pt>
                <c:pt idx="24">
                  <c:v>110000</c:v>
                </c:pt>
                <c:pt idx="25">
                  <c:v>108000</c:v>
                </c:pt>
                <c:pt idx="26">
                  <c:v>125000</c:v>
                </c:pt>
                <c:pt idx="27">
                  <c:v>126000</c:v>
                </c:pt>
                <c:pt idx="28">
                  <c:v>170000</c:v>
                </c:pt>
                <c:pt idx="29">
                  <c:v>108000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3-4BC4-804D-BBFCB199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45775"/>
        <c:axId val="1977806127"/>
      </c:lineChart>
      <c:catAx>
        <c:axId val="197644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7806127"/>
        <c:crosses val="autoZero"/>
        <c:auto val="1"/>
        <c:lblAlgn val="ctr"/>
        <c:lblOffset val="100"/>
        <c:noMultiLvlLbl val="0"/>
      </c:catAx>
      <c:valAx>
        <c:axId val="1977806127"/>
        <c:scaling>
          <c:orientation val="minMax"/>
          <c:max val="190000"/>
          <c:min val="70000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764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57150</xdr:rowOff>
    </xdr:from>
    <xdr:to>
      <xdr:col>6</xdr:col>
      <xdr:colOff>347325</xdr:colOff>
      <xdr:row>8</xdr:row>
      <xdr:rowOff>189150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9</xdr:row>
      <xdr:rowOff>95250</xdr:rowOff>
    </xdr:from>
    <xdr:to>
      <xdr:col>2</xdr:col>
      <xdr:colOff>133124</xdr:colOff>
      <xdr:row>12</xdr:row>
      <xdr:rowOff>171750</xdr:rowOff>
    </xdr:to>
    <xdr:sp macro="" textlink="Rótulos!A1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574" y="1809750"/>
          <a:ext cx="1800000" cy="6480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5A44635-43BA-4C21-823E-C7BC84BB8B52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A loja que mais vendeu em 2017 foi a Loja 09 (150.000)</a:t>
          </a:fld>
          <a:endParaRPr lang="pt-BR" sz="1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228600</xdr:colOff>
      <xdr:row>9</xdr:row>
      <xdr:rowOff>95250</xdr:rowOff>
    </xdr:from>
    <xdr:to>
      <xdr:col>5</xdr:col>
      <xdr:colOff>199800</xdr:colOff>
      <xdr:row>12</xdr:row>
      <xdr:rowOff>171750</xdr:rowOff>
    </xdr:to>
    <xdr:sp macro="" textlink="Rótulos!A2">
      <xdr:nvSpPr>
        <xdr:cNvPr id="4" name="Retângulo de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924050" y="1809750"/>
          <a:ext cx="1800000" cy="6480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E03BD84B-77C6-41B9-B647-8683BAAA6E1B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A loja que mais vendeu em 2018 foi a Loja 19 (180.000)</a:t>
          </a:fld>
          <a:endParaRPr lang="pt-BR" sz="10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28574</xdr:colOff>
      <xdr:row>13</xdr:row>
      <xdr:rowOff>76200</xdr:rowOff>
    </xdr:from>
    <xdr:to>
      <xdr:col>2</xdr:col>
      <xdr:colOff>133124</xdr:colOff>
      <xdr:row>20</xdr:row>
      <xdr:rowOff>182700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13</xdr:row>
      <xdr:rowOff>76200</xdr:rowOff>
    </xdr:from>
    <xdr:to>
      <xdr:col>5</xdr:col>
      <xdr:colOff>199800</xdr:colOff>
      <xdr:row>20</xdr:row>
      <xdr:rowOff>182700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285749</xdr:colOff>
      <xdr:row>9</xdr:row>
      <xdr:rowOff>95250</xdr:rowOff>
    </xdr:from>
    <xdr:to>
      <xdr:col>8</xdr:col>
      <xdr:colOff>256949</xdr:colOff>
      <xdr:row>12</xdr:row>
      <xdr:rowOff>171750</xdr:rowOff>
    </xdr:to>
    <xdr:sp macro="" textlink="Rótulos!A3">
      <xdr:nvSpPr>
        <xdr:cNvPr id="7" name="Retângulo de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809999" y="1809750"/>
          <a:ext cx="1800000" cy="648000"/>
        </a:xfrm>
        <a:prstGeom prst="roundRect">
          <a:avLst/>
        </a:prstGeom>
        <a:solidFill>
          <a:srgbClr val="C000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A83E4A35-F82E-4109-B758-69552F72CF1A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A loja que menos vendeu em 2017 foi a Loja 07 (79.800)</a:t>
          </a:fld>
          <a:endParaRPr lang="pt-BR" sz="10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333375</xdr:colOff>
      <xdr:row>9</xdr:row>
      <xdr:rowOff>76200</xdr:rowOff>
    </xdr:from>
    <xdr:to>
      <xdr:col>11</xdr:col>
      <xdr:colOff>304575</xdr:colOff>
      <xdr:row>12</xdr:row>
      <xdr:rowOff>152700</xdr:rowOff>
    </xdr:to>
    <xdr:sp macro="" textlink="Rótulos!A4">
      <xdr:nvSpPr>
        <xdr:cNvPr id="8" name="Retângulo de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686425" y="1790700"/>
          <a:ext cx="1800000" cy="648000"/>
        </a:xfrm>
        <a:prstGeom prst="roundRect">
          <a:avLst/>
        </a:prstGeom>
        <a:solidFill>
          <a:srgbClr val="C000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35C8657-2DD2-41C8-8362-E3E9B5814F48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A loja que menos vendeu em 2018 foi a Loja 02 (81.000)</a:t>
          </a:fld>
          <a:endParaRPr lang="pt-BR" sz="10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285749</xdr:colOff>
      <xdr:row>13</xdr:row>
      <xdr:rowOff>76200</xdr:rowOff>
    </xdr:from>
    <xdr:to>
      <xdr:col>8</xdr:col>
      <xdr:colOff>256949</xdr:colOff>
      <xdr:row>20</xdr:row>
      <xdr:rowOff>182700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333375</xdr:colOff>
      <xdr:row>13</xdr:row>
      <xdr:rowOff>76200</xdr:rowOff>
    </xdr:from>
    <xdr:to>
      <xdr:col>11</xdr:col>
      <xdr:colOff>304575</xdr:colOff>
      <xdr:row>20</xdr:row>
      <xdr:rowOff>182700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38099</xdr:colOff>
      <xdr:row>0</xdr:row>
      <xdr:rowOff>76199</xdr:rowOff>
    </xdr:from>
    <xdr:to>
      <xdr:col>1</xdr:col>
      <xdr:colOff>810374</xdr:colOff>
      <xdr:row>3</xdr:row>
      <xdr:rowOff>116699</xdr:rowOff>
    </xdr:to>
    <xdr:sp macro="" textlink="Rótulos!A5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8099" y="76199"/>
          <a:ext cx="1620000" cy="6120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B118366-8E0B-4CD3-8B1C-220669FBF7DA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A loja com o maior aumento de receita foi a Loja 19 (63,64%)</a:t>
          </a:fld>
          <a:endParaRPr lang="pt-BR" sz="1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428625</xdr:colOff>
      <xdr:row>9</xdr:row>
      <xdr:rowOff>76200</xdr:rowOff>
    </xdr:from>
    <xdr:to>
      <xdr:col>15</xdr:col>
      <xdr:colOff>42225</xdr:colOff>
      <xdr:row>12</xdr:row>
      <xdr:rowOff>152700</xdr:rowOff>
    </xdr:to>
    <xdr:sp macro="" textlink="Rótulos!A6">
      <xdr:nvSpPr>
        <xdr:cNvPr id="12" name="Retângulo de cantos arredondados 7">
          <a:extLst>
            <a:ext uri="{FF2B5EF4-FFF2-40B4-BE49-F238E27FC236}">
              <a16:creationId xmlns:a16="http://schemas.microsoft.com/office/drawing/2014/main" id="{BE04EA50-C14F-17A8-FDEA-CB2EE4C482B4}"/>
            </a:ext>
          </a:extLst>
        </xdr:cNvPr>
        <xdr:cNvSpPr/>
      </xdr:nvSpPr>
      <xdr:spPr>
        <a:xfrm>
          <a:off x="7610475" y="1790700"/>
          <a:ext cx="2052000" cy="6480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622CA140-6E16-4EAD-9CD8-4AADE26F5D36}" type="TxLink">
            <a:rPr lang="en-US" sz="12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Receitas em 2017: 3.145.650</a:t>
          </a:fld>
          <a:endParaRPr lang="pt-BR" sz="1050" b="1" i="0" u="none" strike="noStrike">
            <a:solidFill>
              <a:schemeClr val="bg1"/>
            </a:solidFill>
            <a:latin typeface="Arial Black" panose="020B0A040201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428625</xdr:colOff>
      <xdr:row>13</xdr:row>
      <xdr:rowOff>91200</xdr:rowOff>
    </xdr:from>
    <xdr:to>
      <xdr:col>15</xdr:col>
      <xdr:colOff>42225</xdr:colOff>
      <xdr:row>16</xdr:row>
      <xdr:rowOff>167700</xdr:rowOff>
    </xdr:to>
    <xdr:sp macro="" textlink="Rótulos!A7">
      <xdr:nvSpPr>
        <xdr:cNvPr id="13" name="Retângulo de cantos arredondados 7">
          <a:extLst>
            <a:ext uri="{FF2B5EF4-FFF2-40B4-BE49-F238E27FC236}">
              <a16:creationId xmlns:a16="http://schemas.microsoft.com/office/drawing/2014/main" id="{FE06921F-653C-C09E-B8A9-A7446E6390C4}"/>
            </a:ext>
          </a:extLst>
        </xdr:cNvPr>
        <xdr:cNvSpPr/>
      </xdr:nvSpPr>
      <xdr:spPr>
        <a:xfrm>
          <a:off x="7610475" y="2567700"/>
          <a:ext cx="2052000" cy="6480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55EABA4-FC43-4F4E-B629-F97EB43FF653}" type="TxLink">
            <a:rPr lang="en-US" sz="12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Receitas em 2018: 3.524.350</a:t>
          </a:fld>
          <a:endParaRPr lang="pt-BR" sz="1050" b="1" i="0" u="none" strike="noStrike">
            <a:solidFill>
              <a:schemeClr val="bg1"/>
            </a:solidFill>
            <a:latin typeface="Arial Black" panose="020B0A040201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428625</xdr:colOff>
      <xdr:row>17</xdr:row>
      <xdr:rowOff>106200</xdr:rowOff>
    </xdr:from>
    <xdr:to>
      <xdr:col>15</xdr:col>
      <xdr:colOff>42225</xdr:colOff>
      <xdr:row>20</xdr:row>
      <xdr:rowOff>182700</xdr:rowOff>
    </xdr:to>
    <xdr:sp macro="" textlink="Rótulos!A8">
      <xdr:nvSpPr>
        <xdr:cNvPr id="14" name="Retângulo de cantos arredondados 7">
          <a:extLst>
            <a:ext uri="{FF2B5EF4-FFF2-40B4-BE49-F238E27FC236}">
              <a16:creationId xmlns:a16="http://schemas.microsoft.com/office/drawing/2014/main" id="{D21EC6D5-CADA-68FA-45AD-6FDE1E2E344F}"/>
            </a:ext>
          </a:extLst>
        </xdr:cNvPr>
        <xdr:cNvSpPr/>
      </xdr:nvSpPr>
      <xdr:spPr>
        <a:xfrm>
          <a:off x="7610475" y="3344700"/>
          <a:ext cx="2052000" cy="6480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FDA80A3-53A8-419D-B157-A15041F86CAC}" type="TxLink">
            <a:rPr lang="en-US" sz="12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Aumento da receita: 12,04%</a:t>
          </a:fld>
          <a:endParaRPr lang="pt-BR" sz="1050" b="1" i="0" u="none" strike="noStrike">
            <a:solidFill>
              <a:schemeClr val="bg1"/>
            </a:solidFill>
            <a:latin typeface="Arial Black" panose="020B0A040201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371475</xdr:colOff>
      <xdr:row>0</xdr:row>
      <xdr:rowOff>57150</xdr:rowOff>
    </xdr:from>
    <xdr:to>
      <xdr:col>15</xdr:col>
      <xdr:colOff>69075</xdr:colOff>
      <xdr:row>8</xdr:row>
      <xdr:rowOff>189150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F2D5C1C-138F-4E06-97A2-9F5E1A3DC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542926</xdr:colOff>
      <xdr:row>1</xdr:row>
      <xdr:rowOff>9524</xdr:rowOff>
    </xdr:from>
    <xdr:to>
      <xdr:col>5</xdr:col>
      <xdr:colOff>545326</xdr:colOff>
      <xdr:row>2</xdr:row>
      <xdr:rowOff>107024</xdr:rowOff>
    </xdr:to>
    <xdr:sp macro="" textlink="$B$9">
      <xdr:nvSpPr>
        <xdr:cNvPr id="16" name="CaixaDeTexto 15">
          <a:extLst>
            <a:ext uri="{FF2B5EF4-FFF2-40B4-BE49-F238E27FC236}">
              <a16:creationId xmlns:a16="http://schemas.microsoft.com/office/drawing/2014/main" id="{9387207F-B3AA-06FA-5BA1-1B7A12EDA391}"/>
            </a:ext>
          </a:extLst>
        </xdr:cNvPr>
        <xdr:cNvSpPr txBox="1"/>
      </xdr:nvSpPr>
      <xdr:spPr>
        <a:xfrm>
          <a:off x="3457576" y="200024"/>
          <a:ext cx="6120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B144455-A135-4995-91B1-D4638BF5AE86}" type="TxLink">
            <a:rPr lang="en-US" sz="1100" b="0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ea typeface="Calibri"/>
              <a:cs typeface="Calibri"/>
            </a:rPr>
            <a:t>33,33%</a:t>
          </a:fld>
          <a:endParaRPr lang="pt-BR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3615.33457071759" createdVersion="5" refreshedVersion="6" minRefreshableVersion="3" recordCount="30" xr:uid="{00000000-000A-0000-FFFF-FFFF01000000}">
  <cacheSource type="worksheet">
    <worksheetSource name="Tabela3[[Loja]:[Receita 2018]]"/>
  </cacheSource>
  <cacheFields count="3">
    <cacheField name="Loja" numFmtId="0">
      <sharedItems count="30">
        <s v="Loja 01"/>
        <s v="Loja 02"/>
        <s v="Loja 03"/>
        <s v="Loja 04"/>
        <s v="Loja 05"/>
        <s v="Loja 06"/>
        <s v="Loja 07"/>
        <s v="Loja 08"/>
        <s v="Loja 09"/>
        <s v="Loja 10"/>
        <s v="Loja 11"/>
        <s v="Loja 12"/>
        <s v="Loja 13"/>
        <s v="Loja 14"/>
        <s v="Loja 15"/>
        <s v="Loja 16"/>
        <s v="Loja 17"/>
        <s v="Loja 18"/>
        <s v="Loja 19"/>
        <s v="Loja 20"/>
        <s v="Loja 21"/>
        <s v="Loja 22"/>
        <s v="Loja 23"/>
        <s v="Loja 24"/>
        <s v="Loja 25"/>
        <s v="Loja 26"/>
        <s v="Loja 27"/>
        <s v="Loja 28"/>
        <s v="Loja 29"/>
        <s v="Loja 30"/>
      </sharedItems>
    </cacheField>
    <cacheField name="Receita 2017" numFmtId="37">
      <sharedItems containsSemiMixedTypes="0" containsString="0" containsNumber="1" containsInteger="1" minValue="79800" maxValue="150000"/>
    </cacheField>
    <cacheField name="Receita 2018" numFmtId="37">
      <sharedItems containsSemiMixedTypes="0" containsString="0" containsNumber="1" containsInteger="1" minValue="81000" maxValue="1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3615.334570949075" createdVersion="5" refreshedVersion="6" minRefreshableVersion="3" recordCount="30" xr:uid="{00000000-000A-0000-FFFF-FFFF00000000}">
  <cacheSource type="worksheet">
    <worksheetSource name="Tabela3[[Loja]:[Receita 2017]]"/>
  </cacheSource>
  <cacheFields count="2">
    <cacheField name="Loja" numFmtId="0">
      <sharedItems count="30">
        <s v="Loja 01"/>
        <s v="Loja 02"/>
        <s v="Loja 03"/>
        <s v="Loja 04"/>
        <s v="Loja 05"/>
        <s v="Loja 06"/>
        <s v="Loja 07"/>
        <s v="Loja 08"/>
        <s v="Loja 09"/>
        <s v="Loja 10"/>
        <s v="Loja 11"/>
        <s v="Loja 12"/>
        <s v="Loja 13"/>
        <s v="Loja 14"/>
        <s v="Loja 15"/>
        <s v="Loja 16"/>
        <s v="Loja 17"/>
        <s v="Loja 18"/>
        <s v="Loja 19"/>
        <s v="Loja 20"/>
        <s v="Loja 21"/>
        <s v="Loja 22"/>
        <s v="Loja 23"/>
        <s v="Loja 24"/>
        <s v="Loja 25"/>
        <s v="Loja 26"/>
        <s v="Loja 27"/>
        <s v="Loja 28"/>
        <s v="Loja 29"/>
        <s v="Loja 30"/>
      </sharedItems>
    </cacheField>
    <cacheField name="Receita 2017" numFmtId="37">
      <sharedItems containsSemiMixedTypes="0" containsString="0" containsNumber="1" containsInteger="1" minValue="798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20650"/>
    <n v="125650"/>
  </r>
  <r>
    <x v="1"/>
    <n v="80500"/>
    <n v="81000"/>
  </r>
  <r>
    <x v="2"/>
    <n v="90000"/>
    <n v="95800"/>
  </r>
  <r>
    <x v="3"/>
    <n v="92700"/>
    <n v="98400"/>
  </r>
  <r>
    <x v="4"/>
    <n v="105000"/>
    <n v="110000"/>
  </r>
  <r>
    <x v="5"/>
    <n v="130000"/>
    <n v="130000"/>
  </r>
  <r>
    <x v="6"/>
    <n v="79800"/>
    <n v="89500"/>
  </r>
  <r>
    <x v="7"/>
    <n v="115000"/>
    <n v="110000"/>
  </r>
  <r>
    <x v="8"/>
    <n v="150000"/>
    <n v="160000"/>
  </r>
  <r>
    <x v="9"/>
    <n v="145000"/>
    <n v="140000"/>
  </r>
  <r>
    <x v="10"/>
    <n v="90000"/>
    <n v="90000"/>
  </r>
  <r>
    <x v="11"/>
    <n v="105000"/>
    <n v="100000"/>
  </r>
  <r>
    <x v="12"/>
    <n v="85500"/>
    <n v="87000"/>
  </r>
  <r>
    <x v="13"/>
    <n v="110000"/>
    <n v="115000"/>
  </r>
  <r>
    <x v="14"/>
    <n v="100000"/>
    <n v="120000"/>
  </r>
  <r>
    <x v="15"/>
    <n v="80000"/>
    <n v="130000"/>
  </r>
  <r>
    <x v="16"/>
    <n v="90000"/>
    <n v="120000"/>
  </r>
  <r>
    <x v="17"/>
    <n v="95000"/>
    <n v="95000"/>
  </r>
  <r>
    <x v="18"/>
    <n v="110000"/>
    <n v="180000"/>
  </r>
  <r>
    <x v="19"/>
    <n v="120000"/>
    <n v="130000"/>
  </r>
  <r>
    <x v="20"/>
    <n v="105000"/>
    <n v="105000"/>
  </r>
  <r>
    <x v="21"/>
    <n v="90000"/>
    <n v="110000"/>
  </r>
  <r>
    <x v="22"/>
    <n v="120000"/>
    <n v="150000"/>
  </r>
  <r>
    <x v="23"/>
    <n v="110000"/>
    <n v="105000"/>
  </r>
  <r>
    <x v="24"/>
    <n v="120000"/>
    <n v="110000"/>
  </r>
  <r>
    <x v="25"/>
    <n v="89000"/>
    <n v="108000"/>
  </r>
  <r>
    <x v="26"/>
    <n v="95500"/>
    <n v="125000"/>
  </r>
  <r>
    <x v="27"/>
    <n v="107000"/>
    <n v="126000"/>
  </r>
  <r>
    <x v="28"/>
    <n v="110000"/>
    <n v="170000"/>
  </r>
  <r>
    <x v="29"/>
    <n v="105000"/>
    <n v="108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20650"/>
  </r>
  <r>
    <x v="1"/>
    <n v="80500"/>
  </r>
  <r>
    <x v="2"/>
    <n v="90000"/>
  </r>
  <r>
    <x v="3"/>
    <n v="92700"/>
  </r>
  <r>
    <x v="4"/>
    <n v="105000"/>
  </r>
  <r>
    <x v="5"/>
    <n v="130000"/>
  </r>
  <r>
    <x v="6"/>
    <n v="79800"/>
  </r>
  <r>
    <x v="7"/>
    <n v="115000"/>
  </r>
  <r>
    <x v="8"/>
    <n v="150000"/>
  </r>
  <r>
    <x v="9"/>
    <n v="145000"/>
  </r>
  <r>
    <x v="10"/>
    <n v="90000"/>
  </r>
  <r>
    <x v="11"/>
    <n v="105000"/>
  </r>
  <r>
    <x v="12"/>
    <n v="85500"/>
  </r>
  <r>
    <x v="13"/>
    <n v="110000"/>
  </r>
  <r>
    <x v="14"/>
    <n v="100000"/>
  </r>
  <r>
    <x v="15"/>
    <n v="80000"/>
  </r>
  <r>
    <x v="16"/>
    <n v="90000"/>
  </r>
  <r>
    <x v="17"/>
    <n v="95000"/>
  </r>
  <r>
    <x v="18"/>
    <n v="110000"/>
  </r>
  <r>
    <x v="19"/>
    <n v="120000"/>
  </r>
  <r>
    <x v="20"/>
    <n v="105000"/>
  </r>
  <r>
    <x v="21"/>
    <n v="90000"/>
  </r>
  <r>
    <x v="22"/>
    <n v="120000"/>
  </r>
  <r>
    <x v="23"/>
    <n v="110000"/>
  </r>
  <r>
    <x v="24"/>
    <n v="120000"/>
  </r>
  <r>
    <x v="25"/>
    <n v="89000"/>
  </r>
  <r>
    <x v="26"/>
    <n v="95500"/>
  </r>
  <r>
    <x v="27"/>
    <n v="107000"/>
  </r>
  <r>
    <x v="28"/>
    <n v="110000"/>
  </r>
  <r>
    <x v="29"/>
    <n v="10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F9A52-B1C8-47F7-94D0-6B1C02527F36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3">
  <location ref="A17:C48" firstHeaderRow="0" firstDataRow="1" firstDataCol="1"/>
  <pivotFields count="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numFmtId="37" showAll="0"/>
    <pivotField dataField="1" numFmtId="37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Receita de 2017" fld="1" baseField="0" baseItem="0"/>
    <dataField name="Receita de 2018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5">
  <location ref="A3:B7" firstHeaderRow="1" firstDataRow="1" firstDataCol="1"/>
  <pivotFields count="2">
    <pivotField axis="axisRow" showAll="0" measureFilter="1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7" showAll="0"/>
  </pivotFields>
  <rowFields count="1">
    <field x="0"/>
  </rowFields>
  <rowItems count="4">
    <i>
      <x v="8"/>
    </i>
    <i>
      <x v="9"/>
    </i>
    <i>
      <x v="5"/>
    </i>
    <i t="grand">
      <x/>
    </i>
  </rowItems>
  <colItems count="1">
    <i/>
  </colItems>
  <dataFields count="1">
    <dataField name="Soma de Receita 2017" fld="1" baseField="0" baseItem="0"/>
  </dataFields>
  <formats count="1">
    <format dxfId="3">
      <pivotArea outline="0" collapsedLevelsAreSubtotals="1" fieldPosition="0"/>
    </format>
  </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ela dinâ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8">
  <location ref="D10:E14" firstHeaderRow="1" firstDataRow="1" firstDataCol="1"/>
  <pivotFields count="3">
    <pivotField axis="axisRow" showAll="0" measureFilter="1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7" showAll="0"/>
    <pivotField dataField="1" numFmtId="37" showAll="0"/>
  </pivotFields>
  <rowFields count="1">
    <field x="0"/>
  </rowFields>
  <rowItems count="4">
    <i>
      <x v="1"/>
    </i>
    <i>
      <x v="12"/>
    </i>
    <i>
      <x v="6"/>
    </i>
    <i t="grand">
      <x/>
    </i>
  </rowItems>
  <colItems count="1">
    <i/>
  </colItems>
  <dataFields count="1">
    <dataField name="Soma de Receita 2018" fld="2" baseField="0" baseItem="0"/>
  </dataFields>
  <formats count="1">
    <format dxfId="4">
      <pivotArea outline="0" collapsedLevelsAreSubtotals="1" fieldPosition="0"/>
    </format>
  </formats>
  <chartFormats count="1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dinâ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8">
  <location ref="D3:E7" firstHeaderRow="1" firstDataRow="1" firstDataCol="1"/>
  <pivotFields count="3">
    <pivotField axis="axisRow" showAll="0" measureFilter="1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7" showAll="0"/>
    <pivotField dataField="1" numFmtId="37" showAll="0"/>
  </pivotFields>
  <rowFields count="1">
    <field x="0"/>
  </rowFields>
  <rowItems count="4">
    <i>
      <x v="18"/>
    </i>
    <i>
      <x v="28"/>
    </i>
    <i>
      <x v="8"/>
    </i>
    <i t="grand">
      <x/>
    </i>
  </rowItems>
  <colItems count="1">
    <i/>
  </colItems>
  <dataFields count="1">
    <dataField name="Soma de Receita 2018" fld="2" baseField="0" baseItem="0"/>
  </dataFields>
  <formats count="1">
    <format dxfId="5">
      <pivotArea outline="0" collapsedLevelsAreSubtotals="1" fieldPosition="0"/>
    </format>
  </formats>
  <chartFormats count="1"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3">
  <location ref="A10:B14" firstHeaderRow="1" firstDataRow="1" firstDataCol="1"/>
  <pivotFields count="2">
    <pivotField axis="axisRow" showAll="0" measureFilter="1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7" showAll="0"/>
  </pivotFields>
  <rowFields count="1">
    <field x="0"/>
  </rowFields>
  <rowItems count="4">
    <i>
      <x v="6"/>
    </i>
    <i>
      <x v="15"/>
    </i>
    <i>
      <x v="1"/>
    </i>
    <i t="grand">
      <x/>
    </i>
  </rowItems>
  <colItems count="1">
    <i/>
  </colItems>
  <dataFields count="1">
    <dataField name="Soma de Receita 2017" fld="1" baseField="0" baseItem="0"/>
  </dataFields>
  <formats count="1">
    <format dxfId="6">
      <pivotArea outline="0" collapsedLevelsAreSubtotals="1" fieldPosition="0"/>
    </format>
  </formats>
  <chartFormats count="1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7:E38" totalsRowCount="1" headerRowDxfId="16" tableBorderDxfId="15" headerRowCellStyle="Normal_Sheet2">
  <autoFilter ref="A7:E37" xr:uid="{00000000-0009-0000-0100-000003000000}"/>
  <sortState xmlns:xlrd2="http://schemas.microsoft.com/office/spreadsheetml/2017/richdata2" ref="A8:E37">
    <sortCondition ref="A7:A37"/>
  </sortState>
  <tableColumns count="5">
    <tableColumn id="1" xr3:uid="{00000000-0010-0000-0000-000001000000}" name="Loja" totalsRowLabel="Total" dataDxfId="14" totalsRowDxfId="13" dataCellStyle="Normal_Sheet2"/>
    <tableColumn id="2" xr3:uid="{00000000-0010-0000-0000-000002000000}" name="Receita 2017" totalsRowFunction="sum" dataDxfId="12" totalsRowDxfId="11" dataCellStyle="Normal_Sheet2"/>
    <tableColumn id="3" xr3:uid="{00000000-0010-0000-0000-000003000000}" name="Receita 2018" totalsRowFunction="sum" dataDxfId="10" totalsRowDxfId="9" dataCellStyle="Normal_Sheet2"/>
    <tableColumn id="4" xr3:uid="{00000000-0010-0000-0000-000004000000}" name="Diferença" dataDxfId="8" totalsRowDxfId="7">
      <calculatedColumnFormula>C8-B8</calculatedColumnFormula>
    </tableColumn>
    <tableColumn id="5" xr3:uid="{00000000-0010-0000-0000-000005000000}" name="Variação (%)" dataDxfId="0" dataCellStyle="Porcentagem">
      <calculatedColumnFormula>D8/B8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showGridLines="0" topLeftCell="A11" workbookViewId="0">
      <selection activeCell="E8" sqref="E8:E37"/>
    </sheetView>
  </sheetViews>
  <sheetFormatPr defaultRowHeight="15" x14ac:dyDescent="0.25"/>
  <cols>
    <col min="1" max="1" width="9.5703125" bestFit="1" customWidth="1"/>
    <col min="2" max="3" width="17" bestFit="1" customWidth="1"/>
    <col min="4" max="4" width="14.28515625" style="10" bestFit="1" customWidth="1"/>
    <col min="5" max="5" width="16.85546875" style="10" bestFit="1" customWidth="1"/>
    <col min="7" max="7" width="10" bestFit="1" customWidth="1"/>
  </cols>
  <sheetData>
    <row r="1" spans="1:5" x14ac:dyDescent="0.25">
      <c r="A1" s="1"/>
      <c r="B1" s="1"/>
      <c r="C1" s="1"/>
      <c r="D1" s="1"/>
    </row>
    <row r="6" spans="1:5" x14ac:dyDescent="0.25">
      <c r="A6" s="2"/>
      <c r="B6" s="2"/>
    </row>
    <row r="7" spans="1:5" x14ac:dyDescent="0.25">
      <c r="A7" s="7" t="s">
        <v>0</v>
      </c>
      <c r="B7" s="6" t="s">
        <v>40</v>
      </c>
      <c r="C7" s="6" t="s">
        <v>41</v>
      </c>
      <c r="D7" s="9" t="s">
        <v>33</v>
      </c>
      <c r="E7" s="9" t="s">
        <v>34</v>
      </c>
    </row>
    <row r="8" spans="1:5" x14ac:dyDescent="0.25">
      <c r="A8" s="8" t="s">
        <v>24</v>
      </c>
      <c r="B8" s="3">
        <v>120650</v>
      </c>
      <c r="C8" s="3">
        <v>125650</v>
      </c>
      <c r="D8" s="11">
        <f t="shared" ref="D8:D37" si="0">C8-B8</f>
        <v>5000</v>
      </c>
      <c r="E8" s="25">
        <f t="shared" ref="E8:E37" si="1">D8/B8</f>
        <v>4.1442188147534191E-2</v>
      </c>
    </row>
    <row r="9" spans="1:5" x14ac:dyDescent="0.25">
      <c r="A9" s="8" t="s">
        <v>25</v>
      </c>
      <c r="B9" s="3">
        <v>80500</v>
      </c>
      <c r="C9" s="3">
        <v>81000</v>
      </c>
      <c r="D9" s="11">
        <f t="shared" si="0"/>
        <v>500</v>
      </c>
      <c r="E9" s="25">
        <f t="shared" si="1"/>
        <v>6.2111801242236021E-3</v>
      </c>
    </row>
    <row r="10" spans="1:5" x14ac:dyDescent="0.25">
      <c r="A10" s="8" t="s">
        <v>26</v>
      </c>
      <c r="B10" s="3">
        <v>90000</v>
      </c>
      <c r="C10" s="3">
        <v>95800</v>
      </c>
      <c r="D10" s="11">
        <f t="shared" si="0"/>
        <v>5800</v>
      </c>
      <c r="E10" s="25">
        <f t="shared" si="1"/>
        <v>6.4444444444444443E-2</v>
      </c>
    </row>
    <row r="11" spans="1:5" x14ac:dyDescent="0.25">
      <c r="A11" s="8" t="s">
        <v>27</v>
      </c>
      <c r="B11" s="3">
        <v>92700</v>
      </c>
      <c r="C11" s="3">
        <v>98400</v>
      </c>
      <c r="D11" s="11">
        <f t="shared" si="0"/>
        <v>5700</v>
      </c>
      <c r="E11" s="25">
        <f t="shared" si="1"/>
        <v>6.1488673139158574E-2</v>
      </c>
    </row>
    <row r="12" spans="1:5" x14ac:dyDescent="0.25">
      <c r="A12" s="8" t="s">
        <v>28</v>
      </c>
      <c r="B12" s="3">
        <v>105000</v>
      </c>
      <c r="C12" s="3">
        <v>110000</v>
      </c>
      <c r="D12" s="11">
        <f t="shared" si="0"/>
        <v>5000</v>
      </c>
      <c r="E12" s="25">
        <f t="shared" si="1"/>
        <v>4.7619047619047616E-2</v>
      </c>
    </row>
    <row r="13" spans="1:5" x14ac:dyDescent="0.25">
      <c r="A13" s="8" t="s">
        <v>29</v>
      </c>
      <c r="B13" s="3">
        <v>130000</v>
      </c>
      <c r="C13" s="3">
        <v>130000</v>
      </c>
      <c r="D13" s="11">
        <f t="shared" si="0"/>
        <v>0</v>
      </c>
      <c r="E13" s="25">
        <f t="shared" si="1"/>
        <v>0</v>
      </c>
    </row>
    <row r="14" spans="1:5" x14ac:dyDescent="0.25">
      <c r="A14" s="8" t="s">
        <v>30</v>
      </c>
      <c r="B14" s="3">
        <v>79800</v>
      </c>
      <c r="C14" s="3">
        <v>89500</v>
      </c>
      <c r="D14" s="11">
        <f t="shared" si="0"/>
        <v>9700</v>
      </c>
      <c r="E14" s="25">
        <f t="shared" si="1"/>
        <v>0.12155388471177944</v>
      </c>
    </row>
    <row r="15" spans="1:5" x14ac:dyDescent="0.25">
      <c r="A15" s="8" t="s">
        <v>31</v>
      </c>
      <c r="B15" s="3">
        <v>115000</v>
      </c>
      <c r="C15" s="3">
        <v>110000</v>
      </c>
      <c r="D15" s="11">
        <f t="shared" si="0"/>
        <v>-5000</v>
      </c>
      <c r="E15" s="25">
        <f t="shared" si="1"/>
        <v>-4.3478260869565216E-2</v>
      </c>
    </row>
    <row r="16" spans="1:5" x14ac:dyDescent="0.25">
      <c r="A16" s="8" t="s">
        <v>32</v>
      </c>
      <c r="B16" s="3">
        <v>150000</v>
      </c>
      <c r="C16" s="3">
        <v>160000</v>
      </c>
      <c r="D16" s="11">
        <f t="shared" si="0"/>
        <v>10000</v>
      </c>
      <c r="E16" s="25">
        <f t="shared" si="1"/>
        <v>6.6666666666666666E-2</v>
      </c>
    </row>
    <row r="17" spans="1:5" x14ac:dyDescent="0.25">
      <c r="A17" s="8" t="s">
        <v>3</v>
      </c>
      <c r="B17" s="3">
        <v>145000</v>
      </c>
      <c r="C17" s="3">
        <v>140000</v>
      </c>
      <c r="D17" s="11">
        <f t="shared" si="0"/>
        <v>-5000</v>
      </c>
      <c r="E17" s="25">
        <f t="shared" si="1"/>
        <v>-3.4482758620689655E-2</v>
      </c>
    </row>
    <row r="18" spans="1:5" x14ac:dyDescent="0.25">
      <c r="A18" s="8" t="s">
        <v>4</v>
      </c>
      <c r="B18" s="3">
        <v>90000</v>
      </c>
      <c r="C18" s="3">
        <v>90000</v>
      </c>
      <c r="D18" s="11">
        <f t="shared" si="0"/>
        <v>0</v>
      </c>
      <c r="E18" s="25">
        <f t="shared" si="1"/>
        <v>0</v>
      </c>
    </row>
    <row r="19" spans="1:5" x14ac:dyDescent="0.25">
      <c r="A19" s="8" t="s">
        <v>5</v>
      </c>
      <c r="B19" s="3">
        <v>105000</v>
      </c>
      <c r="C19" s="3">
        <v>100000</v>
      </c>
      <c r="D19" s="11">
        <f t="shared" si="0"/>
        <v>-5000</v>
      </c>
      <c r="E19" s="25">
        <f t="shared" si="1"/>
        <v>-4.7619047619047616E-2</v>
      </c>
    </row>
    <row r="20" spans="1:5" x14ac:dyDescent="0.25">
      <c r="A20" s="8" t="s">
        <v>6</v>
      </c>
      <c r="B20" s="3">
        <v>85500</v>
      </c>
      <c r="C20" s="3">
        <v>87000</v>
      </c>
      <c r="D20" s="11">
        <f t="shared" si="0"/>
        <v>1500</v>
      </c>
      <c r="E20" s="25">
        <f t="shared" si="1"/>
        <v>1.7543859649122806E-2</v>
      </c>
    </row>
    <row r="21" spans="1:5" x14ac:dyDescent="0.25">
      <c r="A21" s="8" t="s">
        <v>7</v>
      </c>
      <c r="B21" s="3">
        <v>110000</v>
      </c>
      <c r="C21" s="3">
        <v>115000</v>
      </c>
      <c r="D21" s="11">
        <f t="shared" si="0"/>
        <v>5000</v>
      </c>
      <c r="E21" s="25">
        <f t="shared" si="1"/>
        <v>4.5454545454545456E-2</v>
      </c>
    </row>
    <row r="22" spans="1:5" x14ac:dyDescent="0.25">
      <c r="A22" s="8" t="s">
        <v>8</v>
      </c>
      <c r="B22" s="3">
        <v>100000</v>
      </c>
      <c r="C22" s="3">
        <v>120000</v>
      </c>
      <c r="D22" s="11">
        <f t="shared" si="0"/>
        <v>20000</v>
      </c>
      <c r="E22" s="25">
        <f t="shared" si="1"/>
        <v>0.2</v>
      </c>
    </row>
    <row r="23" spans="1:5" x14ac:dyDescent="0.25">
      <c r="A23" s="8" t="s">
        <v>9</v>
      </c>
      <c r="B23" s="3">
        <v>80000</v>
      </c>
      <c r="C23" s="3">
        <v>130000</v>
      </c>
      <c r="D23" s="11">
        <f t="shared" si="0"/>
        <v>50000</v>
      </c>
      <c r="E23" s="25">
        <f t="shared" si="1"/>
        <v>0.625</v>
      </c>
    </row>
    <row r="24" spans="1:5" x14ac:dyDescent="0.25">
      <c r="A24" s="8" t="s">
        <v>10</v>
      </c>
      <c r="B24" s="3">
        <v>90000</v>
      </c>
      <c r="C24" s="3">
        <v>120000</v>
      </c>
      <c r="D24" s="11">
        <f t="shared" si="0"/>
        <v>30000</v>
      </c>
      <c r="E24" s="25">
        <f t="shared" si="1"/>
        <v>0.33333333333333331</v>
      </c>
    </row>
    <row r="25" spans="1:5" x14ac:dyDescent="0.25">
      <c r="A25" s="8" t="s">
        <v>11</v>
      </c>
      <c r="B25" s="3">
        <v>95000</v>
      </c>
      <c r="C25" s="3">
        <v>95000</v>
      </c>
      <c r="D25" s="11">
        <f t="shared" si="0"/>
        <v>0</v>
      </c>
      <c r="E25" s="25">
        <f t="shared" si="1"/>
        <v>0</v>
      </c>
    </row>
    <row r="26" spans="1:5" x14ac:dyDescent="0.25">
      <c r="A26" s="8" t="s">
        <v>12</v>
      </c>
      <c r="B26" s="3">
        <v>110000</v>
      </c>
      <c r="C26" s="3">
        <v>180000</v>
      </c>
      <c r="D26" s="11">
        <f t="shared" si="0"/>
        <v>70000</v>
      </c>
      <c r="E26" s="25">
        <f t="shared" si="1"/>
        <v>0.63636363636363635</v>
      </c>
    </row>
    <row r="27" spans="1:5" x14ac:dyDescent="0.25">
      <c r="A27" s="8" t="s">
        <v>13</v>
      </c>
      <c r="B27" s="3">
        <v>120000</v>
      </c>
      <c r="C27" s="3">
        <v>130000</v>
      </c>
      <c r="D27" s="11">
        <f t="shared" si="0"/>
        <v>10000</v>
      </c>
      <c r="E27" s="25">
        <f t="shared" si="1"/>
        <v>8.3333333333333329E-2</v>
      </c>
    </row>
    <row r="28" spans="1:5" x14ac:dyDescent="0.25">
      <c r="A28" s="8" t="s">
        <v>14</v>
      </c>
      <c r="B28" s="3">
        <v>105000</v>
      </c>
      <c r="C28" s="3">
        <v>105000</v>
      </c>
      <c r="D28" s="11">
        <f t="shared" si="0"/>
        <v>0</v>
      </c>
      <c r="E28" s="25">
        <f t="shared" si="1"/>
        <v>0</v>
      </c>
    </row>
    <row r="29" spans="1:5" x14ac:dyDescent="0.25">
      <c r="A29" s="8" t="s">
        <v>15</v>
      </c>
      <c r="B29" s="3">
        <v>90000</v>
      </c>
      <c r="C29" s="3">
        <v>110000</v>
      </c>
      <c r="D29" s="11">
        <f t="shared" si="0"/>
        <v>20000</v>
      </c>
      <c r="E29" s="25">
        <f t="shared" si="1"/>
        <v>0.22222222222222221</v>
      </c>
    </row>
    <row r="30" spans="1:5" x14ac:dyDescent="0.25">
      <c r="A30" s="8" t="s">
        <v>16</v>
      </c>
      <c r="B30" s="3">
        <v>120000</v>
      </c>
      <c r="C30" s="3">
        <v>150000</v>
      </c>
      <c r="D30" s="11">
        <f t="shared" si="0"/>
        <v>30000</v>
      </c>
      <c r="E30" s="25">
        <f t="shared" si="1"/>
        <v>0.25</v>
      </c>
    </row>
    <row r="31" spans="1:5" x14ac:dyDescent="0.25">
      <c r="A31" s="8" t="s">
        <v>17</v>
      </c>
      <c r="B31" s="3">
        <v>110000</v>
      </c>
      <c r="C31" s="3">
        <v>105000</v>
      </c>
      <c r="D31" s="11">
        <f t="shared" si="0"/>
        <v>-5000</v>
      </c>
      <c r="E31" s="25">
        <f t="shared" si="1"/>
        <v>-4.5454545454545456E-2</v>
      </c>
    </row>
    <row r="32" spans="1:5" x14ac:dyDescent="0.25">
      <c r="A32" s="8" t="s">
        <v>18</v>
      </c>
      <c r="B32" s="3">
        <v>120000</v>
      </c>
      <c r="C32" s="3">
        <v>110000</v>
      </c>
      <c r="D32" s="11">
        <f t="shared" si="0"/>
        <v>-10000</v>
      </c>
      <c r="E32" s="25">
        <f t="shared" si="1"/>
        <v>-8.3333333333333329E-2</v>
      </c>
    </row>
    <row r="33" spans="1:5" x14ac:dyDescent="0.25">
      <c r="A33" s="8" t="s">
        <v>19</v>
      </c>
      <c r="B33" s="3">
        <v>89000</v>
      </c>
      <c r="C33" s="3">
        <v>108000</v>
      </c>
      <c r="D33" s="11">
        <f t="shared" si="0"/>
        <v>19000</v>
      </c>
      <c r="E33" s="25">
        <f t="shared" si="1"/>
        <v>0.21348314606741572</v>
      </c>
    </row>
    <row r="34" spans="1:5" x14ac:dyDescent="0.25">
      <c r="A34" s="8" t="s">
        <v>20</v>
      </c>
      <c r="B34" s="3">
        <v>95500</v>
      </c>
      <c r="C34" s="3">
        <v>125000</v>
      </c>
      <c r="D34" s="11">
        <f t="shared" si="0"/>
        <v>29500</v>
      </c>
      <c r="E34" s="25">
        <f t="shared" si="1"/>
        <v>0.30890052356020942</v>
      </c>
    </row>
    <row r="35" spans="1:5" x14ac:dyDescent="0.25">
      <c r="A35" s="8" t="s">
        <v>21</v>
      </c>
      <c r="B35" s="3">
        <v>107000</v>
      </c>
      <c r="C35" s="3">
        <v>126000</v>
      </c>
      <c r="D35" s="11">
        <f t="shared" si="0"/>
        <v>19000</v>
      </c>
      <c r="E35" s="25">
        <f t="shared" si="1"/>
        <v>0.17757009345794392</v>
      </c>
    </row>
    <row r="36" spans="1:5" x14ac:dyDescent="0.25">
      <c r="A36" s="8" t="s">
        <v>22</v>
      </c>
      <c r="B36" s="3">
        <v>110000</v>
      </c>
      <c r="C36" s="3">
        <v>170000</v>
      </c>
      <c r="D36" s="11">
        <f t="shared" si="0"/>
        <v>60000</v>
      </c>
      <c r="E36" s="25">
        <f t="shared" si="1"/>
        <v>0.54545454545454541</v>
      </c>
    </row>
    <row r="37" spans="1:5" x14ac:dyDescent="0.25">
      <c r="A37" s="8" t="s">
        <v>23</v>
      </c>
      <c r="B37" s="3">
        <v>105000</v>
      </c>
      <c r="C37" s="3">
        <v>108000</v>
      </c>
      <c r="D37" s="11">
        <f t="shared" si="0"/>
        <v>3000</v>
      </c>
      <c r="E37" s="25">
        <f t="shared" si="1"/>
        <v>2.8571428571428571E-2</v>
      </c>
    </row>
    <row r="38" spans="1:5" x14ac:dyDescent="0.25">
      <c r="A38" s="21" t="s">
        <v>39</v>
      </c>
      <c r="B38" s="23">
        <f>SUBTOTAL(109,B8:B37)</f>
        <v>3145650</v>
      </c>
      <c r="C38" s="23">
        <f>SUBTOTAL(109,C8:C37)</f>
        <v>3524350</v>
      </c>
      <c r="D38" s="22"/>
      <c r="E38" s="20"/>
    </row>
  </sheetData>
  <conditionalFormatting sqref="E8:E37">
    <cfRule type="iconSet" priority="5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showGridLines="0" tabSelected="1" workbookViewId="0">
      <selection activeCell="A5" sqref="A5"/>
    </sheetView>
  </sheetViews>
  <sheetFormatPr defaultRowHeight="15" x14ac:dyDescent="0.25"/>
  <cols>
    <col min="1" max="2" width="12.7109375" customWidth="1"/>
  </cols>
  <sheetData>
    <row r="2" spans="1:2" x14ac:dyDescent="0.25">
      <c r="B2" s="2"/>
    </row>
    <row r="5" spans="1:2" x14ac:dyDescent="0.25">
      <c r="A5" s="15" t="s">
        <v>10</v>
      </c>
      <c r="B5" s="2"/>
    </row>
    <row r="6" spans="1:2" x14ac:dyDescent="0.25">
      <c r="A6" s="5" t="s">
        <v>40</v>
      </c>
      <c r="B6" s="12">
        <f>VLOOKUP($A$5,'Comparação anual'!$A$7:$C$37,2,FALSE)</f>
        <v>90000</v>
      </c>
    </row>
    <row r="7" spans="1:2" x14ac:dyDescent="0.25">
      <c r="A7" s="5" t="s">
        <v>41</v>
      </c>
      <c r="B7" s="12">
        <f>VLOOKUP($A$5,'Comparação anual'!$A$7:$C$37,3,FALSE)</f>
        <v>120000</v>
      </c>
    </row>
    <row r="8" spans="1:2" x14ac:dyDescent="0.25">
      <c r="A8" s="5" t="s">
        <v>1</v>
      </c>
      <c r="B8" s="4">
        <f>B7-B6</f>
        <v>30000</v>
      </c>
    </row>
    <row r="9" spans="1:2" x14ac:dyDescent="0.25">
      <c r="A9" s="5" t="s">
        <v>2</v>
      </c>
      <c r="B9" s="14">
        <f>B8/B6</f>
        <v>0.33333333333333331</v>
      </c>
    </row>
  </sheetData>
  <conditionalFormatting sqref="B8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B9">
    <cfRule type="iconSet" priority="1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'Comparação anual'!$A$8:$A$37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>
      <selection activeCell="O7" sqref="O7"/>
    </sheetView>
  </sheetViews>
  <sheetFormatPr defaultRowHeight="15" x14ac:dyDescent="0.25"/>
  <cols>
    <col min="9" max="9" width="9.7109375" bestFit="1" customWidth="1"/>
  </cols>
  <sheetData>
    <row r="1" spans="1:15" x14ac:dyDescent="0.25">
      <c r="A1" t="str">
        <f>"A loja que mais vendeu em 2017 foi a "&amp;H4&amp;" ("&amp;TEXT(H2,"#.00")&amp;")"</f>
        <v>A loja que mais vendeu em 2017 foi a Loja 09 (150.000)</v>
      </c>
      <c r="H1" s="10" t="s">
        <v>42</v>
      </c>
      <c r="I1" s="10" t="s">
        <v>43</v>
      </c>
      <c r="J1" s="10" t="s">
        <v>44</v>
      </c>
      <c r="K1" s="10" t="s">
        <v>45</v>
      </c>
      <c r="L1" s="10" t="s">
        <v>35</v>
      </c>
      <c r="M1" s="10">
        <v>2017</v>
      </c>
      <c r="N1" s="10">
        <v>2018</v>
      </c>
      <c r="O1" s="10" t="s">
        <v>36</v>
      </c>
    </row>
    <row r="2" spans="1:15" x14ac:dyDescent="0.25">
      <c r="A2" t="str">
        <f>"A loja que mais vendeu em 2018 foi a "&amp;I4&amp;" ("&amp;TEXT(I2,"#.00")&amp;")"</f>
        <v>A loja que mais vendeu em 2018 foi a Loja 19 (180.000)</v>
      </c>
      <c r="H2" s="16">
        <f>MAX('Comparação anual'!B8:B37)</f>
        <v>150000</v>
      </c>
      <c r="I2" s="16">
        <f>MAX('Comparação anual'!C8:C37)</f>
        <v>180000</v>
      </c>
      <c r="J2" s="16">
        <f>MIN('Comparação anual'!B8:B37)</f>
        <v>79800</v>
      </c>
      <c r="K2" s="16">
        <f>MIN('Comparação anual'!C8:C37)</f>
        <v>81000</v>
      </c>
      <c r="L2" s="20">
        <f>MAX('Comparação anual'!E8:E37)</f>
        <v>0.63636363636363635</v>
      </c>
      <c r="M2" s="24">
        <f>Tabela3[[#Totals],[Receita 2017]]</f>
        <v>3145650</v>
      </c>
      <c r="N2" s="24">
        <f>Tabela3[[#Totals],[Receita 2018]]</f>
        <v>3524350</v>
      </c>
      <c r="O2" s="13">
        <f>(N2/M2)-1</f>
        <v>0.12038847297061017</v>
      </c>
    </row>
    <row r="3" spans="1:15" x14ac:dyDescent="0.25">
      <c r="A3" t="str">
        <f>"A loja que menos vendeu em 2017 foi a "&amp;J4&amp;" ("&amp;TEXT(J2,"#.00")&amp;")"</f>
        <v>A loja que menos vendeu em 2017 foi a Loja 07 (79.800)</v>
      </c>
      <c r="H3" s="10">
        <f>MATCH(H2,'Comparação anual'!B8:B37,0)</f>
        <v>9</v>
      </c>
      <c r="I3" s="10">
        <f>MATCH(I2,'Comparação anual'!C8:C37,0)</f>
        <v>19</v>
      </c>
      <c r="J3" s="10">
        <f>MATCH(J2,'Comparação anual'!B8:B37,0)</f>
        <v>7</v>
      </c>
      <c r="K3" s="10">
        <f>MATCH(K2,'Comparação anual'!C8:C37,0)</f>
        <v>2</v>
      </c>
      <c r="L3" s="10">
        <f>MATCH(L2,'Comparação anual'!E8:E37,0)</f>
        <v>19</v>
      </c>
      <c r="M3" s="10"/>
      <c r="N3" s="10"/>
      <c r="O3" s="10"/>
    </row>
    <row r="4" spans="1:15" x14ac:dyDescent="0.25">
      <c r="A4" t="str">
        <f>"A loja que menos vendeu em 2018 foi a "&amp;K4&amp;" ("&amp;TEXT(K2,"#.00")&amp;")"</f>
        <v>A loja que menos vendeu em 2018 foi a Loja 02 (81.000)</v>
      </c>
      <c r="H4" s="10" t="str">
        <f>INDEX('Comparação anual'!A8:B37,H3,1)</f>
        <v>Loja 09</v>
      </c>
      <c r="I4" s="10" t="str">
        <f>INDEX('Comparação anual'!A8:C37,I3,1)</f>
        <v>Loja 19</v>
      </c>
      <c r="J4" s="10" t="str">
        <f>INDEX('Comparação anual'!A8:C37,J3,1)</f>
        <v>Loja 07</v>
      </c>
      <c r="K4" s="10" t="str">
        <f>INDEX('Comparação anual'!A8:C37,K3,1)</f>
        <v>Loja 02</v>
      </c>
      <c r="L4" s="10" t="str">
        <f>INDEX('Comparação anual'!A8:E37,L3,1)</f>
        <v>Loja 19</v>
      </c>
      <c r="M4" s="10"/>
      <c r="N4" s="10"/>
      <c r="O4" s="10"/>
    </row>
    <row r="5" spans="1:15" x14ac:dyDescent="0.25">
      <c r="A5" t="str">
        <f>"A loja com o maior aumento de receita foi a "&amp;L4&amp;" ("&amp;TEXT(L2,"#,#0%")&amp;")"</f>
        <v>A loja com o maior aumento de receita foi a Loja 19 (63,64%)</v>
      </c>
    </row>
    <row r="6" spans="1:15" x14ac:dyDescent="0.25">
      <c r="A6" t="str">
        <f>"Receitas em 2017: "&amp;TEXT(M2,"#.00")</f>
        <v>Receitas em 2017: 3.145.650</v>
      </c>
    </row>
    <row r="7" spans="1:15" x14ac:dyDescent="0.25">
      <c r="A7" t="str">
        <f>"Receitas em 2018: "&amp;TEXT(N2,"#.00")</f>
        <v>Receitas em 2018: 3.524.350</v>
      </c>
    </row>
    <row r="8" spans="1:15" x14ac:dyDescent="0.25">
      <c r="A8" t="str">
        <f>"Aumento da receita: "&amp;TEXT(O2,"#,#0%")</f>
        <v>Aumento da receita: 12,04%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48"/>
  <sheetViews>
    <sheetView workbookViewId="0">
      <selection activeCell="C17" sqref="C17"/>
    </sheetView>
  </sheetViews>
  <sheetFormatPr defaultRowHeight="15" x14ac:dyDescent="0.25"/>
  <cols>
    <col min="1" max="1" width="18" bestFit="1" customWidth="1"/>
    <col min="2" max="3" width="14.85546875" bestFit="1" customWidth="1"/>
    <col min="4" max="4" width="18" bestFit="1" customWidth="1"/>
    <col min="5" max="6" width="20.28515625" bestFit="1" customWidth="1"/>
    <col min="7" max="7" width="18" bestFit="1" customWidth="1"/>
    <col min="8" max="8" width="20.28515625" bestFit="1" customWidth="1"/>
    <col min="11" max="11" width="18" bestFit="1" customWidth="1"/>
    <col min="12" max="12" width="20.28515625" bestFit="1" customWidth="1"/>
  </cols>
  <sheetData>
    <row r="3" spans="1:5" x14ac:dyDescent="0.25">
      <c r="A3" s="17" t="s">
        <v>37</v>
      </c>
      <c r="B3" t="s">
        <v>46</v>
      </c>
      <c r="D3" s="17" t="s">
        <v>37</v>
      </c>
      <c r="E3" t="s">
        <v>47</v>
      </c>
    </row>
    <row r="4" spans="1:5" x14ac:dyDescent="0.25">
      <c r="A4" s="18" t="s">
        <v>32</v>
      </c>
      <c r="B4" s="19">
        <v>150000</v>
      </c>
      <c r="D4" s="18" t="s">
        <v>12</v>
      </c>
      <c r="E4" s="19">
        <v>180000</v>
      </c>
    </row>
    <row r="5" spans="1:5" x14ac:dyDescent="0.25">
      <c r="A5" s="18" t="s">
        <v>3</v>
      </c>
      <c r="B5" s="19">
        <v>145000</v>
      </c>
      <c r="D5" s="18" t="s">
        <v>22</v>
      </c>
      <c r="E5" s="19">
        <v>170000</v>
      </c>
    </row>
    <row r="6" spans="1:5" x14ac:dyDescent="0.25">
      <c r="A6" s="18" t="s">
        <v>29</v>
      </c>
      <c r="B6" s="19">
        <v>130000</v>
      </c>
      <c r="D6" s="18" t="s">
        <v>32</v>
      </c>
      <c r="E6" s="19">
        <v>160000</v>
      </c>
    </row>
    <row r="7" spans="1:5" x14ac:dyDescent="0.25">
      <c r="A7" s="18" t="s">
        <v>38</v>
      </c>
      <c r="B7" s="19">
        <v>425000</v>
      </c>
      <c r="D7" s="18" t="s">
        <v>38</v>
      </c>
      <c r="E7" s="19">
        <v>510000</v>
      </c>
    </row>
    <row r="10" spans="1:5" x14ac:dyDescent="0.25">
      <c r="A10" s="17" t="s">
        <v>37</v>
      </c>
      <c r="B10" t="s">
        <v>46</v>
      </c>
      <c r="D10" s="17" t="s">
        <v>37</v>
      </c>
      <c r="E10" t="s">
        <v>47</v>
      </c>
    </row>
    <row r="11" spans="1:5" x14ac:dyDescent="0.25">
      <c r="A11" s="18" t="s">
        <v>30</v>
      </c>
      <c r="B11" s="19">
        <v>79800</v>
      </c>
      <c r="D11" s="18" t="s">
        <v>25</v>
      </c>
      <c r="E11" s="19">
        <v>81000</v>
      </c>
    </row>
    <row r="12" spans="1:5" x14ac:dyDescent="0.25">
      <c r="A12" s="18" t="s">
        <v>9</v>
      </c>
      <c r="B12" s="19">
        <v>80000</v>
      </c>
      <c r="D12" s="18" t="s">
        <v>6</v>
      </c>
      <c r="E12" s="19">
        <v>87000</v>
      </c>
    </row>
    <row r="13" spans="1:5" x14ac:dyDescent="0.25">
      <c r="A13" s="18" t="s">
        <v>25</v>
      </c>
      <c r="B13" s="19">
        <v>80500</v>
      </c>
      <c r="D13" s="18" t="s">
        <v>30</v>
      </c>
      <c r="E13" s="19">
        <v>89500</v>
      </c>
    </row>
    <row r="14" spans="1:5" x14ac:dyDescent="0.25">
      <c r="A14" s="18" t="s">
        <v>38</v>
      </c>
      <c r="B14" s="19">
        <v>240300</v>
      </c>
      <c r="D14" s="18" t="s">
        <v>38</v>
      </c>
      <c r="E14" s="19">
        <v>257500</v>
      </c>
    </row>
    <row r="17" spans="1:3" x14ac:dyDescent="0.25">
      <c r="A17" s="17" t="s">
        <v>37</v>
      </c>
      <c r="B17" t="s">
        <v>48</v>
      </c>
      <c r="C17" t="s">
        <v>49</v>
      </c>
    </row>
    <row r="18" spans="1:3" x14ac:dyDescent="0.25">
      <c r="A18" s="18" t="s">
        <v>24</v>
      </c>
      <c r="B18" s="26">
        <v>120650</v>
      </c>
      <c r="C18" s="26">
        <v>125650</v>
      </c>
    </row>
    <row r="19" spans="1:3" x14ac:dyDescent="0.25">
      <c r="A19" s="18" t="s">
        <v>25</v>
      </c>
      <c r="B19" s="26">
        <v>80500</v>
      </c>
      <c r="C19" s="26">
        <v>81000</v>
      </c>
    </row>
    <row r="20" spans="1:3" x14ac:dyDescent="0.25">
      <c r="A20" s="18" t="s">
        <v>26</v>
      </c>
      <c r="B20" s="26">
        <v>90000</v>
      </c>
      <c r="C20" s="26">
        <v>95800</v>
      </c>
    </row>
    <row r="21" spans="1:3" x14ac:dyDescent="0.25">
      <c r="A21" s="18" t="s">
        <v>27</v>
      </c>
      <c r="B21" s="26">
        <v>92700</v>
      </c>
      <c r="C21" s="26">
        <v>98400</v>
      </c>
    </row>
    <row r="22" spans="1:3" x14ac:dyDescent="0.25">
      <c r="A22" s="18" t="s">
        <v>28</v>
      </c>
      <c r="B22" s="26">
        <v>105000</v>
      </c>
      <c r="C22" s="26">
        <v>110000</v>
      </c>
    </row>
    <row r="23" spans="1:3" x14ac:dyDescent="0.25">
      <c r="A23" s="18" t="s">
        <v>29</v>
      </c>
      <c r="B23" s="26">
        <v>130000</v>
      </c>
      <c r="C23" s="26">
        <v>130000</v>
      </c>
    </row>
    <row r="24" spans="1:3" x14ac:dyDescent="0.25">
      <c r="A24" s="18" t="s">
        <v>30</v>
      </c>
      <c r="B24" s="26">
        <v>79800</v>
      </c>
      <c r="C24" s="26">
        <v>89500</v>
      </c>
    </row>
    <row r="25" spans="1:3" x14ac:dyDescent="0.25">
      <c r="A25" s="18" t="s">
        <v>31</v>
      </c>
      <c r="B25" s="26">
        <v>115000</v>
      </c>
      <c r="C25" s="26">
        <v>110000</v>
      </c>
    </row>
    <row r="26" spans="1:3" x14ac:dyDescent="0.25">
      <c r="A26" s="18" t="s">
        <v>32</v>
      </c>
      <c r="B26" s="26">
        <v>150000</v>
      </c>
      <c r="C26" s="26">
        <v>160000</v>
      </c>
    </row>
    <row r="27" spans="1:3" x14ac:dyDescent="0.25">
      <c r="A27" s="18" t="s">
        <v>3</v>
      </c>
      <c r="B27" s="26">
        <v>145000</v>
      </c>
      <c r="C27" s="26">
        <v>140000</v>
      </c>
    </row>
    <row r="28" spans="1:3" x14ac:dyDescent="0.25">
      <c r="A28" s="18" t="s">
        <v>4</v>
      </c>
      <c r="B28" s="26">
        <v>90000</v>
      </c>
      <c r="C28" s="26">
        <v>90000</v>
      </c>
    </row>
    <row r="29" spans="1:3" x14ac:dyDescent="0.25">
      <c r="A29" s="18" t="s">
        <v>5</v>
      </c>
      <c r="B29" s="26">
        <v>105000</v>
      </c>
      <c r="C29" s="26">
        <v>100000</v>
      </c>
    </row>
    <row r="30" spans="1:3" x14ac:dyDescent="0.25">
      <c r="A30" s="18" t="s">
        <v>6</v>
      </c>
      <c r="B30" s="26">
        <v>85500</v>
      </c>
      <c r="C30" s="26">
        <v>87000</v>
      </c>
    </row>
    <row r="31" spans="1:3" x14ac:dyDescent="0.25">
      <c r="A31" s="18" t="s">
        <v>7</v>
      </c>
      <c r="B31" s="26">
        <v>110000</v>
      </c>
      <c r="C31" s="26">
        <v>115000</v>
      </c>
    </row>
    <row r="32" spans="1:3" x14ac:dyDescent="0.25">
      <c r="A32" s="18" t="s">
        <v>8</v>
      </c>
      <c r="B32" s="26">
        <v>100000</v>
      </c>
      <c r="C32" s="26">
        <v>120000</v>
      </c>
    </row>
    <row r="33" spans="1:3" x14ac:dyDescent="0.25">
      <c r="A33" s="18" t="s">
        <v>9</v>
      </c>
      <c r="B33" s="26">
        <v>80000</v>
      </c>
      <c r="C33" s="26">
        <v>130000</v>
      </c>
    </row>
    <row r="34" spans="1:3" x14ac:dyDescent="0.25">
      <c r="A34" s="18" t="s">
        <v>10</v>
      </c>
      <c r="B34" s="26">
        <v>90000</v>
      </c>
      <c r="C34" s="26">
        <v>120000</v>
      </c>
    </row>
    <row r="35" spans="1:3" x14ac:dyDescent="0.25">
      <c r="A35" s="18" t="s">
        <v>11</v>
      </c>
      <c r="B35" s="26">
        <v>95000</v>
      </c>
      <c r="C35" s="26">
        <v>95000</v>
      </c>
    </row>
    <row r="36" spans="1:3" x14ac:dyDescent="0.25">
      <c r="A36" s="18" t="s">
        <v>12</v>
      </c>
      <c r="B36" s="26">
        <v>110000</v>
      </c>
      <c r="C36" s="26">
        <v>180000</v>
      </c>
    </row>
    <row r="37" spans="1:3" x14ac:dyDescent="0.25">
      <c r="A37" s="18" t="s">
        <v>13</v>
      </c>
      <c r="B37" s="26">
        <v>120000</v>
      </c>
      <c r="C37" s="26">
        <v>130000</v>
      </c>
    </row>
    <row r="38" spans="1:3" x14ac:dyDescent="0.25">
      <c r="A38" s="18" t="s">
        <v>14</v>
      </c>
      <c r="B38" s="26">
        <v>105000</v>
      </c>
      <c r="C38" s="26">
        <v>105000</v>
      </c>
    </row>
    <row r="39" spans="1:3" x14ac:dyDescent="0.25">
      <c r="A39" s="18" t="s">
        <v>15</v>
      </c>
      <c r="B39" s="26">
        <v>90000</v>
      </c>
      <c r="C39" s="26">
        <v>110000</v>
      </c>
    </row>
    <row r="40" spans="1:3" x14ac:dyDescent="0.25">
      <c r="A40" s="18" t="s">
        <v>16</v>
      </c>
      <c r="B40" s="26">
        <v>120000</v>
      </c>
      <c r="C40" s="26">
        <v>150000</v>
      </c>
    </row>
    <row r="41" spans="1:3" x14ac:dyDescent="0.25">
      <c r="A41" s="18" t="s">
        <v>17</v>
      </c>
      <c r="B41" s="26">
        <v>110000</v>
      </c>
      <c r="C41" s="26">
        <v>105000</v>
      </c>
    </row>
    <row r="42" spans="1:3" x14ac:dyDescent="0.25">
      <c r="A42" s="18" t="s">
        <v>18</v>
      </c>
      <c r="B42" s="26">
        <v>120000</v>
      </c>
      <c r="C42" s="26">
        <v>110000</v>
      </c>
    </row>
    <row r="43" spans="1:3" x14ac:dyDescent="0.25">
      <c r="A43" s="18" t="s">
        <v>19</v>
      </c>
      <c r="B43" s="26">
        <v>89000</v>
      </c>
      <c r="C43" s="26">
        <v>108000</v>
      </c>
    </row>
    <row r="44" spans="1:3" x14ac:dyDescent="0.25">
      <c r="A44" s="18" t="s">
        <v>20</v>
      </c>
      <c r="B44" s="26">
        <v>95500</v>
      </c>
      <c r="C44" s="26">
        <v>125000</v>
      </c>
    </row>
    <row r="45" spans="1:3" x14ac:dyDescent="0.25">
      <c r="A45" s="18" t="s">
        <v>21</v>
      </c>
      <c r="B45" s="26">
        <v>107000</v>
      </c>
      <c r="C45" s="26">
        <v>126000</v>
      </c>
    </row>
    <row r="46" spans="1:3" x14ac:dyDescent="0.25">
      <c r="A46" s="18" t="s">
        <v>22</v>
      </c>
      <c r="B46" s="26">
        <v>110000</v>
      </c>
      <c r="C46" s="26">
        <v>170000</v>
      </c>
    </row>
    <row r="47" spans="1:3" x14ac:dyDescent="0.25">
      <c r="A47" s="18" t="s">
        <v>23</v>
      </c>
      <c r="B47" s="26">
        <v>105000</v>
      </c>
      <c r="C47" s="26">
        <v>108000</v>
      </c>
    </row>
    <row r="48" spans="1:3" x14ac:dyDescent="0.25">
      <c r="A48" s="18" t="s">
        <v>38</v>
      </c>
      <c r="B48" s="26">
        <v>3145650</v>
      </c>
      <c r="C48" s="26">
        <v>3524350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Comparação anual</vt:lpstr>
      <vt:lpstr>Dashboard</vt:lpstr>
      <vt:lpstr>Rótulos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2023-10-11T13:37:42Z</dcterms:modified>
</cp:coreProperties>
</file>