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1.10\"/>
    </mc:Choice>
  </mc:AlternateContent>
  <xr:revisionPtr revIDLastSave="0" documentId="14_{FCF9629B-6DF1-4431-88D8-1C55B4F5261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  <sheet name="Análise" sheetId="5" r:id="rId4"/>
  </sheets>
  <calcPr calcId="191029"/>
  <pivotCaches>
    <pivotCache cacheId="3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N2" i="4" l="1"/>
  <c r="B36" i="2"/>
  <c r="C36" i="2"/>
  <c r="A4" i="4"/>
  <c r="A3" i="4"/>
  <c r="A2" i="4"/>
  <c r="A1" i="4"/>
  <c r="M2" i="4" l="1"/>
  <c r="A6" i="4" s="1"/>
  <c r="L2" i="4"/>
  <c r="A5" i="4" s="1"/>
  <c r="J2" i="4"/>
  <c r="J3" i="4" s="1"/>
  <c r="J4" i="4" s="1"/>
  <c r="K2" i="4"/>
  <c r="K3" i="4" s="1"/>
  <c r="K4" i="4" s="1"/>
  <c r="B6" i="3" l="1"/>
  <c r="D26" i="2"/>
  <c r="D34" i="2"/>
  <c r="E34" i="2" s="1"/>
  <c r="D35" i="2"/>
  <c r="E35" i="2"/>
  <c r="H2" i="4"/>
  <c r="H3" i="4" s="1"/>
  <c r="H4" i="4" s="1"/>
  <c r="I2" i="4"/>
  <c r="I3" i="4" s="1"/>
  <c r="I4" i="4" s="1"/>
  <c r="B7" i="3"/>
  <c r="B8" i="3" l="1"/>
  <c r="B9" i="3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E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4" i="2"/>
  <c r="E4" i="2" s="1"/>
</calcChain>
</file>

<file path=xl/sharedStrings.xml><?xml version="1.0" encoding="utf-8"?>
<sst xmlns="http://schemas.openxmlformats.org/spreadsheetml/2006/main" count="89" uniqueCount="49">
  <si>
    <t>Diferença (R$)</t>
  </si>
  <si>
    <t>Diferença (%)</t>
  </si>
  <si>
    <t>Diferença</t>
  </si>
  <si>
    <t>Variação (%)</t>
  </si>
  <si>
    <t>Sorocaba</t>
  </si>
  <si>
    <t>São Paulo</t>
  </si>
  <si>
    <t>Barueri</t>
  </si>
  <si>
    <t>Bauru</t>
  </si>
  <si>
    <t>Campinas</t>
  </si>
  <si>
    <t>Carapicuíba</t>
  </si>
  <si>
    <t>Diadema</t>
  </si>
  <si>
    <t>Embu</t>
  </si>
  <si>
    <t>Franca</t>
  </si>
  <si>
    <t>Guarujá</t>
  </si>
  <si>
    <t>Guarulhos</t>
  </si>
  <si>
    <t>Itaquaquecetuba</t>
  </si>
  <si>
    <t>Jundiaí</t>
  </si>
  <si>
    <t>Limeira</t>
  </si>
  <si>
    <t>Marília</t>
  </si>
  <si>
    <t>Mauá</t>
  </si>
  <si>
    <t>Mogi das Cruzes</t>
  </si>
  <si>
    <t>Osasco</t>
  </si>
  <si>
    <t>Piracicaba</t>
  </si>
  <si>
    <t>Praia Grande</t>
  </si>
  <si>
    <t>Ribeirão Preto</t>
  </si>
  <si>
    <t>Santo André</t>
  </si>
  <si>
    <t>Santos</t>
  </si>
  <si>
    <t>São Carlos</t>
  </si>
  <si>
    <t>São Vicente</t>
  </si>
  <si>
    <t>Sumaré</t>
  </si>
  <si>
    <t>Suzano</t>
  </si>
  <si>
    <t>Taboão da Serra</t>
  </si>
  <si>
    <t>Taubaté</t>
  </si>
  <si>
    <t>Loja (Cidade)</t>
  </si>
  <si>
    <t>Rótulos de Linha</t>
  </si>
  <si>
    <t>Total Geral</t>
  </si>
  <si>
    <t>Total</t>
  </si>
  <si>
    <t>S. B. Campo</t>
  </si>
  <si>
    <t>S. J. Rio Preto</t>
  </si>
  <si>
    <t>S. J. dos Campos</t>
  </si>
  <si>
    <t>Receita 2017</t>
  </si>
  <si>
    <t>Receita 2018</t>
  </si>
  <si>
    <t>Máx. 2017</t>
  </si>
  <si>
    <t>Máx. 2018</t>
  </si>
  <si>
    <t>Mín. 2017</t>
  </si>
  <si>
    <t>Mín. 2018</t>
  </si>
  <si>
    <t>Soma de Receita 2017</t>
  </si>
  <si>
    <t>Soma de Receita 2018</t>
  </si>
  <si>
    <t>Soma de Variação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</si>
</sst>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&quot;M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5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37" fontId="2" fillId="0" borderId="5" xfId="4" applyNumberFormat="1" applyFont="1" applyFill="1" applyBorder="1" applyAlignment="1">
      <alignment horizontal="center"/>
    </xf>
    <xf numFmtId="37" fontId="2" fillId="0" borderId="2" xfId="4" applyNumberFormat="1" applyFon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37" fontId="2" fillId="0" borderId="7" xfId="0" applyNumberFormat="1" applyFont="1" applyBorder="1" applyAlignment="1">
      <alignment horizontal="center"/>
    </xf>
    <xf numFmtId="37" fontId="2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/>
  </cellXfs>
  <cellStyles count="5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  <cellStyle name="Texto Explicativo" xfId="4" builtinId="53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250000</c:v>
                </c:pt>
                <c:pt idx="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92D-907F-8697CB07B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8433336"/>
        <c:axId val="168433720"/>
      </c:barChart>
      <c:catAx>
        <c:axId val="16843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33720"/>
        <c:crosses val="autoZero"/>
        <c:auto val="1"/>
        <c:lblAlgn val="ctr"/>
        <c:lblOffset val="100"/>
        <c:noMultiLvlLbl val="0"/>
      </c:catAx>
      <c:valAx>
        <c:axId val="168433720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168433336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7.xlsx]Análise!Tabela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/>
              <a:t>3 Lojas com</a:t>
            </a:r>
            <a:r>
              <a:rPr lang="en-US" sz="1200" baseline="0"/>
              <a:t> maior receita em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Análise!$D$4:$D$7</c:f>
              <c:strCache>
                <c:ptCount val="3"/>
                <c:pt idx="0">
                  <c:v>Guarulhos</c:v>
                </c:pt>
                <c:pt idx="1">
                  <c:v>Osasco</c:v>
                </c:pt>
                <c:pt idx="2">
                  <c:v>S. B. Campo</c:v>
                </c:pt>
              </c:strCache>
            </c:strRef>
          </c:cat>
          <c:val>
            <c:numRef>
              <c:f>Análise!$E$4:$E$7</c:f>
              <c:numCache>
                <c:formatCode>#,"M"</c:formatCode>
                <c:ptCount val="3"/>
                <c:pt idx="0">
                  <c:v>400000</c:v>
                </c:pt>
                <c:pt idx="1">
                  <c:v>360000</c:v>
                </c:pt>
                <c:pt idx="2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A-416D-A3CF-84A9E19537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8409240"/>
        <c:axId val="169204696"/>
      </c:barChart>
      <c:catAx>
        <c:axId val="1684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04696"/>
        <c:crosses val="autoZero"/>
        <c:auto val="1"/>
        <c:lblAlgn val="ctr"/>
        <c:lblOffset val="100"/>
        <c:noMultiLvlLbl val="0"/>
      </c:catAx>
      <c:valAx>
        <c:axId val="169204696"/>
        <c:scaling>
          <c:orientation val="minMax"/>
          <c:max val="400000"/>
          <c:min val="28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16840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[Exercício 7.xlsx]Análise!Tabela dinâmica5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3 Lojas com menor receita em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Análise!$A$10:$A$13</c:f>
              <c:strCache>
                <c:ptCount val="3"/>
                <c:pt idx="0">
                  <c:v>Mauá</c:v>
                </c:pt>
                <c:pt idx="1">
                  <c:v>Guarujá</c:v>
                </c:pt>
                <c:pt idx="2">
                  <c:v>Franca</c:v>
                </c:pt>
              </c:strCache>
            </c:strRef>
          </c:cat>
          <c:val>
            <c:numRef>
              <c:f>Análise!$B$10:$B$13</c:f>
              <c:numCache>
                <c:formatCode>#,"M"</c:formatCode>
                <c:ptCount val="3"/>
                <c:pt idx="0">
                  <c:v>110000</c:v>
                </c:pt>
                <c:pt idx="1">
                  <c:v>115000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4-49DE-A89C-E1079E5772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127080"/>
        <c:axId val="169127464"/>
      </c:barChart>
      <c:catAx>
        <c:axId val="1691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27464"/>
        <c:crosses val="autoZero"/>
        <c:auto val="1"/>
        <c:lblAlgn val="ctr"/>
        <c:lblOffset val="100"/>
        <c:noMultiLvlLbl val="0"/>
      </c:catAx>
      <c:valAx>
        <c:axId val="169127464"/>
        <c:scaling>
          <c:orientation val="minMax"/>
          <c:max val="120000"/>
          <c:min val="10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1691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[Exercício 7.xlsx]Análise!Tabela dinâmica4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3 Lojas com menor receita em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Análise!$D$10:$D$13</c:f>
              <c:strCache>
                <c:ptCount val="3"/>
                <c:pt idx="0">
                  <c:v>Guarujá</c:v>
                </c:pt>
                <c:pt idx="1">
                  <c:v>Sumaré</c:v>
                </c:pt>
                <c:pt idx="2">
                  <c:v>Mauá</c:v>
                </c:pt>
              </c:strCache>
            </c:strRef>
          </c:cat>
          <c:val>
            <c:numRef>
              <c:f>Análise!$E$10:$E$13</c:f>
              <c:numCache>
                <c:formatCode>#,"M"</c:formatCode>
                <c:ptCount val="3"/>
                <c:pt idx="0">
                  <c:v>110000</c:v>
                </c:pt>
                <c:pt idx="1">
                  <c:v>111000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0-4F8B-87AF-66B18CAF4D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1580168"/>
        <c:axId val="101580560"/>
      </c:barChart>
      <c:catAx>
        <c:axId val="10158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80560"/>
        <c:crosses val="autoZero"/>
        <c:auto val="1"/>
        <c:lblAlgn val="ctr"/>
        <c:lblOffset val="100"/>
        <c:noMultiLvlLbl val="0"/>
      </c:catAx>
      <c:valAx>
        <c:axId val="101580560"/>
        <c:scaling>
          <c:orientation val="minMax"/>
          <c:max val="115000"/>
          <c:min val="10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10158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[Exercício 7.xlsx]Análise!Tabela dinâmica1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3 Lojas com maior receita em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Análise!$A$4:$A$7</c:f>
              <c:strCache>
                <c:ptCount val="3"/>
                <c:pt idx="0">
                  <c:v>Santos</c:v>
                </c:pt>
                <c:pt idx="1">
                  <c:v>Osasco</c:v>
                </c:pt>
                <c:pt idx="2">
                  <c:v>Guarulhos</c:v>
                </c:pt>
              </c:strCache>
            </c:strRef>
          </c:cat>
          <c:val>
            <c:numRef>
              <c:f>Análise!$B$4:$B$7</c:f>
              <c:numCache>
                <c:formatCode>#,"M"</c:formatCode>
                <c:ptCount val="3"/>
                <c:pt idx="0">
                  <c:v>330000</c:v>
                </c:pt>
                <c:pt idx="1">
                  <c:v>320000</c:v>
                </c:pt>
                <c:pt idx="2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C-453D-89EE-0EC1E18AE7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1581344"/>
        <c:axId val="101581736"/>
      </c:barChart>
      <c:catAx>
        <c:axId val="1015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81736"/>
        <c:crosses val="autoZero"/>
        <c:auto val="1"/>
        <c:lblAlgn val="ctr"/>
        <c:lblOffset val="100"/>
        <c:noMultiLvlLbl val="0"/>
      </c:catAx>
      <c:valAx>
        <c:axId val="101581736"/>
        <c:scaling>
          <c:orientation val="minMax"/>
          <c:max val="330000"/>
          <c:min val="29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1015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[Exercício 7.xlsx]Análise!Tabela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Título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Análise!$A$16:$A$28</c:f>
              <c:strCache>
                <c:ptCount val="12"/>
                <c:pt idx="0">
                  <c:v>Santo André</c:v>
                </c:pt>
                <c:pt idx="1">
                  <c:v>Guarulhos</c:v>
                </c:pt>
                <c:pt idx="2">
                  <c:v>São Carlos</c:v>
                </c:pt>
                <c:pt idx="3">
                  <c:v>Campinas</c:v>
                </c:pt>
                <c:pt idx="4">
                  <c:v>S. B. Campo</c:v>
                </c:pt>
                <c:pt idx="5">
                  <c:v>Suzano</c:v>
                </c:pt>
                <c:pt idx="6">
                  <c:v>Ribeirão Preto</c:v>
                </c:pt>
                <c:pt idx="7">
                  <c:v>Sorocaba</c:v>
                </c:pt>
                <c:pt idx="8">
                  <c:v>S. J. dos Campos</c:v>
                </c:pt>
                <c:pt idx="9">
                  <c:v>São Paulo</c:v>
                </c:pt>
                <c:pt idx="10">
                  <c:v>S. J. Rio Preto</c:v>
                </c:pt>
                <c:pt idx="11">
                  <c:v>Marília</c:v>
                </c:pt>
              </c:strCache>
            </c:strRef>
          </c:cat>
          <c:val>
            <c:numRef>
              <c:f>Análise!$B$16:$B$28</c:f>
              <c:numCache>
                <c:formatCode>0%</c:formatCode>
                <c:ptCount val="12"/>
                <c:pt idx="0">
                  <c:v>0.35294117647058826</c:v>
                </c:pt>
                <c:pt idx="1">
                  <c:v>0.29032258064516131</c:v>
                </c:pt>
                <c:pt idx="2">
                  <c:v>0.2857142857142857</c:v>
                </c:pt>
                <c:pt idx="3">
                  <c:v>0.28000000000000003</c:v>
                </c:pt>
                <c:pt idx="4">
                  <c:v>0.26923076923076922</c:v>
                </c:pt>
                <c:pt idx="5">
                  <c:v>0.22222222222222221</c:v>
                </c:pt>
                <c:pt idx="6">
                  <c:v>0.22222222222222221</c:v>
                </c:pt>
                <c:pt idx="7">
                  <c:v>0.21052631578947367</c:v>
                </c:pt>
                <c:pt idx="8">
                  <c:v>0.20512820512820512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C-4C1E-A944-5F9900E0F3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615463912"/>
        <c:axId val="615464240"/>
      </c:barChart>
      <c:catAx>
        <c:axId val="6154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64240"/>
        <c:crosses val="autoZero"/>
        <c:auto val="1"/>
        <c:lblAlgn val="ctr"/>
        <c:lblOffset val="100"/>
        <c:noMultiLvlLbl val="0"/>
      </c:catAx>
      <c:valAx>
        <c:axId val="61546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154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6</xdr:col>
      <xdr:colOff>347325</xdr:colOff>
      <xdr:row>9</xdr:row>
      <xdr:rowOff>8175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9</xdr:row>
      <xdr:rowOff>66675</xdr:rowOff>
    </xdr:from>
    <xdr:to>
      <xdr:col>2</xdr:col>
      <xdr:colOff>305700</xdr:colOff>
      <xdr:row>12</xdr:row>
      <xdr:rowOff>107175</xdr:rowOff>
    </xdr:to>
    <xdr:sp macro="" textlink="Rótulos!A1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150" y="1781175"/>
          <a:ext cx="1944000" cy="6120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D327AC7-8DFF-4705-9868-4A5779411FD2}" type="TxLink">
            <a:rPr lang="en-US" sz="1100" b="1" i="0" u="none" strike="noStrike">
              <a:solidFill>
                <a:schemeClr val="tx1"/>
              </a:solidFill>
              <a:latin typeface="+mn-lt"/>
            </a:rPr>
            <a:pPr algn="ctr"/>
            <a:t>A loja que mais vendeu em 2017: Santos (330.000)</a:t>
          </a:fld>
          <a:endParaRPr lang="pt-BR" sz="11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387349</xdr:colOff>
      <xdr:row>9</xdr:row>
      <xdr:rowOff>66675</xdr:rowOff>
    </xdr:from>
    <xdr:to>
      <xdr:col>5</xdr:col>
      <xdr:colOff>502549</xdr:colOff>
      <xdr:row>12</xdr:row>
      <xdr:rowOff>107175</xdr:rowOff>
    </xdr:to>
    <xdr:sp macro="" textlink="Rótulos!A2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082799" y="1781175"/>
          <a:ext cx="1944000" cy="6120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7AF21B4-3B04-410E-8EEE-8C3B74785881}" type="TxLink"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pPr marL="0" indent="0" algn="ctr"/>
            <a:t>A loja que mais vendeu em 2018: Guarulhos (400.000)</a:t>
          </a:fld>
          <a:endParaRPr lang="pt-BR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387349</xdr:colOff>
      <xdr:row>12</xdr:row>
      <xdr:rowOff>161925</xdr:rowOff>
    </xdr:from>
    <xdr:to>
      <xdr:col>5</xdr:col>
      <xdr:colOff>502549</xdr:colOff>
      <xdr:row>21</xdr:row>
      <xdr:rowOff>67425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593724</xdr:colOff>
      <xdr:row>9</xdr:row>
      <xdr:rowOff>66675</xdr:rowOff>
    </xdr:from>
    <xdr:to>
      <xdr:col>9</xdr:col>
      <xdr:colOff>99324</xdr:colOff>
      <xdr:row>12</xdr:row>
      <xdr:rowOff>107175</xdr:rowOff>
    </xdr:to>
    <xdr:sp macro="" textlink="Rótulos!A3">
      <xdr:nvSpPr>
        <xdr:cNvPr id="6" name="Retângulo de cantos arredond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117974" y="1781175"/>
          <a:ext cx="1944000" cy="612000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362D2D3-3124-4676-9C58-65C1CB40019A}" type="TxLink">
            <a:rPr lang="en-US" sz="11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A loja que menos vendeu em 2017: Mauá (110.000)</a:t>
          </a:fld>
          <a:endParaRPr lang="pt-BR" sz="11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200025</xdr:colOff>
      <xdr:row>9</xdr:row>
      <xdr:rowOff>66675</xdr:rowOff>
    </xdr:from>
    <xdr:to>
      <xdr:col>12</xdr:col>
      <xdr:colOff>315225</xdr:colOff>
      <xdr:row>12</xdr:row>
      <xdr:rowOff>107175</xdr:rowOff>
    </xdr:to>
    <xdr:sp macro="" textlink="Rótulos!A4">
      <xdr:nvSpPr>
        <xdr:cNvPr id="7" name="Retângulo de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162675" y="1781175"/>
          <a:ext cx="1944000" cy="612000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305EC7F-D45E-4555-A3CE-7798D29FF94C}" type="TxLink">
            <a:rPr lang="en-US" sz="11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A loja que menos vendeu em 2018: Guarujá (110.000)</a:t>
          </a:fld>
          <a:endParaRPr lang="pt-BR" sz="11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381000</xdr:colOff>
      <xdr:row>9</xdr:row>
      <xdr:rowOff>66675</xdr:rowOff>
    </xdr:from>
    <xdr:to>
      <xdr:col>14</xdr:col>
      <xdr:colOff>601800</xdr:colOff>
      <xdr:row>12</xdr:row>
      <xdr:rowOff>107175</xdr:rowOff>
    </xdr:to>
    <xdr:sp macro="" textlink="Rótulos!A5">
      <xdr:nvSpPr>
        <xdr:cNvPr id="8" name="Retângulo de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172450" y="1781175"/>
          <a:ext cx="1440000" cy="612000"/>
        </a:xfrm>
        <a:prstGeom prst="roundRect">
          <a:avLst/>
        </a:prstGeom>
        <a:solidFill>
          <a:srgbClr val="0070C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D4CE212-D0DC-486F-BEC6-AA3CD86BEC7E}" type="TxLink">
            <a:rPr lang="en-US" sz="14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Receita 2017: 5.685.000</a:t>
          </a:fld>
          <a:endParaRPr lang="en-US" sz="14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381000</xdr:colOff>
      <xdr:row>12</xdr:row>
      <xdr:rowOff>180975</xdr:rowOff>
    </xdr:from>
    <xdr:to>
      <xdr:col>14</xdr:col>
      <xdr:colOff>601800</xdr:colOff>
      <xdr:row>16</xdr:row>
      <xdr:rowOff>30975</xdr:rowOff>
    </xdr:to>
    <xdr:sp macro="" textlink="Rótulos!A6">
      <xdr:nvSpPr>
        <xdr:cNvPr id="9" name="Retângulo de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172450" y="2466975"/>
          <a:ext cx="1440000" cy="612000"/>
        </a:xfrm>
        <a:prstGeom prst="roundRect">
          <a:avLst/>
        </a:prstGeom>
        <a:solidFill>
          <a:srgbClr val="0070C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3D6D0EA-FEC1-47AA-8F1C-0580DB648A05}" type="TxLink">
            <a:rPr lang="en-US" sz="14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Receita 2018: 6.389.000</a:t>
          </a:fld>
          <a:endParaRPr lang="en-US" sz="14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593724</xdr:colOff>
      <xdr:row>12</xdr:row>
      <xdr:rowOff>161925</xdr:rowOff>
    </xdr:from>
    <xdr:to>
      <xdr:col>9</xdr:col>
      <xdr:colOff>99324</xdr:colOff>
      <xdr:row>21</xdr:row>
      <xdr:rowOff>67425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12</xdr:row>
      <xdr:rowOff>161925</xdr:rowOff>
    </xdr:from>
    <xdr:to>
      <xdr:col>12</xdr:col>
      <xdr:colOff>315225</xdr:colOff>
      <xdr:row>21</xdr:row>
      <xdr:rowOff>67425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12</xdr:row>
      <xdr:rowOff>161925</xdr:rowOff>
    </xdr:from>
    <xdr:to>
      <xdr:col>2</xdr:col>
      <xdr:colOff>305700</xdr:colOff>
      <xdr:row>21</xdr:row>
      <xdr:rowOff>67425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381000</xdr:colOff>
      <xdr:row>16</xdr:row>
      <xdr:rowOff>104775</xdr:rowOff>
    </xdr:from>
    <xdr:to>
      <xdr:col>14</xdr:col>
      <xdr:colOff>601800</xdr:colOff>
      <xdr:row>19</xdr:row>
      <xdr:rowOff>145275</xdr:rowOff>
    </xdr:to>
    <xdr:sp macro="" textlink="Rótulos!A7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8172450" y="3152775"/>
          <a:ext cx="1440000" cy="612000"/>
        </a:xfrm>
        <a:prstGeom prst="roundRect">
          <a:avLst/>
        </a:prstGeom>
        <a:solidFill>
          <a:srgbClr val="0070C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4F599DD-339B-4192-B3F8-BA87C5707A83}" type="TxLink">
            <a:rPr lang="en-US" sz="14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Aumento da receita: 12,38%</a:t>
          </a:fld>
          <a:endParaRPr lang="en-US" sz="14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542926</xdr:colOff>
      <xdr:row>3</xdr:row>
      <xdr:rowOff>114300</xdr:rowOff>
    </xdr:from>
    <xdr:to>
      <xdr:col>4</xdr:col>
      <xdr:colOff>571500</xdr:colOff>
      <xdr:row>5</xdr:row>
      <xdr:rowOff>0</xdr:rowOff>
    </xdr:to>
    <xdr:sp macro="" textlink="$B$9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847976" y="685800"/>
          <a:ext cx="63817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E79A5FF-5DE3-412E-8701-0FBE79838113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/>
            <a:t>28,00%</a:t>
          </a:fld>
          <a:endParaRPr lang="pt-BR" sz="1100"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409575</xdr:colOff>
      <xdr:row>0</xdr:row>
      <xdr:rowOff>66675</xdr:rowOff>
    </xdr:from>
    <xdr:to>
      <xdr:col>14</xdr:col>
      <xdr:colOff>572775</xdr:colOff>
      <xdr:row>9</xdr:row>
      <xdr:rowOff>8175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560F92B-198B-4BB3-BA77-406FD73C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15.339579282409" createdVersion="5" refreshedVersion="6" minRefreshableVersion="3" recordCount="32" xr:uid="{00000000-000A-0000-FFFF-FFFF00000000}">
  <cacheSource type="worksheet">
    <worksheetSource name="Tabela3[[Loja (Cidade)]:[Receita 2018]]"/>
  </cacheSource>
  <cacheFields count="3">
    <cacheField name="Loja (Cidade)" numFmtId="0">
      <sharedItems count="35">
        <s v="Barueri"/>
        <s v="Bauru"/>
        <s v="Campinas"/>
        <s v="Carapicuíba"/>
        <s v="Diadema"/>
        <s v="Embu"/>
        <s v="Franca"/>
        <s v="Guarujá"/>
        <s v="Guarulhos"/>
        <s v="Itaquaquecetuba"/>
        <s v="Jundiaí"/>
        <s v="Limeira"/>
        <s v="Marília"/>
        <s v="Mauá"/>
        <s v="Mogi das Cruzes"/>
        <s v="Osasco"/>
        <s v="Piracicaba"/>
        <s v="Praia Grande"/>
        <s v="Ribeirão Preto"/>
        <s v="Santo André"/>
        <s v="Santos"/>
        <s v="S. B. Campo"/>
        <s v="São Carlos"/>
        <s v="S. J. Rio Preto"/>
        <s v="S. J. dos Campos"/>
        <s v="São Paulo"/>
        <s v="São Vicente"/>
        <s v="Sorocaba"/>
        <s v="Sumaré"/>
        <s v="Suzano"/>
        <s v="Taboão da Serra"/>
        <s v="Taubaté"/>
        <s v="São Bernardo do Campo" u="1"/>
        <s v="São José do Rio Preto" u="1"/>
        <s v="São José dos Campos" u="1"/>
      </sharedItems>
    </cacheField>
    <cacheField name="Receita 2017" numFmtId="37">
      <sharedItems containsSemiMixedTypes="0" containsString="0" containsNumber="1" containsInteger="1" minValue="110000" maxValue="330000"/>
    </cacheField>
    <cacheField name="Receita 2018" numFmtId="37">
      <sharedItems containsSemiMixedTypes="0" containsString="0" containsNumber="1" containsInteger="1" minValue="1100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10.44825509259" createdVersion="8" refreshedVersion="8" minRefreshableVersion="3" recordCount="33" xr:uid="{335B2206-7FCB-4F3D-ABF0-12E84F168C9C}">
  <cacheSource type="worksheet">
    <worksheetSource ref="A3:E36" sheet="Comparação anual"/>
  </cacheSource>
  <cacheFields count="5">
    <cacheField name="Loja (Cidade)" numFmtId="0">
      <sharedItems count="33">
        <s v="Barueri"/>
        <s v="Bauru"/>
        <s v="Campinas"/>
        <s v="Carapicuíba"/>
        <s v="Diadema"/>
        <s v="Embu"/>
        <s v="Franca"/>
        <s v="Guarujá"/>
        <s v="Guarulhos"/>
        <s v="Itaquaquecetuba"/>
        <s v="Jundiaí"/>
        <s v="Limeira"/>
        <s v="Marília"/>
        <s v="Mauá"/>
        <s v="Mogi das Cruzes"/>
        <s v="Osasco"/>
        <s v="Piracicaba"/>
        <s v="Praia Grande"/>
        <s v="Ribeirão Preto"/>
        <s v="Santo André"/>
        <s v="Santos"/>
        <s v="S. B. Campo"/>
        <s v="São Carlos"/>
        <s v="S. J. Rio Preto"/>
        <s v="S. J. dos Campos"/>
        <s v="São Paulo"/>
        <s v="São Vicente"/>
        <s v="Sorocaba"/>
        <s v="Sumaré"/>
        <s v="Suzano"/>
        <s v="Taboão da Serra"/>
        <s v="Taubaté"/>
        <s v="Total"/>
      </sharedItems>
    </cacheField>
    <cacheField name="Receita 2017" numFmtId="37">
      <sharedItems containsSemiMixedTypes="0" containsString="0" containsNumber="1" containsInteger="1" minValue="110000" maxValue="5685000"/>
    </cacheField>
    <cacheField name="Receita 2018" numFmtId="37">
      <sharedItems containsSemiMixedTypes="0" containsString="0" containsNumber="1" containsInteger="1" minValue="110000" maxValue="6389000"/>
    </cacheField>
    <cacheField name="Diferença" numFmtId="0">
      <sharedItems containsString="0" containsBlank="1" containsNumber="1" containsInteger="1" minValue="-30000" maxValue="90000"/>
    </cacheField>
    <cacheField name="Variação (%)" numFmtId="10">
      <sharedItems containsString="0" containsBlank="1" containsNumber="1" minValue="-0.20714285714285716" maxValue="0.352941176470588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50000"/>
    <n v="160000"/>
  </r>
  <r>
    <x v="1"/>
    <n v="155000"/>
    <n v="150000"/>
  </r>
  <r>
    <x v="2"/>
    <n v="250000"/>
    <n v="320000"/>
  </r>
  <r>
    <x v="3"/>
    <n v="200000"/>
    <n v="220000"/>
  </r>
  <r>
    <x v="4"/>
    <n v="160000"/>
    <n v="169000"/>
  </r>
  <r>
    <x v="5"/>
    <n v="130000"/>
    <n v="130000"/>
  </r>
  <r>
    <x v="6"/>
    <n v="120000"/>
    <n v="140000"/>
  </r>
  <r>
    <x v="7"/>
    <n v="115000"/>
    <n v="110000"/>
  </r>
  <r>
    <x v="8"/>
    <n v="310000"/>
    <n v="400000"/>
  </r>
  <r>
    <x v="9"/>
    <n v="180000"/>
    <n v="195000"/>
  </r>
  <r>
    <x v="10"/>
    <n v="150000"/>
    <n v="165000"/>
  </r>
  <r>
    <x v="11"/>
    <n v="155000"/>
    <n v="154000"/>
  </r>
  <r>
    <x v="12"/>
    <n v="125000"/>
    <n v="150000"/>
  </r>
  <r>
    <x v="13"/>
    <n v="110000"/>
    <n v="115000"/>
  </r>
  <r>
    <x v="14"/>
    <n v="135000"/>
    <n v="150000"/>
  </r>
  <r>
    <x v="15"/>
    <n v="320000"/>
    <n v="360000"/>
  </r>
  <r>
    <x v="16"/>
    <n v="165000"/>
    <n v="165000"/>
  </r>
  <r>
    <x v="17"/>
    <n v="130000"/>
    <n v="120000"/>
  </r>
  <r>
    <x v="18"/>
    <n v="180000"/>
    <n v="220000"/>
  </r>
  <r>
    <x v="19"/>
    <n v="170000"/>
    <n v="230000"/>
  </r>
  <r>
    <x v="20"/>
    <n v="330000"/>
    <n v="300000"/>
  </r>
  <r>
    <x v="21"/>
    <n v="260000"/>
    <n v="330000"/>
  </r>
  <r>
    <x v="22"/>
    <n v="140000"/>
    <n v="180000"/>
  </r>
  <r>
    <x v="23"/>
    <n v="200000"/>
    <n v="240000"/>
  </r>
  <r>
    <x v="24"/>
    <n v="195000"/>
    <n v="235000"/>
  </r>
  <r>
    <x v="25"/>
    <n v="250000"/>
    <n v="300000"/>
  </r>
  <r>
    <x v="26"/>
    <n v="125000"/>
    <n v="145000"/>
  </r>
  <r>
    <x v="27"/>
    <n v="190000"/>
    <n v="230000"/>
  </r>
  <r>
    <x v="28"/>
    <n v="140000"/>
    <n v="111000"/>
  </r>
  <r>
    <x v="29"/>
    <n v="180000"/>
    <n v="220000"/>
  </r>
  <r>
    <x v="30"/>
    <n v="140000"/>
    <n v="140000"/>
  </r>
  <r>
    <x v="31"/>
    <n v="125000"/>
    <n v="13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50000"/>
    <n v="160000"/>
    <n v="10000"/>
    <n v="6.6666666666666666E-2"/>
  </r>
  <r>
    <x v="1"/>
    <n v="155000"/>
    <n v="150000"/>
    <n v="-5000"/>
    <n v="-3.2258064516129031E-2"/>
  </r>
  <r>
    <x v="2"/>
    <n v="250000"/>
    <n v="320000"/>
    <n v="70000"/>
    <n v="0.28000000000000003"/>
  </r>
  <r>
    <x v="3"/>
    <n v="200000"/>
    <n v="220000"/>
    <n v="20000"/>
    <n v="0.1"/>
  </r>
  <r>
    <x v="4"/>
    <n v="160000"/>
    <n v="169000"/>
    <n v="9000"/>
    <n v="5.6250000000000001E-2"/>
  </r>
  <r>
    <x v="5"/>
    <n v="130000"/>
    <n v="130000"/>
    <n v="0"/>
    <n v="0"/>
  </r>
  <r>
    <x v="6"/>
    <n v="120000"/>
    <n v="140000"/>
    <n v="20000"/>
    <n v="0.16666666666666666"/>
  </r>
  <r>
    <x v="7"/>
    <n v="115000"/>
    <n v="110000"/>
    <n v="-5000"/>
    <n v="-4.3478260869565216E-2"/>
  </r>
  <r>
    <x v="8"/>
    <n v="310000"/>
    <n v="400000"/>
    <n v="90000"/>
    <n v="0.29032258064516131"/>
  </r>
  <r>
    <x v="9"/>
    <n v="180000"/>
    <n v="195000"/>
    <n v="15000"/>
    <n v="8.3333333333333329E-2"/>
  </r>
  <r>
    <x v="10"/>
    <n v="150000"/>
    <n v="165000"/>
    <n v="15000"/>
    <n v="0.1"/>
  </r>
  <r>
    <x v="11"/>
    <n v="155000"/>
    <n v="154000"/>
    <n v="-1000"/>
    <n v="-6.4516129032258064E-3"/>
  </r>
  <r>
    <x v="12"/>
    <n v="125000"/>
    <n v="150000"/>
    <n v="25000"/>
    <n v="0.2"/>
  </r>
  <r>
    <x v="13"/>
    <n v="110000"/>
    <n v="115000"/>
    <n v="5000"/>
    <n v="4.5454545454545456E-2"/>
  </r>
  <r>
    <x v="14"/>
    <n v="135000"/>
    <n v="150000"/>
    <n v="15000"/>
    <n v="0.1111111111111111"/>
  </r>
  <r>
    <x v="15"/>
    <n v="320000"/>
    <n v="360000"/>
    <n v="40000"/>
    <n v="0.125"/>
  </r>
  <r>
    <x v="16"/>
    <n v="165000"/>
    <n v="165000"/>
    <n v="0"/>
    <n v="0"/>
  </r>
  <r>
    <x v="17"/>
    <n v="130000"/>
    <n v="120000"/>
    <n v="-10000"/>
    <n v="-7.6923076923076927E-2"/>
  </r>
  <r>
    <x v="18"/>
    <n v="180000"/>
    <n v="220000"/>
    <n v="40000"/>
    <n v="0.22222222222222221"/>
  </r>
  <r>
    <x v="19"/>
    <n v="170000"/>
    <n v="230000"/>
    <n v="60000"/>
    <n v="0.35294117647058826"/>
  </r>
  <r>
    <x v="20"/>
    <n v="330000"/>
    <n v="300000"/>
    <n v="-30000"/>
    <n v="-9.0909090909090912E-2"/>
  </r>
  <r>
    <x v="21"/>
    <n v="260000"/>
    <n v="330000"/>
    <n v="70000"/>
    <n v="0.26923076923076922"/>
  </r>
  <r>
    <x v="22"/>
    <n v="140000"/>
    <n v="180000"/>
    <n v="40000"/>
    <n v="0.2857142857142857"/>
  </r>
  <r>
    <x v="23"/>
    <n v="200000"/>
    <n v="240000"/>
    <n v="40000"/>
    <n v="0.2"/>
  </r>
  <r>
    <x v="24"/>
    <n v="195000"/>
    <n v="235000"/>
    <n v="40000"/>
    <n v="0.20512820512820512"/>
  </r>
  <r>
    <x v="25"/>
    <n v="250000"/>
    <n v="300000"/>
    <n v="50000"/>
    <n v="0.2"/>
  </r>
  <r>
    <x v="26"/>
    <n v="125000"/>
    <n v="145000"/>
    <n v="20000"/>
    <n v="0.16"/>
  </r>
  <r>
    <x v="27"/>
    <n v="190000"/>
    <n v="230000"/>
    <n v="40000"/>
    <n v="0.21052631578947367"/>
  </r>
  <r>
    <x v="28"/>
    <n v="140000"/>
    <n v="111000"/>
    <n v="-29000"/>
    <n v="-0.20714285714285716"/>
  </r>
  <r>
    <x v="29"/>
    <n v="180000"/>
    <n v="220000"/>
    <n v="40000"/>
    <n v="0.22222222222222221"/>
  </r>
  <r>
    <x v="30"/>
    <n v="140000"/>
    <n v="140000"/>
    <n v="0"/>
    <n v="0"/>
  </r>
  <r>
    <x v="31"/>
    <n v="125000"/>
    <n v="135000"/>
    <n v="10000"/>
    <n v="0.08"/>
  </r>
  <r>
    <x v="32"/>
    <n v="5685000"/>
    <n v="6389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47635-5622-4BB8-B5D6-B6B32C7A0122}" name="Tabela dinâ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5:B28" firstHeaderRow="1" firstDataRow="1" firstDataCol="1"/>
  <pivotFields count="5">
    <pivotField axis="axisRow" showAll="0" measureFilter="1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4"/>
        <item x="23"/>
        <item x="19"/>
        <item x="20"/>
        <item x="22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numFmtId="37" showAll="0"/>
    <pivotField showAll="0"/>
    <pivotField dataField="1" showAll="0"/>
  </pivotFields>
  <rowFields count="1">
    <field x="0"/>
  </rowFields>
  <rowItems count="13">
    <i>
      <x v="22"/>
    </i>
    <i>
      <x v="8"/>
    </i>
    <i>
      <x v="24"/>
    </i>
    <i>
      <x v="2"/>
    </i>
    <i>
      <x v="19"/>
    </i>
    <i>
      <x v="29"/>
    </i>
    <i>
      <x v="18"/>
    </i>
    <i>
      <x v="27"/>
    </i>
    <i>
      <x v="20"/>
    </i>
    <i>
      <x v="25"/>
    </i>
    <i>
      <x v="21"/>
    </i>
    <i>
      <x v="12"/>
    </i>
    <i t="grand">
      <x/>
    </i>
  </rowItems>
  <colItems count="1">
    <i/>
  </colItems>
  <dataFields count="1">
    <dataField name="Soma de Variação (%)" fld="4" baseField="0" baseItem="0" numFmtId="9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3">
  <location ref="D9:E13" firstHeaderRow="1" firstDataRow="1" firstDataCol="1"/>
  <pivotFields count="3">
    <pivotField axis="axisRow" showAll="0" measureFilter="1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2"/>
        <item x="22"/>
        <item m="1" x="33"/>
        <item m="1" x="34"/>
        <item x="25"/>
        <item x="26"/>
        <item x="27"/>
        <item x="28"/>
        <item x="29"/>
        <item x="30"/>
        <item x="31"/>
        <item x="21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dataField="1" numFmtId="37" showAll="0"/>
  </pivotFields>
  <rowFields count="1">
    <field x="0"/>
  </rowFields>
  <rowItems count="4">
    <i>
      <x v="7"/>
    </i>
    <i>
      <x v="28"/>
    </i>
    <i>
      <x v="13"/>
    </i>
    <i t="grand">
      <x/>
    </i>
  </rowItems>
  <colItems count="1">
    <i/>
  </colItems>
  <dataFields count="1">
    <dataField name="Soma de Receita 2018" fld="2" baseField="0" baseItem="0" numFmtId="164"/>
  </dataFields>
  <formats count="1">
    <format dxfId="2">
      <pivotArea outline="0" collapsedLevelsAreSubtotals="1" fieldPosition="0"/>
    </format>
  </formats>
  <chartFormats count="1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D3:E7" firstHeaderRow="1" firstDataRow="1" firstDataCol="1"/>
  <pivotFields count="3">
    <pivotField axis="axisRow" showAll="0" measure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2"/>
        <item x="22"/>
        <item m="1" x="33"/>
        <item m="1" x="34"/>
        <item x="25"/>
        <item x="26"/>
        <item x="27"/>
        <item x="28"/>
        <item x="29"/>
        <item x="30"/>
        <item x="31"/>
        <item x="21"/>
        <item x="23"/>
        <item x="24"/>
        <item t="default"/>
      </items>
    </pivotField>
    <pivotField numFmtId="37" showAll="0"/>
    <pivotField dataField="1" numFmtId="37" showAll="0"/>
  </pivotFields>
  <rowFields count="1">
    <field x="0"/>
  </rowFields>
  <rowItems count="4">
    <i>
      <x v="8"/>
    </i>
    <i>
      <x v="15"/>
    </i>
    <i>
      <x v="32"/>
    </i>
    <i t="grand">
      <x/>
    </i>
  </rowItems>
  <colItems count="1">
    <i/>
  </colItems>
  <dataFields count="1">
    <dataField name="Soma de Receita 2018" fld="2" baseField="0" baseItem="0" numFmtId="164"/>
  </dataFields>
  <formats count="1">
    <format dxfId="3">
      <pivotArea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3">
  <location ref="A3:B7" firstHeaderRow="1" firstDataRow="1" firstDataCol="1"/>
  <pivotFields count="3">
    <pivotField axis="axisRow" showAll="0" measureFilter="1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2"/>
        <item x="22"/>
        <item m="1" x="33"/>
        <item m="1" x="34"/>
        <item x="25"/>
        <item x="26"/>
        <item x="27"/>
        <item x="28"/>
        <item x="29"/>
        <item x="30"/>
        <item x="31"/>
        <item x="21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  <pivotField numFmtId="37" showAll="0"/>
  </pivotFields>
  <rowFields count="1">
    <field x="0"/>
  </rowFields>
  <rowItems count="4">
    <i>
      <x v="20"/>
    </i>
    <i>
      <x v="15"/>
    </i>
    <i>
      <x v="8"/>
    </i>
    <i t="grand">
      <x/>
    </i>
  </rowItems>
  <colItems count="1">
    <i/>
  </colItems>
  <dataFields count="1">
    <dataField name="Soma de Receita 2017" fld="1" baseField="0" baseItem="0"/>
  </dataFields>
  <formats count="2">
    <format dxfId="5">
      <pivotArea collapsedLevelsAreSubtotals="1" fieldPosition="0">
        <references count="1">
          <reference field="0" count="3">
            <x v="8"/>
            <x v="15"/>
            <x v="20"/>
          </reference>
        </references>
      </pivotArea>
    </format>
    <format dxfId="4">
      <pivotArea grandRow="1" outline="0" collapsedLevelsAreSubtotals="1" fieldPosition="0"/>
    </format>
  </formats>
  <chartFormats count="1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3">
  <location ref="A9:B13" firstHeaderRow="1" firstDataRow="1" firstDataCol="1"/>
  <pivotFields count="3">
    <pivotField axis="axisRow" showAll="0" measureFilter="1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2"/>
        <item x="22"/>
        <item m="1" x="33"/>
        <item m="1" x="34"/>
        <item x="25"/>
        <item x="26"/>
        <item x="27"/>
        <item x="28"/>
        <item x="29"/>
        <item x="30"/>
        <item x="31"/>
        <item x="21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  <pivotField numFmtId="37" showAll="0"/>
  </pivotFields>
  <rowFields count="1">
    <field x="0"/>
  </rowFields>
  <rowItems count="4">
    <i>
      <x v="13"/>
    </i>
    <i>
      <x v="7"/>
    </i>
    <i>
      <x v="6"/>
    </i>
    <i t="grand">
      <x/>
    </i>
  </rowItems>
  <colItems count="1">
    <i/>
  </colItems>
  <dataFields count="1">
    <dataField name="Soma de Receita 2017" fld="1" baseField="0" baseItem="0"/>
  </dataFields>
  <formats count="1">
    <format dxfId="6">
      <pivotArea outline="0" collapsedLevelsAreSubtotals="1" fieldPosition="0"/>
    </format>
  </formats>
  <chartFormats count="1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3:E36" totalsRowCount="1" headerRowDxfId="18" tableBorderDxfId="17" headerRowCellStyle="Texto Explicativo">
  <autoFilter ref="A3:E35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 (Cidade)" totalsRowLabel="Total" dataDxfId="16" totalsRowDxfId="15" dataCellStyle="Normal"/>
    <tableColumn id="2" xr3:uid="{00000000-0010-0000-0000-000002000000}" name="Receita 2017" totalsRowFunction="sum" dataDxfId="14" totalsRowDxfId="13" dataCellStyle="Texto Explicativo"/>
    <tableColumn id="3" xr3:uid="{00000000-0010-0000-0000-000003000000}" name="Receita 2018" totalsRowFunction="sum" dataDxfId="12" totalsRowDxfId="11" dataCellStyle="Texto Explicativo"/>
    <tableColumn id="4" xr3:uid="{00000000-0010-0000-0000-000004000000}" name="Diferença" dataDxfId="10" totalsRowDxfId="9">
      <calculatedColumnFormula>C4-B4</calculatedColumnFormula>
    </tableColumn>
    <tableColumn id="5" xr3:uid="{00000000-0010-0000-0000-000005000000}" name="Variação (%)" dataDxfId="8" totalsRowDxfId="7">
      <calculatedColumnFormula>D4/B4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opLeftCell="A14" workbookViewId="0">
      <selection activeCell="I10" sqref="I10"/>
    </sheetView>
  </sheetViews>
  <sheetFormatPr defaultRowHeight="15" x14ac:dyDescent="0.25"/>
  <cols>
    <col min="1" max="1" width="22.42578125" bestFit="1" customWidth="1"/>
    <col min="2" max="3" width="17" bestFit="1" customWidth="1"/>
    <col min="4" max="4" width="14.28515625" style="9" bestFit="1" customWidth="1"/>
    <col min="5" max="5" width="16.85546875" style="9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2" spans="1:5" x14ac:dyDescent="0.25">
      <c r="A2" s="2"/>
      <c r="B2" s="2"/>
    </row>
    <row r="3" spans="1:5" x14ac:dyDescent="0.25">
      <c r="A3" s="7" t="s">
        <v>33</v>
      </c>
      <c r="B3" s="6" t="s">
        <v>40</v>
      </c>
      <c r="C3" s="6" t="s">
        <v>41</v>
      </c>
      <c r="D3" s="8" t="s">
        <v>2</v>
      </c>
      <c r="E3" s="8" t="s">
        <v>3</v>
      </c>
    </row>
    <row r="4" spans="1:5" x14ac:dyDescent="0.25">
      <c r="A4" s="9" t="s">
        <v>6</v>
      </c>
      <c r="B4" s="3">
        <v>150000</v>
      </c>
      <c r="C4" s="3">
        <v>160000</v>
      </c>
      <c r="D4" s="10">
        <f t="shared" ref="D4:D33" si="0">C4-B4</f>
        <v>10000</v>
      </c>
      <c r="E4" s="12">
        <f t="shared" ref="E4:E33" si="1">D4/B4</f>
        <v>6.6666666666666666E-2</v>
      </c>
    </row>
    <row r="5" spans="1:5" x14ac:dyDescent="0.25">
      <c r="A5" s="9" t="s">
        <v>7</v>
      </c>
      <c r="B5" s="3">
        <v>155000</v>
      </c>
      <c r="C5" s="3">
        <v>150000</v>
      </c>
      <c r="D5" s="10">
        <f t="shared" si="0"/>
        <v>-5000</v>
      </c>
      <c r="E5" s="12">
        <f t="shared" si="1"/>
        <v>-3.2258064516129031E-2</v>
      </c>
    </row>
    <row r="6" spans="1:5" x14ac:dyDescent="0.25">
      <c r="A6" s="9" t="s">
        <v>8</v>
      </c>
      <c r="B6" s="3">
        <v>250000</v>
      </c>
      <c r="C6" s="3">
        <v>320000</v>
      </c>
      <c r="D6" s="10">
        <f t="shared" si="0"/>
        <v>70000</v>
      </c>
      <c r="E6" s="12">
        <f t="shared" si="1"/>
        <v>0.28000000000000003</v>
      </c>
    </row>
    <row r="7" spans="1:5" x14ac:dyDescent="0.25">
      <c r="A7" s="9" t="s">
        <v>9</v>
      </c>
      <c r="B7" s="3">
        <v>200000</v>
      </c>
      <c r="C7" s="3">
        <v>220000</v>
      </c>
      <c r="D7" s="10">
        <f t="shared" si="0"/>
        <v>20000</v>
      </c>
      <c r="E7" s="12">
        <f t="shared" si="1"/>
        <v>0.1</v>
      </c>
    </row>
    <row r="8" spans="1:5" x14ac:dyDescent="0.25">
      <c r="A8" s="9" t="s">
        <v>10</v>
      </c>
      <c r="B8" s="3">
        <v>160000</v>
      </c>
      <c r="C8" s="3">
        <v>169000</v>
      </c>
      <c r="D8" s="10">
        <f t="shared" si="0"/>
        <v>9000</v>
      </c>
      <c r="E8" s="12">
        <f t="shared" si="1"/>
        <v>5.6250000000000001E-2</v>
      </c>
    </row>
    <row r="9" spans="1:5" x14ac:dyDescent="0.25">
      <c r="A9" s="9" t="s">
        <v>11</v>
      </c>
      <c r="B9" s="3">
        <v>130000</v>
      </c>
      <c r="C9" s="3">
        <v>130000</v>
      </c>
      <c r="D9" s="10">
        <f t="shared" si="0"/>
        <v>0</v>
      </c>
      <c r="E9" s="12">
        <f t="shared" si="1"/>
        <v>0</v>
      </c>
    </row>
    <row r="10" spans="1:5" x14ac:dyDescent="0.25">
      <c r="A10" s="9" t="s">
        <v>12</v>
      </c>
      <c r="B10" s="3">
        <v>120000</v>
      </c>
      <c r="C10" s="3">
        <v>140000</v>
      </c>
      <c r="D10" s="10">
        <f t="shared" si="0"/>
        <v>20000</v>
      </c>
      <c r="E10" s="12">
        <f t="shared" si="1"/>
        <v>0.16666666666666666</v>
      </c>
    </row>
    <row r="11" spans="1:5" x14ac:dyDescent="0.25">
      <c r="A11" s="9" t="s">
        <v>13</v>
      </c>
      <c r="B11" s="3">
        <v>115000</v>
      </c>
      <c r="C11" s="3">
        <v>110000</v>
      </c>
      <c r="D11" s="10">
        <f t="shared" si="0"/>
        <v>-5000</v>
      </c>
      <c r="E11" s="12">
        <f t="shared" si="1"/>
        <v>-4.3478260869565216E-2</v>
      </c>
    </row>
    <row r="12" spans="1:5" x14ac:dyDescent="0.25">
      <c r="A12" s="9" t="s">
        <v>14</v>
      </c>
      <c r="B12" s="3">
        <v>310000</v>
      </c>
      <c r="C12" s="3">
        <v>400000</v>
      </c>
      <c r="D12" s="10">
        <f t="shared" si="0"/>
        <v>90000</v>
      </c>
      <c r="E12" s="12">
        <f t="shared" si="1"/>
        <v>0.29032258064516131</v>
      </c>
    </row>
    <row r="13" spans="1:5" x14ac:dyDescent="0.25">
      <c r="A13" s="9" t="s">
        <v>15</v>
      </c>
      <c r="B13" s="3">
        <v>180000</v>
      </c>
      <c r="C13" s="3">
        <v>195000</v>
      </c>
      <c r="D13" s="10">
        <f t="shared" si="0"/>
        <v>15000</v>
      </c>
      <c r="E13" s="12">
        <f t="shared" si="1"/>
        <v>8.3333333333333329E-2</v>
      </c>
    </row>
    <row r="14" spans="1:5" x14ac:dyDescent="0.25">
      <c r="A14" s="9" t="s">
        <v>16</v>
      </c>
      <c r="B14" s="3">
        <v>150000</v>
      </c>
      <c r="C14" s="3">
        <v>165000</v>
      </c>
      <c r="D14" s="10">
        <f t="shared" si="0"/>
        <v>15000</v>
      </c>
      <c r="E14" s="12">
        <f t="shared" si="1"/>
        <v>0.1</v>
      </c>
    </row>
    <row r="15" spans="1:5" x14ac:dyDescent="0.25">
      <c r="A15" s="9" t="s">
        <v>17</v>
      </c>
      <c r="B15" s="3">
        <v>155000</v>
      </c>
      <c r="C15" s="3">
        <v>154000</v>
      </c>
      <c r="D15" s="10">
        <f t="shared" si="0"/>
        <v>-1000</v>
      </c>
      <c r="E15" s="12">
        <f t="shared" si="1"/>
        <v>-6.4516129032258064E-3</v>
      </c>
    </row>
    <row r="16" spans="1:5" x14ac:dyDescent="0.25">
      <c r="A16" s="9" t="s">
        <v>18</v>
      </c>
      <c r="B16" s="3">
        <v>125000</v>
      </c>
      <c r="C16" s="3">
        <v>150000</v>
      </c>
      <c r="D16" s="10">
        <f t="shared" si="0"/>
        <v>25000</v>
      </c>
      <c r="E16" s="12">
        <f t="shared" si="1"/>
        <v>0.2</v>
      </c>
    </row>
    <row r="17" spans="1:5" x14ac:dyDescent="0.25">
      <c r="A17" s="9" t="s">
        <v>19</v>
      </c>
      <c r="B17" s="3">
        <v>110000</v>
      </c>
      <c r="C17" s="3">
        <v>115000</v>
      </c>
      <c r="D17" s="10">
        <f t="shared" si="0"/>
        <v>5000</v>
      </c>
      <c r="E17" s="12">
        <f t="shared" si="1"/>
        <v>4.5454545454545456E-2</v>
      </c>
    </row>
    <row r="18" spans="1:5" x14ac:dyDescent="0.25">
      <c r="A18" s="9" t="s">
        <v>20</v>
      </c>
      <c r="B18" s="3">
        <v>135000</v>
      </c>
      <c r="C18" s="3">
        <v>150000</v>
      </c>
      <c r="D18" s="10">
        <f t="shared" si="0"/>
        <v>15000</v>
      </c>
      <c r="E18" s="12">
        <f t="shared" si="1"/>
        <v>0.1111111111111111</v>
      </c>
    </row>
    <row r="19" spans="1:5" x14ac:dyDescent="0.25">
      <c r="A19" s="9" t="s">
        <v>21</v>
      </c>
      <c r="B19" s="3">
        <v>320000</v>
      </c>
      <c r="C19" s="3">
        <v>360000</v>
      </c>
      <c r="D19" s="10">
        <f t="shared" si="0"/>
        <v>40000</v>
      </c>
      <c r="E19" s="12">
        <f t="shared" si="1"/>
        <v>0.125</v>
      </c>
    </row>
    <row r="20" spans="1:5" x14ac:dyDescent="0.25">
      <c r="A20" s="9" t="s">
        <v>22</v>
      </c>
      <c r="B20" s="3">
        <v>165000</v>
      </c>
      <c r="C20" s="3">
        <v>165000</v>
      </c>
      <c r="D20" s="10">
        <f t="shared" si="0"/>
        <v>0</v>
      </c>
      <c r="E20" s="12">
        <f t="shared" si="1"/>
        <v>0</v>
      </c>
    </row>
    <row r="21" spans="1:5" x14ac:dyDescent="0.25">
      <c r="A21" s="9" t="s">
        <v>23</v>
      </c>
      <c r="B21" s="3">
        <v>130000</v>
      </c>
      <c r="C21" s="3">
        <v>120000</v>
      </c>
      <c r="D21" s="10">
        <f t="shared" si="0"/>
        <v>-10000</v>
      </c>
      <c r="E21" s="12">
        <f t="shared" si="1"/>
        <v>-7.6923076923076927E-2</v>
      </c>
    </row>
    <row r="22" spans="1:5" x14ac:dyDescent="0.25">
      <c r="A22" s="9" t="s">
        <v>24</v>
      </c>
      <c r="B22" s="3">
        <v>180000</v>
      </c>
      <c r="C22" s="3">
        <v>220000</v>
      </c>
      <c r="D22" s="10">
        <f t="shared" si="0"/>
        <v>40000</v>
      </c>
      <c r="E22" s="12">
        <f t="shared" si="1"/>
        <v>0.22222222222222221</v>
      </c>
    </row>
    <row r="23" spans="1:5" x14ac:dyDescent="0.25">
      <c r="A23" s="9" t="s">
        <v>25</v>
      </c>
      <c r="B23" s="3">
        <v>170000</v>
      </c>
      <c r="C23" s="3">
        <v>230000</v>
      </c>
      <c r="D23" s="10">
        <f t="shared" si="0"/>
        <v>60000</v>
      </c>
      <c r="E23" s="12">
        <f t="shared" si="1"/>
        <v>0.35294117647058826</v>
      </c>
    </row>
    <row r="24" spans="1:5" x14ac:dyDescent="0.25">
      <c r="A24" s="9" t="s">
        <v>26</v>
      </c>
      <c r="B24" s="3">
        <v>330000</v>
      </c>
      <c r="C24" s="3">
        <v>300000</v>
      </c>
      <c r="D24" s="10">
        <f t="shared" si="0"/>
        <v>-30000</v>
      </c>
      <c r="E24" s="12">
        <f t="shared" si="1"/>
        <v>-9.0909090909090912E-2</v>
      </c>
    </row>
    <row r="25" spans="1:5" x14ac:dyDescent="0.25">
      <c r="A25" s="9" t="s">
        <v>37</v>
      </c>
      <c r="B25" s="3">
        <v>260000</v>
      </c>
      <c r="C25" s="3">
        <v>330000</v>
      </c>
      <c r="D25" s="10">
        <f t="shared" si="0"/>
        <v>70000</v>
      </c>
      <c r="E25" s="12">
        <f t="shared" si="1"/>
        <v>0.26923076923076922</v>
      </c>
    </row>
    <row r="26" spans="1:5" x14ac:dyDescent="0.25">
      <c r="A26" s="9" t="s">
        <v>27</v>
      </c>
      <c r="B26" s="3">
        <v>140000</v>
      </c>
      <c r="C26" s="3">
        <v>180000</v>
      </c>
      <c r="D26" s="10">
        <f t="shared" si="0"/>
        <v>40000</v>
      </c>
      <c r="E26" s="12">
        <f t="shared" si="1"/>
        <v>0.2857142857142857</v>
      </c>
    </row>
    <row r="27" spans="1:5" x14ac:dyDescent="0.25">
      <c r="A27" s="9" t="s">
        <v>38</v>
      </c>
      <c r="B27" s="3">
        <v>200000</v>
      </c>
      <c r="C27" s="3">
        <v>240000</v>
      </c>
      <c r="D27" s="10">
        <f t="shared" si="0"/>
        <v>40000</v>
      </c>
      <c r="E27" s="12">
        <f t="shared" si="1"/>
        <v>0.2</v>
      </c>
    </row>
    <row r="28" spans="1:5" x14ac:dyDescent="0.25">
      <c r="A28" s="9" t="s">
        <v>39</v>
      </c>
      <c r="B28" s="3">
        <v>195000</v>
      </c>
      <c r="C28" s="3">
        <v>235000</v>
      </c>
      <c r="D28" s="10">
        <f t="shared" si="0"/>
        <v>40000</v>
      </c>
      <c r="E28" s="12">
        <f t="shared" si="1"/>
        <v>0.20512820512820512</v>
      </c>
    </row>
    <row r="29" spans="1:5" x14ac:dyDescent="0.25">
      <c r="A29" s="9" t="s">
        <v>5</v>
      </c>
      <c r="B29" s="3">
        <v>250000</v>
      </c>
      <c r="C29" s="3">
        <v>300000</v>
      </c>
      <c r="D29" s="10">
        <f t="shared" si="0"/>
        <v>50000</v>
      </c>
      <c r="E29" s="12">
        <f t="shared" si="1"/>
        <v>0.2</v>
      </c>
    </row>
    <row r="30" spans="1:5" x14ac:dyDescent="0.25">
      <c r="A30" s="9" t="s">
        <v>28</v>
      </c>
      <c r="B30" s="3">
        <v>125000</v>
      </c>
      <c r="C30" s="3">
        <v>145000</v>
      </c>
      <c r="D30" s="10">
        <f t="shared" si="0"/>
        <v>20000</v>
      </c>
      <c r="E30" s="12">
        <f t="shared" si="1"/>
        <v>0.16</v>
      </c>
    </row>
    <row r="31" spans="1:5" x14ac:dyDescent="0.25">
      <c r="A31" s="9" t="s">
        <v>4</v>
      </c>
      <c r="B31" s="3">
        <v>190000</v>
      </c>
      <c r="C31" s="3">
        <v>230000</v>
      </c>
      <c r="D31" s="10">
        <f t="shared" si="0"/>
        <v>40000</v>
      </c>
      <c r="E31" s="12">
        <f t="shared" si="1"/>
        <v>0.21052631578947367</v>
      </c>
    </row>
    <row r="32" spans="1:5" ht="15" customHeight="1" x14ac:dyDescent="0.25">
      <c r="A32" s="9" t="s">
        <v>29</v>
      </c>
      <c r="B32" s="3">
        <v>140000</v>
      </c>
      <c r="C32" s="3">
        <v>111000</v>
      </c>
      <c r="D32" s="10">
        <f t="shared" si="0"/>
        <v>-29000</v>
      </c>
      <c r="E32" s="12">
        <f t="shared" si="1"/>
        <v>-0.20714285714285716</v>
      </c>
    </row>
    <row r="33" spans="1:5" x14ac:dyDescent="0.25">
      <c r="A33" s="9" t="s">
        <v>30</v>
      </c>
      <c r="B33" s="3">
        <v>180000</v>
      </c>
      <c r="C33" s="3">
        <v>220000</v>
      </c>
      <c r="D33" s="10">
        <f t="shared" si="0"/>
        <v>40000</v>
      </c>
      <c r="E33" s="12">
        <f t="shared" si="1"/>
        <v>0.22222222222222221</v>
      </c>
    </row>
    <row r="34" spans="1:5" ht="15" customHeight="1" x14ac:dyDescent="0.25">
      <c r="A34" s="9" t="s">
        <v>31</v>
      </c>
      <c r="B34" s="16">
        <v>140000</v>
      </c>
      <c r="C34" s="16">
        <v>140000</v>
      </c>
      <c r="D34" s="18">
        <f t="shared" ref="D34:D35" si="2">C34-B34</f>
        <v>0</v>
      </c>
      <c r="E34" s="12">
        <f t="shared" ref="E34:E35" si="3">D34/B34</f>
        <v>0</v>
      </c>
    </row>
    <row r="35" spans="1:5" ht="15" customHeight="1" x14ac:dyDescent="0.25">
      <c r="A35" s="9" t="s">
        <v>32</v>
      </c>
      <c r="B35" s="17">
        <v>125000</v>
      </c>
      <c r="C35" s="17">
        <v>135000</v>
      </c>
      <c r="D35" s="18">
        <f t="shared" si="2"/>
        <v>10000</v>
      </c>
      <c r="E35" s="12">
        <f t="shared" si="3"/>
        <v>0.08</v>
      </c>
    </row>
    <row r="36" spans="1:5" x14ac:dyDescent="0.25">
      <c r="A36" s="22" t="s">
        <v>36</v>
      </c>
      <c r="B36" s="25">
        <f>SUBTOTAL(109,B4:B35)</f>
        <v>5685000</v>
      </c>
      <c r="C36" s="26">
        <f>SUBTOTAL(109,C4:C35)</f>
        <v>6389000</v>
      </c>
      <c r="D36" s="23"/>
      <c r="E36" s="24"/>
    </row>
  </sheetData>
  <conditionalFormatting sqref="E4:E35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showGridLines="0" tabSelected="1" workbookViewId="0">
      <selection activeCell="T21" sqref="T21"/>
    </sheetView>
  </sheetViews>
  <sheetFormatPr defaultRowHeight="15" x14ac:dyDescent="0.25"/>
  <cols>
    <col min="1" max="2" width="12.7109375" customWidth="1"/>
  </cols>
  <sheetData>
    <row r="2" spans="1:2" x14ac:dyDescent="0.25">
      <c r="B2" s="2"/>
    </row>
    <row r="5" spans="1:2" x14ac:dyDescent="0.25">
      <c r="A5" s="14" t="s">
        <v>8</v>
      </c>
      <c r="B5" s="2"/>
    </row>
    <row r="6" spans="1:2" x14ac:dyDescent="0.25">
      <c r="A6" s="5" t="s">
        <v>40</v>
      </c>
      <c r="B6" s="11">
        <f>VLOOKUP($A$5,'Comparação anual'!$A$3:$C$35,2,FALSE)</f>
        <v>250000</v>
      </c>
    </row>
    <row r="7" spans="1:2" x14ac:dyDescent="0.25">
      <c r="A7" s="5" t="s">
        <v>41</v>
      </c>
      <c r="B7" s="11">
        <f>VLOOKUP($A$5,'Comparação anual'!$A$3:$C$35,3,FALSE)</f>
        <v>320000</v>
      </c>
    </row>
    <row r="8" spans="1:2" x14ac:dyDescent="0.25">
      <c r="A8" s="5" t="s">
        <v>0</v>
      </c>
      <c r="B8" s="4">
        <f>B7-B6</f>
        <v>70000</v>
      </c>
    </row>
    <row r="9" spans="1:2" x14ac:dyDescent="0.25">
      <c r="A9" s="5" t="s">
        <v>1</v>
      </c>
      <c r="B9" s="13">
        <f>B8/B6</f>
        <v>0.28000000000000003</v>
      </c>
    </row>
  </sheetData>
  <conditionalFormatting sqref="B8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'Comparação anual'!$A$4:$A$35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>
      <selection activeCell="A8" sqref="A8"/>
    </sheetView>
  </sheetViews>
  <sheetFormatPr defaultRowHeight="15" x14ac:dyDescent="0.25"/>
  <cols>
    <col min="8" max="8" width="9.7109375" bestFit="1" customWidth="1"/>
    <col min="9" max="9" width="10" bestFit="1" customWidth="1"/>
    <col min="11" max="11" width="9.28515625" bestFit="1" customWidth="1"/>
    <col min="12" max="14" width="12" bestFit="1" customWidth="1"/>
  </cols>
  <sheetData>
    <row r="1" spans="1:14" x14ac:dyDescent="0.25">
      <c r="A1" t="str">
        <f>"A loja que mais vendeu em 2017: "&amp;H4&amp;" ("&amp;TEXT(H2,"#.00")&amp;")"</f>
        <v>A loja que mais vendeu em 2017: Santos (330.000)</v>
      </c>
      <c r="H1" s="9" t="s">
        <v>42</v>
      </c>
      <c r="I1" s="9" t="s">
        <v>43</v>
      </c>
      <c r="J1" t="s">
        <v>44</v>
      </c>
      <c r="K1" t="s">
        <v>45</v>
      </c>
      <c r="L1" t="s">
        <v>40</v>
      </c>
      <c r="M1" t="s">
        <v>41</v>
      </c>
      <c r="N1" t="s">
        <v>3</v>
      </c>
    </row>
    <row r="2" spans="1:14" x14ac:dyDescent="0.25">
      <c r="A2" t="str">
        <f>"A loja que mais vendeu em 2018: "&amp;I4&amp;" ("&amp;TEXT(I2,"#.00")&amp;")"</f>
        <v>A loja que mais vendeu em 2018: Guarulhos (400.000)</v>
      </c>
      <c r="H2" s="15">
        <f>MAX('Comparação anual'!B4:B35)</f>
        <v>330000</v>
      </c>
      <c r="I2" s="15">
        <f>MAX('Comparação anual'!C4:C35)</f>
        <v>400000</v>
      </c>
      <c r="J2" s="15">
        <f>MIN('Comparação anual'!B4:B35)</f>
        <v>110000</v>
      </c>
      <c r="K2" s="15">
        <f>MIN('Comparação anual'!C4:C35)</f>
        <v>110000</v>
      </c>
      <c r="L2" s="27">
        <f>Tabela3[[#Totals],[Receita 2017]]</f>
        <v>5685000</v>
      </c>
      <c r="M2" s="27">
        <f>Tabela3[[#Totals],[Receita 2018]]</f>
        <v>6389000</v>
      </c>
      <c r="N2" s="12">
        <f>(M2/L2)-1</f>
        <v>0.12383465259454707</v>
      </c>
    </row>
    <row r="3" spans="1:14" x14ac:dyDescent="0.25">
      <c r="A3" t="str">
        <f>"A loja que menos vendeu em 2017: "&amp;J4&amp;" ("&amp;TEXT(J2,"#.00")&amp;")"</f>
        <v>A loja que menos vendeu em 2017: Mauá (110.000)</v>
      </c>
      <c r="H3" s="9">
        <f>MATCH(H2,'Comparação anual'!B4:B35,0)</f>
        <v>21</v>
      </c>
      <c r="I3" s="9">
        <f>MATCH(I2,'Comparação anual'!C4:C35,0)</f>
        <v>9</v>
      </c>
      <c r="J3" s="9">
        <f>MATCH(J2,'Comparação anual'!B4:B35,0)</f>
        <v>14</v>
      </c>
      <c r="K3" s="9">
        <f>MATCH(K2,'Comparação anual'!C4:C35,0)</f>
        <v>8</v>
      </c>
    </row>
    <row r="4" spans="1:14" x14ac:dyDescent="0.25">
      <c r="A4" t="str">
        <f>"A loja que menos vendeu em 2018: "&amp;K4&amp;" ("&amp;TEXT(K2,"#.00")&amp;")"</f>
        <v>A loja que menos vendeu em 2018: Guarujá (110.000)</v>
      </c>
      <c r="H4" s="9" t="str">
        <f>INDEX('Comparação anual'!A4:C35,H3,1)</f>
        <v>Santos</v>
      </c>
      <c r="I4" s="9" t="str">
        <f>INDEX('Comparação anual'!A4:C35,I3,1)</f>
        <v>Guarulhos</v>
      </c>
      <c r="J4" s="9" t="str">
        <f>INDEX('Comparação anual'!A4:C35,J3,1)</f>
        <v>Mauá</v>
      </c>
      <c r="K4" s="9" t="str">
        <f>INDEX('Comparação anual'!A4:C35,K3,1)</f>
        <v>Guarujá</v>
      </c>
    </row>
    <row r="5" spans="1:14" x14ac:dyDescent="0.25">
      <c r="A5" t="str">
        <f>"Receita 2017: "&amp;TEXT(L2,"#.00")</f>
        <v>Receita 2017: 5.685.000</v>
      </c>
    </row>
    <row r="6" spans="1:14" x14ac:dyDescent="0.25">
      <c r="A6" t="str">
        <f>"Receita 2018: "&amp;TEXT(M2,"#.00")</f>
        <v>Receita 2018: 6.389.000</v>
      </c>
    </row>
    <row r="7" spans="1:14" x14ac:dyDescent="0.25">
      <c r="A7" t="str">
        <f>"Aumento da receita: "&amp;TEXT(N2,"#,#0%")</f>
        <v>Aumento da receita: 12,38%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8"/>
  <sheetViews>
    <sheetView topLeftCell="A10" workbookViewId="0">
      <selection activeCell="A19" sqref="A19"/>
    </sheetView>
  </sheetViews>
  <sheetFormatPr defaultRowHeight="15" x14ac:dyDescent="0.25"/>
  <cols>
    <col min="1" max="1" width="18" customWidth="1"/>
    <col min="2" max="3" width="20.28515625" bestFit="1" customWidth="1"/>
    <col min="4" max="4" width="18" customWidth="1"/>
    <col min="5" max="5" width="20.28515625" bestFit="1" customWidth="1"/>
    <col min="7" max="7" width="18" bestFit="1" customWidth="1"/>
    <col min="8" max="8" width="20.28515625" bestFit="1" customWidth="1"/>
    <col min="11" max="11" width="18" bestFit="1" customWidth="1"/>
    <col min="12" max="12" width="20.28515625" bestFit="1" customWidth="1"/>
  </cols>
  <sheetData>
    <row r="3" spans="1:5" x14ac:dyDescent="0.25">
      <c r="A3" s="19" t="s">
        <v>34</v>
      </c>
      <c r="B3" t="s">
        <v>46</v>
      </c>
      <c r="D3" s="19" t="s">
        <v>34</v>
      </c>
      <c r="E3" t="s">
        <v>47</v>
      </c>
    </row>
    <row r="4" spans="1:5" x14ac:dyDescent="0.25">
      <c r="A4" s="20" t="s">
        <v>26</v>
      </c>
      <c r="B4" s="21">
        <v>330000</v>
      </c>
      <c r="D4" s="20" t="s">
        <v>14</v>
      </c>
      <c r="E4" s="21">
        <v>400000</v>
      </c>
    </row>
    <row r="5" spans="1:5" x14ac:dyDescent="0.25">
      <c r="A5" s="20" t="s">
        <v>21</v>
      </c>
      <c r="B5" s="21">
        <v>320000</v>
      </c>
      <c r="D5" s="20" t="s">
        <v>21</v>
      </c>
      <c r="E5" s="21">
        <v>360000</v>
      </c>
    </row>
    <row r="6" spans="1:5" x14ac:dyDescent="0.25">
      <c r="A6" s="20" t="s">
        <v>14</v>
      </c>
      <c r="B6" s="21">
        <v>310000</v>
      </c>
      <c r="D6" s="20" t="s">
        <v>37</v>
      </c>
      <c r="E6" s="21">
        <v>330000</v>
      </c>
    </row>
    <row r="7" spans="1:5" x14ac:dyDescent="0.25">
      <c r="A7" s="20" t="s">
        <v>35</v>
      </c>
      <c r="B7" s="21">
        <v>960000</v>
      </c>
      <c r="D7" s="20" t="s">
        <v>35</v>
      </c>
      <c r="E7" s="21">
        <v>1090000</v>
      </c>
    </row>
    <row r="9" spans="1:5" x14ac:dyDescent="0.25">
      <c r="A9" s="19" t="s">
        <v>34</v>
      </c>
      <c r="B9" t="s">
        <v>46</v>
      </c>
      <c r="D9" s="19" t="s">
        <v>34</v>
      </c>
      <c r="E9" t="s">
        <v>47</v>
      </c>
    </row>
    <row r="10" spans="1:5" x14ac:dyDescent="0.25">
      <c r="A10" s="20" t="s">
        <v>19</v>
      </c>
      <c r="B10" s="21">
        <v>110000</v>
      </c>
      <c r="D10" s="20" t="s">
        <v>13</v>
      </c>
      <c r="E10" s="21">
        <v>110000</v>
      </c>
    </row>
    <row r="11" spans="1:5" x14ac:dyDescent="0.25">
      <c r="A11" s="20" t="s">
        <v>13</v>
      </c>
      <c r="B11" s="21">
        <v>115000</v>
      </c>
      <c r="D11" s="20" t="s">
        <v>29</v>
      </c>
      <c r="E11" s="21">
        <v>111000</v>
      </c>
    </row>
    <row r="12" spans="1:5" x14ac:dyDescent="0.25">
      <c r="A12" s="20" t="s">
        <v>12</v>
      </c>
      <c r="B12" s="21">
        <v>120000</v>
      </c>
      <c r="D12" s="20" t="s">
        <v>19</v>
      </c>
      <c r="E12" s="21">
        <v>115000</v>
      </c>
    </row>
    <row r="13" spans="1:5" x14ac:dyDescent="0.25">
      <c r="A13" s="20" t="s">
        <v>35</v>
      </c>
      <c r="B13" s="21">
        <v>345000</v>
      </c>
      <c r="D13" s="20" t="s">
        <v>35</v>
      </c>
      <c r="E13" s="21">
        <v>336000</v>
      </c>
    </row>
    <row r="15" spans="1:5" x14ac:dyDescent="0.25">
      <c r="A15" s="19" t="s">
        <v>34</v>
      </c>
      <c r="B15" t="s">
        <v>48</v>
      </c>
    </row>
    <row r="16" spans="1:5" x14ac:dyDescent="0.25">
      <c r="A16" s="20" t="s">
        <v>25</v>
      </c>
      <c r="B16" s="28">
        <v>0.35294117647058826</v>
      </c>
    </row>
    <row r="17" spans="1:2" x14ac:dyDescent="0.25">
      <c r="A17" s="20" t="s">
        <v>14</v>
      </c>
      <c r="B17" s="28">
        <v>0.29032258064516131</v>
      </c>
    </row>
    <row r="18" spans="1:2" x14ac:dyDescent="0.25">
      <c r="A18" s="20" t="s">
        <v>27</v>
      </c>
      <c r="B18" s="28">
        <v>0.2857142857142857</v>
      </c>
    </row>
    <row r="19" spans="1:2" x14ac:dyDescent="0.25">
      <c r="A19" s="20" t="s">
        <v>8</v>
      </c>
      <c r="B19" s="28">
        <v>0.28000000000000003</v>
      </c>
    </row>
    <row r="20" spans="1:2" x14ac:dyDescent="0.25">
      <c r="A20" s="20" t="s">
        <v>37</v>
      </c>
      <c r="B20" s="28">
        <v>0.26923076923076922</v>
      </c>
    </row>
    <row r="21" spans="1:2" x14ac:dyDescent="0.25">
      <c r="A21" s="20" t="s">
        <v>30</v>
      </c>
      <c r="B21" s="28">
        <v>0.22222222222222221</v>
      </c>
    </row>
    <row r="22" spans="1:2" x14ac:dyDescent="0.25">
      <c r="A22" s="20" t="s">
        <v>24</v>
      </c>
      <c r="B22" s="28">
        <v>0.22222222222222221</v>
      </c>
    </row>
    <row r="23" spans="1:2" x14ac:dyDescent="0.25">
      <c r="A23" s="20" t="s">
        <v>4</v>
      </c>
      <c r="B23" s="28">
        <v>0.21052631578947367</v>
      </c>
    </row>
    <row r="24" spans="1:2" x14ac:dyDescent="0.25">
      <c r="A24" s="20" t="s">
        <v>39</v>
      </c>
      <c r="B24" s="28">
        <v>0.20512820512820512</v>
      </c>
    </row>
    <row r="25" spans="1:2" x14ac:dyDescent="0.25">
      <c r="A25" s="20" t="s">
        <v>5</v>
      </c>
      <c r="B25" s="28">
        <v>0.2</v>
      </c>
    </row>
    <row r="26" spans="1:2" x14ac:dyDescent="0.25">
      <c r="A26" s="20" t="s">
        <v>38</v>
      </c>
      <c r="B26" s="28">
        <v>0.2</v>
      </c>
    </row>
    <row r="27" spans="1:2" x14ac:dyDescent="0.25">
      <c r="A27" s="20" t="s">
        <v>18</v>
      </c>
      <c r="B27" s="28">
        <v>0.2</v>
      </c>
    </row>
    <row r="28" spans="1:2" x14ac:dyDescent="0.25">
      <c r="A28" s="20" t="s">
        <v>35</v>
      </c>
      <c r="B28" s="28">
        <v>2.9383077774229278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 anual</vt:lpstr>
      <vt:lpstr>Dashboard</vt:lpstr>
      <vt:lpstr>Rótulos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2023-10-11T13:49:59Z</dcterms:modified>
</cp:coreProperties>
</file>