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ler\Documents\Experiments\CADAGNO\CadagnoAug_2017\"/>
    </mc:Choice>
  </mc:AlternateContent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S22" i="1" l="1"/>
  <c r="V22" i="1" s="1"/>
  <c r="X22" i="1" s="1"/>
  <c r="Z22" i="1" s="1"/>
  <c r="R22" i="1"/>
  <c r="Q23" i="1"/>
  <c r="R23" i="1"/>
  <c r="Q24" i="1"/>
  <c r="S24" i="1" s="1"/>
  <c r="V24" i="1" s="1"/>
  <c r="X24" i="1" s="1"/>
  <c r="Z24" i="1" s="1"/>
  <c r="R24" i="1"/>
  <c r="Q25" i="1"/>
  <c r="R25" i="1"/>
  <c r="S25" i="1"/>
  <c r="V25" i="1" s="1"/>
  <c r="X25" i="1" s="1"/>
  <c r="Z25" i="1" s="1"/>
  <c r="K25" i="1"/>
  <c r="L25" i="1"/>
  <c r="H25" i="1"/>
  <c r="I25" i="1"/>
  <c r="K24" i="1"/>
  <c r="L24" i="1"/>
  <c r="H24" i="1"/>
  <c r="I24" i="1"/>
  <c r="K23" i="1"/>
  <c r="L23" i="1"/>
  <c r="H23" i="1"/>
  <c r="I23" i="1"/>
  <c r="K22" i="1"/>
  <c r="L22" i="1" s="1"/>
  <c r="I22" i="1"/>
  <c r="H22" i="1"/>
  <c r="T25" i="1" l="1"/>
  <c r="U25" i="1" s="1"/>
  <c r="S23" i="1"/>
  <c r="V23" i="1" s="1"/>
  <c r="X23" i="1" s="1"/>
  <c r="Z23" i="1" s="1"/>
  <c r="T23" i="1"/>
  <c r="W23" i="1" s="1"/>
  <c r="Y23" i="1" s="1"/>
  <c r="AA23" i="1" s="1"/>
  <c r="T24" i="1"/>
  <c r="T22" i="1"/>
  <c r="Q19" i="1"/>
  <c r="K21" i="1"/>
  <c r="H21" i="1"/>
  <c r="I21" i="1"/>
  <c r="K20" i="1"/>
  <c r="H20" i="1"/>
  <c r="I20" i="1"/>
  <c r="K19" i="1"/>
  <c r="R19" i="1" s="1"/>
  <c r="H19" i="1"/>
  <c r="L19" i="1" s="1"/>
  <c r="I19" i="1"/>
  <c r="K18" i="1"/>
  <c r="Q18" i="1" s="1"/>
  <c r="H18" i="1"/>
  <c r="L18" i="1" s="1"/>
  <c r="I18" i="1"/>
  <c r="K17" i="1"/>
  <c r="H17" i="1"/>
  <c r="I17" i="1"/>
  <c r="K16" i="1"/>
  <c r="Q16" i="1" s="1"/>
  <c r="H16" i="1"/>
  <c r="I16" i="1"/>
  <c r="Q15" i="1"/>
  <c r="R15" i="1"/>
  <c r="T15" i="1" s="1"/>
  <c r="K15" i="1"/>
  <c r="I15" i="1"/>
  <c r="H15" i="1"/>
  <c r="L15" i="1" s="1"/>
  <c r="K14" i="1"/>
  <c r="R14" i="1" s="1"/>
  <c r="H14" i="1"/>
  <c r="I14" i="1"/>
  <c r="S15" i="1" l="1"/>
  <c r="V15" i="1" s="1"/>
  <c r="X15" i="1" s="1"/>
  <c r="Z15" i="1" s="1"/>
  <c r="AB15" i="1" s="1"/>
  <c r="AC15" i="1" s="1"/>
  <c r="W25" i="1"/>
  <c r="Y25" i="1" s="1"/>
  <c r="AA25" i="1" s="1"/>
  <c r="U23" i="1"/>
  <c r="W22" i="1"/>
  <c r="Y22" i="1" s="1"/>
  <c r="AA22" i="1" s="1"/>
  <c r="U22" i="1"/>
  <c r="W24" i="1"/>
  <c r="Y24" i="1" s="1"/>
  <c r="AA24" i="1" s="1"/>
  <c r="U24" i="1"/>
  <c r="R18" i="1"/>
  <c r="S18" i="1" s="1"/>
  <c r="V18" i="1" s="1"/>
  <c r="X18" i="1" s="1"/>
  <c r="Z18" i="1" s="1"/>
  <c r="AB18" i="1" s="1"/>
  <c r="AC18" i="1" s="1"/>
  <c r="L21" i="1"/>
  <c r="R21" i="1"/>
  <c r="L17" i="1"/>
  <c r="Q21" i="1"/>
  <c r="L14" i="1"/>
  <c r="L20" i="1"/>
  <c r="R17" i="1"/>
  <c r="Q20" i="1"/>
  <c r="Q17" i="1"/>
  <c r="S19" i="1"/>
  <c r="V19" i="1" s="1"/>
  <c r="X19" i="1" s="1"/>
  <c r="Z19" i="1" s="1"/>
  <c r="AB19" i="1" s="1"/>
  <c r="AC19" i="1" s="1"/>
  <c r="R20" i="1"/>
  <c r="Q14" i="1"/>
  <c r="L16" i="1"/>
  <c r="R16" i="1"/>
  <c r="S16" i="1" s="1"/>
  <c r="V16" i="1" s="1"/>
  <c r="X16" i="1" s="1"/>
  <c r="Z16" i="1" s="1"/>
  <c r="AB16" i="1" s="1"/>
  <c r="AC16" i="1" s="1"/>
  <c r="T19" i="1"/>
  <c r="T18" i="1"/>
  <c r="U15" i="1"/>
  <c r="W15" i="1"/>
  <c r="Y15" i="1" s="1"/>
  <c r="AA15" i="1" s="1"/>
  <c r="T21" i="1" l="1"/>
  <c r="W21" i="1" s="1"/>
  <c r="Y21" i="1" s="1"/>
  <c r="AA21" i="1" s="1"/>
  <c r="S21" i="1"/>
  <c r="V21" i="1" s="1"/>
  <c r="X21" i="1" s="1"/>
  <c r="Z21" i="1" s="1"/>
  <c r="AB21" i="1" s="1"/>
  <c r="AC21" i="1" s="1"/>
  <c r="S20" i="1"/>
  <c r="V20" i="1" s="1"/>
  <c r="X20" i="1" s="1"/>
  <c r="Z20" i="1" s="1"/>
  <c r="AB20" i="1" s="1"/>
  <c r="AC20" i="1" s="1"/>
  <c r="T20" i="1"/>
  <c r="S14" i="1"/>
  <c r="V14" i="1" s="1"/>
  <c r="X14" i="1" s="1"/>
  <c r="Z14" i="1" s="1"/>
  <c r="AB14" i="1" s="1"/>
  <c r="AC14" i="1" s="1"/>
  <c r="T14" i="1"/>
  <c r="T16" i="1"/>
  <c r="W16" i="1" s="1"/>
  <c r="Y16" i="1" s="1"/>
  <c r="AA16" i="1" s="1"/>
  <c r="S17" i="1"/>
  <c r="V17" i="1" s="1"/>
  <c r="X17" i="1" s="1"/>
  <c r="Z17" i="1" s="1"/>
  <c r="AB17" i="1" s="1"/>
  <c r="AC17" i="1" s="1"/>
  <c r="T17" i="1"/>
  <c r="U18" i="1"/>
  <c r="W18" i="1"/>
  <c r="Y18" i="1" s="1"/>
  <c r="AA18" i="1" s="1"/>
  <c r="U19" i="1"/>
  <c r="W19" i="1"/>
  <c r="Y19" i="1" s="1"/>
  <c r="AA19" i="1" s="1"/>
  <c r="U21" i="1" l="1"/>
  <c r="W17" i="1"/>
  <c r="Y17" i="1" s="1"/>
  <c r="AA17" i="1" s="1"/>
  <c r="U17" i="1"/>
  <c r="W14" i="1"/>
  <c r="Y14" i="1" s="1"/>
  <c r="AA14" i="1" s="1"/>
  <c r="U14" i="1"/>
  <c r="U16" i="1"/>
  <c r="U20" i="1"/>
  <c r="W20" i="1"/>
  <c r="Y20" i="1" s="1"/>
  <c r="AA20" i="1" s="1"/>
  <c r="W6" i="1" l="1"/>
  <c r="Y6" i="1" s="1"/>
  <c r="AA6" i="1" s="1"/>
  <c r="K13" i="1"/>
  <c r="Q13" i="1" s="1"/>
  <c r="H13" i="1"/>
  <c r="L13" i="1" s="1"/>
  <c r="I13" i="1"/>
  <c r="K12" i="1"/>
  <c r="R12" i="1" s="1"/>
  <c r="H12" i="1"/>
  <c r="L12" i="1" s="1"/>
  <c r="I12" i="1"/>
  <c r="K11" i="1"/>
  <c r="Q11" i="1" s="1"/>
  <c r="H11" i="1"/>
  <c r="L11" i="1" s="1"/>
  <c r="I11" i="1"/>
  <c r="Q12" i="1"/>
  <c r="K10" i="1"/>
  <c r="H10" i="1"/>
  <c r="I10" i="1"/>
  <c r="L10" i="1" l="1"/>
  <c r="R10" i="1"/>
  <c r="Q10" i="1"/>
  <c r="R13" i="1"/>
  <c r="T13" i="1" s="1"/>
  <c r="R11" i="1"/>
  <c r="T11" i="1" s="1"/>
  <c r="S12" i="1"/>
  <c r="V12" i="1" s="1"/>
  <c r="X12" i="1" s="1"/>
  <c r="Z12" i="1" s="1"/>
  <c r="AB12" i="1" s="1"/>
  <c r="AC12" i="1" s="1"/>
  <c r="T12" i="1"/>
  <c r="S11" i="1"/>
  <c r="V11" i="1" s="1"/>
  <c r="X11" i="1" s="1"/>
  <c r="Z11" i="1" s="1"/>
  <c r="AB11" i="1" s="1"/>
  <c r="AC11" i="1" s="1"/>
  <c r="W13" i="1" l="1"/>
  <c r="Y13" i="1" s="1"/>
  <c r="AA13" i="1" s="1"/>
  <c r="T10" i="1"/>
  <c r="S10" i="1"/>
  <c r="V10" i="1" s="1"/>
  <c r="X10" i="1" s="1"/>
  <c r="Z10" i="1" s="1"/>
  <c r="AB10" i="1" s="1"/>
  <c r="AC10" i="1" s="1"/>
  <c r="S13" i="1"/>
  <c r="V13" i="1" s="1"/>
  <c r="X13" i="1" s="1"/>
  <c r="Z13" i="1" s="1"/>
  <c r="AB13" i="1" s="1"/>
  <c r="AC13" i="1" s="1"/>
  <c r="W12" i="1"/>
  <c r="Y12" i="1" s="1"/>
  <c r="AA12" i="1" s="1"/>
  <c r="U12" i="1"/>
  <c r="W11" i="1"/>
  <c r="Y11" i="1" s="1"/>
  <c r="AA11" i="1" s="1"/>
  <c r="U11" i="1"/>
  <c r="K9" i="1"/>
  <c r="R9" i="1" s="1"/>
  <c r="H9" i="1"/>
  <c r="L9" i="1" s="1"/>
  <c r="I9" i="1"/>
  <c r="K8" i="1"/>
  <c r="Q8" i="1" s="1"/>
  <c r="H8" i="1"/>
  <c r="L8" i="1" s="1"/>
  <c r="I8" i="1"/>
  <c r="K7" i="1"/>
  <c r="Q7" i="1" s="1"/>
  <c r="I7" i="1"/>
  <c r="H7" i="1"/>
  <c r="K6" i="1"/>
  <c r="Q6" i="1"/>
  <c r="R6" i="1"/>
  <c r="S6" i="1" s="1"/>
  <c r="H6" i="1"/>
  <c r="I6" i="1"/>
  <c r="R7" i="1" l="1"/>
  <c r="S7" i="1" s="1"/>
  <c r="V7" i="1" s="1"/>
  <c r="X7" i="1" s="1"/>
  <c r="Z7" i="1" s="1"/>
  <c r="AB7" i="1" s="1"/>
  <c r="AC7" i="1" s="1"/>
  <c r="L6" i="1"/>
  <c r="U10" i="1"/>
  <c r="W10" i="1"/>
  <c r="Y10" i="1" s="1"/>
  <c r="AA10" i="1" s="1"/>
  <c r="L7" i="1"/>
  <c r="U13" i="1"/>
  <c r="Q9" i="1"/>
  <c r="T9" i="1" s="1"/>
  <c r="R8" i="1"/>
  <c r="T8" i="1" s="1"/>
  <c r="V6" i="1"/>
  <c r="X6" i="1" s="1"/>
  <c r="Z6" i="1" s="1"/>
  <c r="AB6" i="1" s="1"/>
  <c r="AC6" i="1" s="1"/>
  <c r="H2" i="1"/>
  <c r="K5" i="1"/>
  <c r="R5" i="1" s="1"/>
  <c r="I5" i="1"/>
  <c r="H5" i="1"/>
  <c r="K4" i="1"/>
  <c r="R4" i="1" s="1"/>
  <c r="I4" i="1"/>
  <c r="H4" i="1"/>
  <c r="K3" i="1"/>
  <c r="R3" i="1" s="1"/>
  <c r="I3" i="1"/>
  <c r="H3" i="1"/>
  <c r="K2" i="1"/>
  <c r="Q2" i="1" s="1"/>
  <c r="I2" i="1"/>
  <c r="S9" i="1" l="1"/>
  <c r="V9" i="1" s="1"/>
  <c r="X9" i="1" s="1"/>
  <c r="Z9" i="1" s="1"/>
  <c r="AB9" i="1" s="1"/>
  <c r="AC9" i="1" s="1"/>
  <c r="S8" i="1"/>
  <c r="V8" i="1" s="1"/>
  <c r="X8" i="1" s="1"/>
  <c r="Z8" i="1" s="1"/>
  <c r="AB8" i="1" s="1"/>
  <c r="AC8" i="1" s="1"/>
  <c r="T7" i="1"/>
  <c r="U7" i="1" s="1"/>
  <c r="W8" i="1"/>
  <c r="Y8" i="1" s="1"/>
  <c r="AA8" i="1" s="1"/>
  <c r="W9" i="1"/>
  <c r="Y9" i="1" s="1"/>
  <c r="AA9" i="1" s="1"/>
  <c r="U6" i="1"/>
  <c r="L5" i="1"/>
  <c r="L4" i="1"/>
  <c r="Q4" i="1"/>
  <c r="T4" i="1" s="1"/>
  <c r="W4" i="1" s="1"/>
  <c r="Y4" i="1" s="1"/>
  <c r="AA4" i="1" s="1"/>
  <c r="Q3" i="1"/>
  <c r="T3" i="1" s="1"/>
  <c r="W3" i="1" s="1"/>
  <c r="Y3" i="1" s="1"/>
  <c r="AA3" i="1" s="1"/>
  <c r="L3" i="1"/>
  <c r="Q5" i="1"/>
  <c r="T5" i="1" s="1"/>
  <c r="W5" i="1" s="1"/>
  <c r="Y5" i="1" s="1"/>
  <c r="AA5" i="1" s="1"/>
  <c r="R2" i="1"/>
  <c r="S2" i="1" s="1"/>
  <c r="V2" i="1" s="1"/>
  <c r="X2" i="1" s="1"/>
  <c r="Z2" i="1" s="1"/>
  <c r="AB2" i="1" s="1"/>
  <c r="AC2" i="1" s="1"/>
  <c r="L2" i="1"/>
  <c r="T2" i="1"/>
  <c r="W2" i="1" s="1"/>
  <c r="Y2" i="1" s="1"/>
  <c r="AA2" i="1" s="1"/>
  <c r="U9" i="1" l="1"/>
  <c r="U8" i="1"/>
  <c r="S4" i="1"/>
  <c r="V4" i="1" s="1"/>
  <c r="X4" i="1" s="1"/>
  <c r="Z4" i="1" s="1"/>
  <c r="AB4" i="1" s="1"/>
  <c r="AC4" i="1" s="1"/>
  <c r="W7" i="1"/>
  <c r="Y7" i="1" s="1"/>
  <c r="AA7" i="1" s="1"/>
  <c r="S3" i="1"/>
  <c r="V3" i="1" s="1"/>
  <c r="X3" i="1" s="1"/>
  <c r="Z3" i="1" s="1"/>
  <c r="AB3" i="1" s="1"/>
  <c r="AC3" i="1" s="1"/>
  <c r="S5" i="1"/>
  <c r="V5" i="1" s="1"/>
  <c r="X5" i="1" s="1"/>
  <c r="Z5" i="1" s="1"/>
  <c r="AB5" i="1" s="1"/>
  <c r="AC5" i="1" s="1"/>
  <c r="U2" i="1"/>
  <c r="U4" i="1" l="1"/>
  <c r="U3" i="1"/>
  <c r="U5" i="1"/>
</calcChain>
</file>

<file path=xl/sharedStrings.xml><?xml version="1.0" encoding="utf-8"?>
<sst xmlns="http://schemas.openxmlformats.org/spreadsheetml/2006/main" count="37" uniqueCount="36">
  <si>
    <t>date</t>
  </si>
  <si>
    <t>T in situ</t>
  </si>
  <si>
    <t>T incubation</t>
  </si>
  <si>
    <t>DPM replicat 1</t>
  </si>
  <si>
    <t>DPM replicat 2</t>
  </si>
  <si>
    <t>Mean Sample</t>
  </si>
  <si>
    <t>SD Sample</t>
  </si>
  <si>
    <t>Mean Blanc</t>
  </si>
  <si>
    <t>Mean Sample corrected</t>
  </si>
  <si>
    <t>incubation time (h)</t>
  </si>
  <si>
    <t>Cold Leucine cc (nM)</t>
  </si>
  <si>
    <t>Hot Leucine cc (nM)</t>
  </si>
  <si>
    <t>vol inc (mL)</t>
  </si>
  <si>
    <t>Replicat 1</t>
  </si>
  <si>
    <t>Replicat 2</t>
  </si>
  <si>
    <t>Mean BP</t>
  </si>
  <si>
    <t>SD BP</t>
  </si>
  <si>
    <t>Coeff Var</t>
  </si>
  <si>
    <t>(ngC/l/h)</t>
  </si>
  <si>
    <t xml:space="preserve">SD </t>
  </si>
  <si>
    <t>(µgC/l/d)</t>
  </si>
  <si>
    <t>SD</t>
  </si>
  <si>
    <t>(nmol C/l/d)</t>
  </si>
  <si>
    <t>?</t>
  </si>
  <si>
    <t>Sampling depth (m)</t>
  </si>
  <si>
    <t xml:space="preserve">Day1 </t>
  </si>
  <si>
    <t>cell abundance (cell mL)</t>
  </si>
  <si>
    <t>nmol C/cell/ d</t>
  </si>
  <si>
    <t>fmol C/cell/ d</t>
  </si>
  <si>
    <t>30nM</t>
  </si>
  <si>
    <t>20 nM</t>
  </si>
  <si>
    <t>40 nM</t>
  </si>
  <si>
    <t xml:space="preserve">20 nM </t>
  </si>
  <si>
    <t>Day2</t>
  </si>
  <si>
    <t>DPM blanc</t>
  </si>
  <si>
    <t>Cinetiques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</si>
</sst>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indexed="8"/>
      <name val="Arial"/>
      <family val="2"/>
    </font>
    <font>
      <i/>
      <sz val="11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i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 applyFill="1" applyBorder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2" fontId="5" fillId="0" borderId="0" xfId="0" applyNumberFormat="1" applyFont="1"/>
    <xf numFmtId="164" fontId="6" fillId="0" borderId="0" xfId="0" applyNumberFormat="1" applyFont="1" applyFill="1" applyAlignment="1">
      <alignment horizontal="center"/>
    </xf>
    <xf numFmtId="164" fontId="5" fillId="0" borderId="0" xfId="0" applyNumberFormat="1" applyFont="1"/>
    <xf numFmtId="1" fontId="5" fillId="0" borderId="0" xfId="0" applyNumberFormat="1" applyFont="1"/>
    <xf numFmtId="164" fontId="7" fillId="0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1" fontId="4" fillId="0" borderId="0" xfId="0" applyNumberFormat="1" applyFont="1" applyAlignment="1">
      <alignment vertical="center"/>
    </xf>
    <xf numFmtId="1" fontId="9" fillId="0" borderId="0" xfId="0" applyNumberFormat="1" applyFont="1"/>
    <xf numFmtId="164" fontId="9" fillId="0" borderId="0" xfId="0" applyNumberFormat="1" applyFont="1" applyFill="1" applyAlignment="1">
      <alignment horizontal="center"/>
    </xf>
    <xf numFmtId="11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Sheet1!$AA$2:$AA$21</c:f>
                <c:numCache>
                  <c:formatCode>General</c:formatCode>
                  <c:ptCount val="20"/>
                  <c:pt idx="0">
                    <c:v>0.86473879218124095</c:v>
                  </c:pt>
                  <c:pt idx="1">
                    <c:v>3.545578860380783</c:v>
                  </c:pt>
                  <c:pt idx="2">
                    <c:v>1.0356854844853529</c:v>
                  </c:pt>
                  <c:pt idx="3">
                    <c:v>0.66345508124287556</c:v>
                  </c:pt>
                  <c:pt idx="4">
                    <c:v>0</c:v>
                  </c:pt>
                  <c:pt idx="5">
                    <c:v>2.6110702757849742</c:v>
                  </c:pt>
                  <c:pt idx="6">
                    <c:v>2.1341851839206418</c:v>
                  </c:pt>
                  <c:pt idx="7">
                    <c:v>6.9299488369079469</c:v>
                  </c:pt>
                  <c:pt idx="8">
                    <c:v>16.815162025216726</c:v>
                  </c:pt>
                  <c:pt idx="9">
                    <c:v>0.25195241754618808</c:v>
                  </c:pt>
                  <c:pt idx="10">
                    <c:v>9.1856961131337425</c:v>
                  </c:pt>
                  <c:pt idx="11">
                    <c:v>1.755962283170152</c:v>
                  </c:pt>
                  <c:pt idx="12">
                    <c:v>87.597315134868055</c:v>
                  </c:pt>
                  <c:pt idx="13">
                    <c:v>90.138288296946044</c:v>
                  </c:pt>
                  <c:pt idx="14">
                    <c:v>54.875304523673904</c:v>
                  </c:pt>
                  <c:pt idx="15">
                    <c:v>6.6523331711053508</c:v>
                  </c:pt>
                  <c:pt idx="16">
                    <c:v>46.463556459227014</c:v>
                  </c:pt>
                  <c:pt idx="17">
                    <c:v>20.999627985985647</c:v>
                  </c:pt>
                  <c:pt idx="18">
                    <c:v>25.351899613579139</c:v>
                  </c:pt>
                  <c:pt idx="19">
                    <c:v>3.558353832746799</c:v>
                  </c:pt>
                </c:numCache>
              </c:numRef>
            </c:plus>
            <c:minus>
              <c:numRef>
                <c:f>Sheet1!$AA$2:$AA$21</c:f>
                <c:numCache>
                  <c:formatCode>General</c:formatCode>
                  <c:ptCount val="20"/>
                  <c:pt idx="0">
                    <c:v>0.86473879218124095</c:v>
                  </c:pt>
                  <c:pt idx="1">
                    <c:v>3.545578860380783</c:v>
                  </c:pt>
                  <c:pt idx="2">
                    <c:v>1.0356854844853529</c:v>
                  </c:pt>
                  <c:pt idx="3">
                    <c:v>0.66345508124287556</c:v>
                  </c:pt>
                  <c:pt idx="4">
                    <c:v>0</c:v>
                  </c:pt>
                  <c:pt idx="5">
                    <c:v>2.6110702757849742</c:v>
                  </c:pt>
                  <c:pt idx="6">
                    <c:v>2.1341851839206418</c:v>
                  </c:pt>
                  <c:pt idx="7">
                    <c:v>6.9299488369079469</c:v>
                  </c:pt>
                  <c:pt idx="8">
                    <c:v>16.815162025216726</c:v>
                  </c:pt>
                  <c:pt idx="9">
                    <c:v>0.25195241754618808</c:v>
                  </c:pt>
                  <c:pt idx="10">
                    <c:v>9.1856961131337425</c:v>
                  </c:pt>
                  <c:pt idx="11">
                    <c:v>1.755962283170152</c:v>
                  </c:pt>
                  <c:pt idx="12">
                    <c:v>87.597315134868055</c:v>
                  </c:pt>
                  <c:pt idx="13">
                    <c:v>90.138288296946044</c:v>
                  </c:pt>
                  <c:pt idx="14">
                    <c:v>54.875304523673904</c:v>
                  </c:pt>
                  <c:pt idx="15">
                    <c:v>6.6523331711053508</c:v>
                  </c:pt>
                  <c:pt idx="16">
                    <c:v>46.463556459227014</c:v>
                  </c:pt>
                  <c:pt idx="17">
                    <c:v>20.999627985985647</c:v>
                  </c:pt>
                  <c:pt idx="18">
                    <c:v>25.351899613579139</c:v>
                  </c:pt>
                  <c:pt idx="19">
                    <c:v>3.558353832746799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Sheet1!$Z$2:$Z$21</c:f>
              <c:numCache>
                <c:formatCode>0</c:formatCode>
                <c:ptCount val="20"/>
                <c:pt idx="0">
                  <c:v>12.541378446871622</c:v>
                </c:pt>
                <c:pt idx="1">
                  <c:v>11.283381600098176</c:v>
                </c:pt>
                <c:pt idx="2">
                  <c:v>11.902183934639284</c:v>
                </c:pt>
                <c:pt idx="3">
                  <c:v>10.390552284077414</c:v>
                </c:pt>
                <c:pt idx="4">
                  <c:v>13.171455120841268</c:v>
                </c:pt>
                <c:pt idx="5">
                  <c:v>51.583167387241311</c:v>
                </c:pt>
                <c:pt idx="6">
                  <c:v>23.390319645433031</c:v>
                </c:pt>
                <c:pt idx="7">
                  <c:v>60.019551281509635</c:v>
                </c:pt>
                <c:pt idx="8">
                  <c:v>86.003914829352226</c:v>
                </c:pt>
                <c:pt idx="9">
                  <c:v>72.499715361953818</c:v>
                </c:pt>
                <c:pt idx="10">
                  <c:v>71.482754812157694</c:v>
                </c:pt>
                <c:pt idx="11">
                  <c:v>145.32309506555589</c:v>
                </c:pt>
                <c:pt idx="12">
                  <c:v>814.83202266706553</c:v>
                </c:pt>
                <c:pt idx="13">
                  <c:v>763.70680799799379</c:v>
                </c:pt>
                <c:pt idx="14">
                  <c:v>797.80643928610846</c:v>
                </c:pt>
                <c:pt idx="15">
                  <c:v>965.73564869078211</c:v>
                </c:pt>
                <c:pt idx="16">
                  <c:v>992.64766826955236</c:v>
                </c:pt>
                <c:pt idx="17">
                  <c:v>773.5012223519401</c:v>
                </c:pt>
                <c:pt idx="18">
                  <c:v>515.38682039661921</c:v>
                </c:pt>
                <c:pt idx="19">
                  <c:v>459.99196041926297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B-42BF-88F7-908DADD9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2928"/>
        <c:axId val="170187392"/>
      </c:scatterChart>
      <c:valAx>
        <c:axId val="169212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Bacterial Production</a:t>
                </a:r>
                <a:endParaRPr lang="fr-CH"/>
              </a:p>
              <a:p>
                <a:pPr>
                  <a:defRPr/>
                </a:pPr>
                <a:r>
                  <a:rPr lang="fr-FR"/>
                  <a:t> (nmolC L-1 d-1)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187392"/>
        <c:crosses val="autoZero"/>
        <c:crossBetween val="midCat"/>
      </c:valAx>
      <c:valAx>
        <c:axId val="170187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2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dvTime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Sheet1!$AC$2:$AC$21</c:f>
              <c:numCache>
                <c:formatCode>0.00</c:formatCode>
                <c:ptCount val="20"/>
                <c:pt idx="0">
                  <c:v>0.11982208707202185</c:v>
                </c:pt>
                <c:pt idx="1">
                  <c:v>0.10644699622734129</c:v>
                </c:pt>
                <c:pt idx="2">
                  <c:v>0.12441307248751864</c:v>
                </c:pt>
                <c:pt idx="3">
                  <c:v>6.3357026122423249E-2</c:v>
                </c:pt>
                <c:pt idx="4">
                  <c:v>0.15197832831739924</c:v>
                </c:pt>
                <c:pt idx="5">
                  <c:v>0.34388778258160874</c:v>
                </c:pt>
                <c:pt idx="6">
                  <c:v>0.1486672858819896</c:v>
                </c:pt>
                <c:pt idx="7">
                  <c:v>0.8038332760916469</c:v>
                </c:pt>
                <c:pt idx="8">
                  <c:v>1.1781358195801674</c:v>
                </c:pt>
                <c:pt idx="9">
                  <c:v>0.82699295089681146</c:v>
                </c:pt>
                <c:pt idx="10">
                  <c:v>0.68513822503665522</c:v>
                </c:pt>
                <c:pt idx="11">
                  <c:v>1.5243681300582785</c:v>
                </c:pt>
                <c:pt idx="12">
                  <c:v>5.3373276593912591</c:v>
                </c:pt>
                <c:pt idx="13">
                  <c:v>1.0292544582183205</c:v>
                </c:pt>
                <c:pt idx="14">
                  <c:v>0.88155407655923579</c:v>
                </c:pt>
                <c:pt idx="15">
                  <c:v>1.6508301687021918</c:v>
                </c:pt>
                <c:pt idx="16">
                  <c:v>2.1532487381118273</c:v>
                </c:pt>
                <c:pt idx="17">
                  <c:v>1.7795273520366719</c:v>
                </c:pt>
                <c:pt idx="18">
                  <c:v>1.1436098085723798</c:v>
                </c:pt>
                <c:pt idx="19">
                  <c:v>1.1586699254893273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7-4F1C-BDF2-B73AA0B4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1296"/>
        <c:axId val="163113216"/>
      </c:scatterChart>
      <c:valAx>
        <c:axId val="163111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+mn-cs"/>
                  </a:defRPr>
                </a:pPr>
                <a:r>
                  <a:rPr lang="fr-FR"/>
                  <a:t>Cell-specific bacterial production</a:t>
                </a:r>
                <a:endParaRPr lang="fr-CH"/>
              </a:p>
              <a:p>
                <a:pPr>
                  <a:defRPr/>
                </a:pPr>
                <a:r>
                  <a:rPr lang="fr-FR"/>
                  <a:t>(fmolC cell-1 d-1)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2585733293380853"/>
              <c:y val="1.8547137639557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+mn-cs"/>
              </a:defRPr>
            </a:pPr>
            <a:endParaRPr lang="en-US"/>
          </a:p>
        </c:txPr>
        <c:crossAx val="163113216"/>
        <c:crosses val="autoZero"/>
        <c:crossBetween val="midCat"/>
      </c:valAx>
      <c:valAx>
        <c:axId val="163113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vTime"/>
                    <a:ea typeface="+mn-ea"/>
                    <a:cs typeface="+mn-cs"/>
                  </a:defRPr>
                </a:pPr>
                <a:r>
                  <a:rPr lang="fr-CH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vTime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vTime"/>
                <a:ea typeface="+mn-ea"/>
                <a:cs typeface="+mn-cs"/>
              </a:defRPr>
            </a:pPr>
            <a:endParaRPr lang="en-US"/>
          </a:p>
        </c:txPr>
        <c:crossAx val="1631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dvTime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178594</xdr:colOff>
      <xdr:row>0</xdr:row>
      <xdr:rowOff>157164</xdr:rowOff>
    </xdr:from>
    <xdr:to>
      <xdr:col>41</xdr:col>
      <xdr:colOff>278606</xdr:colOff>
      <xdr:row>33</xdr:row>
      <xdr:rowOff>107156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385763</xdr:colOff>
      <xdr:row>1</xdr:row>
      <xdr:rowOff>0</xdr:rowOff>
    </xdr:from>
    <xdr:to>
      <xdr:col>35</xdr:col>
      <xdr:colOff>23813</xdr:colOff>
      <xdr:row>33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zoomScale="80" zoomScaleNormal="80" workbookViewId="0">
      <selection activeCell="AJ40" sqref="AJ40"/>
    </sheetView>
  </sheetViews>
  <sheetFormatPr defaultColWidth="9.140625" defaultRowHeight="15" x14ac:dyDescent="0.25"/>
  <cols>
    <col min="1" max="1" width="12.28515625" style="1" bestFit="1" customWidth="1"/>
    <col min="2" max="2" width="8.28515625" style="1" bestFit="1" customWidth="1"/>
    <col min="3" max="3" width="19.5703125" style="1" bestFit="1" customWidth="1"/>
    <col min="4" max="4" width="19.5703125" style="1" customWidth="1"/>
    <col min="5" max="5" width="12.28515625" style="1" bestFit="1" customWidth="1"/>
    <col min="6" max="7" width="16.28515625" style="1" bestFit="1" customWidth="1"/>
    <col min="8" max="8" width="15.7109375" style="1" bestFit="1" customWidth="1"/>
    <col min="9" max="9" width="13.140625" style="1" bestFit="1" customWidth="1"/>
    <col min="10" max="10" width="14.5703125" style="1" bestFit="1" customWidth="1"/>
    <col min="11" max="11" width="13.42578125" style="1" bestFit="1" customWidth="1"/>
    <col min="12" max="12" width="23.5703125" style="1" bestFit="1" customWidth="1"/>
    <col min="13" max="13" width="19.85546875" style="1" bestFit="1" customWidth="1"/>
    <col min="14" max="14" width="22" style="1" bestFit="1" customWidth="1"/>
    <col min="15" max="15" width="20.85546875" style="1" bestFit="1" customWidth="1"/>
    <col min="16" max="16" width="12.5703125" style="1" bestFit="1" customWidth="1"/>
    <col min="17" max="17" width="10.85546875" style="1" bestFit="1" customWidth="1"/>
    <col min="18" max="25" width="9.140625" style="1"/>
    <col min="26" max="26" width="12.42578125" style="1" bestFit="1" customWidth="1"/>
    <col min="27" max="27" width="9.140625" style="1"/>
    <col min="28" max="30" width="20.28515625" customWidth="1"/>
    <col min="31" max="16384" width="9.140625" style="1"/>
  </cols>
  <sheetData>
    <row r="1" spans="1:31" s="3" customFormat="1" ht="14.25" x14ac:dyDescent="0.2">
      <c r="A1" s="3" t="s">
        <v>0</v>
      </c>
      <c r="B1" s="3" t="s">
        <v>1</v>
      </c>
      <c r="C1" s="3" t="s">
        <v>24</v>
      </c>
      <c r="D1" s="3" t="s">
        <v>26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34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21</v>
      </c>
      <c r="AB1" s="3" t="s">
        <v>27</v>
      </c>
      <c r="AC1" s="3" t="s">
        <v>28</v>
      </c>
    </row>
    <row r="2" spans="1:31" x14ac:dyDescent="0.25">
      <c r="A2" s="5" t="s">
        <v>25</v>
      </c>
      <c r="B2" s="6" t="s">
        <v>23</v>
      </c>
      <c r="C2" s="1">
        <v>1</v>
      </c>
      <c r="D2" s="20">
        <v>104666.66666666667</v>
      </c>
      <c r="E2" s="1">
        <v>11</v>
      </c>
      <c r="F2" s="17">
        <v>1878.92</v>
      </c>
      <c r="G2" s="2">
        <v>2040.54</v>
      </c>
      <c r="H2" s="2">
        <f>AVERAGE(F2:G2)</f>
        <v>1959.73</v>
      </c>
      <c r="I2" s="2">
        <f>STDEV(F2:G2)</f>
        <v>114.28259797536974</v>
      </c>
      <c r="J2" s="2">
        <v>302.27999999999997</v>
      </c>
      <c r="K2" s="2">
        <f>J2</f>
        <v>302.27999999999997</v>
      </c>
      <c r="L2" s="2">
        <f>H2-K2</f>
        <v>1657.45</v>
      </c>
      <c r="M2" s="7">
        <v>2</v>
      </c>
      <c r="N2" s="1">
        <v>10</v>
      </c>
      <c r="O2" s="1">
        <v>10</v>
      </c>
      <c r="P2" s="1">
        <v>1.5</v>
      </c>
      <c r="Q2" s="8">
        <f>(F2-K2)/2200000/123.8*1000/P2/M2*(N2+O2)/O2*1000</f>
        <v>3.8592059529054685</v>
      </c>
      <c r="R2" s="8">
        <f>(G2-K2)/2200000/123.8*1000/P2/M2*(N2+O2)/O2*1000</f>
        <v>4.2548098105448675</v>
      </c>
      <c r="S2" s="9">
        <f>AVERAGE(Q2:R2)</f>
        <v>4.057007881725168</v>
      </c>
      <c r="T2" s="7">
        <f>STDEV(Q2:R2)</f>
        <v>0.27973417040037657</v>
      </c>
      <c r="U2" s="10">
        <f t="shared" ref="U2:U5" si="0">(T2/S2)*100</f>
        <v>6.8950857024567753</v>
      </c>
      <c r="V2" s="11">
        <f t="shared" ref="V2:W5" si="1">(S2*131.2)/0.073*0.86/1000</f>
        <v>6.2706892234358103</v>
      </c>
      <c r="W2" s="8">
        <f t="shared" si="1"/>
        <v>0.43236939609062042</v>
      </c>
      <c r="X2" s="12">
        <f t="shared" ref="X2:Y5" si="2">(V2*24)/1000</f>
        <v>0.15049654136245946</v>
      </c>
      <c r="Y2" s="13">
        <f t="shared" si="2"/>
        <v>1.0376865506174891E-2</v>
      </c>
      <c r="Z2" s="14">
        <f t="shared" ref="Z2:AA5" si="3">(X2/12)*1000</f>
        <v>12.541378446871622</v>
      </c>
      <c r="AA2" s="15">
        <f t="shared" si="3"/>
        <v>0.86473879218124095</v>
      </c>
      <c r="AB2" s="20">
        <f>Z2/(D2*1000)</f>
        <v>1.1982208707202186E-7</v>
      </c>
      <c r="AC2" s="21">
        <f>AB2*1000000</f>
        <v>0.11982208707202185</v>
      </c>
      <c r="AD2" s="21"/>
      <c r="AE2" s="16"/>
    </row>
    <row r="3" spans="1:31" x14ac:dyDescent="0.25">
      <c r="A3" s="5">
        <v>42975</v>
      </c>
      <c r="C3" s="1">
        <v>2</v>
      </c>
      <c r="D3" s="20">
        <v>106000</v>
      </c>
      <c r="E3" s="1">
        <v>11</v>
      </c>
      <c r="F3" s="2">
        <v>1451.22</v>
      </c>
      <c r="G3" s="2">
        <v>2113.89</v>
      </c>
      <c r="H3" s="2">
        <f t="shared" ref="H3:H14" si="4">AVERAGE(F3:G3)</f>
        <v>1782.5549999999998</v>
      </c>
      <c r="I3" s="2">
        <f t="shared" ref="I3:I14" si="5">STDEV(F3:G3)</f>
        <v>468.57845068889105</v>
      </c>
      <c r="J3" s="2">
        <v>291.36</v>
      </c>
      <c r="K3" s="2">
        <f t="shared" ref="K3:K5" si="6">J3</f>
        <v>291.36</v>
      </c>
      <c r="L3" s="2">
        <f t="shared" ref="L3:L5" si="7">H3-K3</f>
        <v>1491.1949999999997</v>
      </c>
      <c r="M3" s="7">
        <v>2</v>
      </c>
      <c r="N3" s="1">
        <v>10</v>
      </c>
      <c r="O3" s="1">
        <v>10</v>
      </c>
      <c r="P3" s="1">
        <v>1.5</v>
      </c>
      <c r="Q3" s="8">
        <f>(F3-K3)/2200000/123.8*1000/P3/M3*(N3+O3)/O3*1000</f>
        <v>2.8390365692465855</v>
      </c>
      <c r="R3" s="8">
        <f>(G3-K3)/2200000/123.8*1000/P3/M3*(N3+O3)/O3*1000</f>
        <v>4.4610809223087085</v>
      </c>
      <c r="S3" s="9">
        <f t="shared" ref="S3:S5" si="8">AVERAGE(Q3:R3)</f>
        <v>3.6500587457776472</v>
      </c>
      <c r="T3" s="7">
        <f t="shared" ref="T3:T5" si="9">STDEV(Q3:R3)</f>
        <v>1.1469585614355728</v>
      </c>
      <c r="U3" s="10">
        <f t="shared" si="0"/>
        <v>31.423016486032274</v>
      </c>
      <c r="V3" s="11">
        <f t="shared" si="1"/>
        <v>5.6416908000490888</v>
      </c>
      <c r="W3" s="8">
        <f t="shared" si="1"/>
        <v>1.7727894301903915</v>
      </c>
      <c r="X3" s="12">
        <f t="shared" si="2"/>
        <v>0.13540057920117812</v>
      </c>
      <c r="Y3" s="13">
        <f t="shared" si="2"/>
        <v>4.2546946324569394E-2</v>
      </c>
      <c r="Z3" s="14">
        <f t="shared" si="3"/>
        <v>11.283381600098176</v>
      </c>
      <c r="AA3" s="15">
        <f t="shared" si="3"/>
        <v>3.545578860380783</v>
      </c>
      <c r="AB3" s="20">
        <f t="shared" ref="AB3:AB21" si="10">Z3/(D3*1000)</f>
        <v>1.0644699622734129E-7</v>
      </c>
      <c r="AC3" s="21">
        <f t="shared" ref="AC3:AC21" si="11">AB3*1000000</f>
        <v>0.10644699622734129</v>
      </c>
      <c r="AD3" s="21"/>
      <c r="AE3" s="16"/>
    </row>
    <row r="4" spans="1:31" x14ac:dyDescent="0.25">
      <c r="C4" s="1">
        <v>3</v>
      </c>
      <c r="D4" s="20">
        <v>95666.666666666672</v>
      </c>
      <c r="E4" s="1">
        <v>11</v>
      </c>
      <c r="F4" s="2">
        <v>7167.86</v>
      </c>
      <c r="G4" s="2">
        <v>7361.43</v>
      </c>
      <c r="H4" s="2">
        <f t="shared" si="4"/>
        <v>7264.6450000000004</v>
      </c>
      <c r="I4" s="2">
        <f t="shared" si="5"/>
        <v>136.87465963428045</v>
      </c>
      <c r="J4" s="2">
        <v>5691.67</v>
      </c>
      <c r="K4" s="2">
        <f t="shared" si="6"/>
        <v>5691.67</v>
      </c>
      <c r="L4" s="2">
        <f t="shared" si="7"/>
        <v>1572.9750000000004</v>
      </c>
      <c r="M4" s="7">
        <v>2</v>
      </c>
      <c r="N4" s="1">
        <v>10</v>
      </c>
      <c r="O4" s="1">
        <v>10</v>
      </c>
      <c r="P4" s="1">
        <v>1.5</v>
      </c>
      <c r="Q4" s="8">
        <f>(F4-K4)/2200000/123.8*1000/P4/M4*(N4+O4)/O4*1000</f>
        <v>3.6133303960444509</v>
      </c>
      <c r="R4" s="8">
        <f>(G4-K4)/2200000/123.8*1000/P4/M4*(N4+O4)/O4*1000</f>
        <v>4.0871395701767268</v>
      </c>
      <c r="S4" s="9">
        <f t="shared" si="8"/>
        <v>3.8502349831105889</v>
      </c>
      <c r="T4" s="7">
        <f t="shared" si="9"/>
        <v>0.33503368001732997</v>
      </c>
      <c r="U4" s="10">
        <f t="shared" si="0"/>
        <v>8.7016424059047353</v>
      </c>
      <c r="V4" s="11">
        <f t="shared" si="1"/>
        <v>5.9510919673196421</v>
      </c>
      <c r="W4" s="8">
        <f t="shared" si="1"/>
        <v>0.51784274224267646</v>
      </c>
      <c r="X4" s="12">
        <f t="shared" si="2"/>
        <v>0.14282620721567141</v>
      </c>
      <c r="Y4" s="13">
        <f t="shared" si="2"/>
        <v>1.2428225813824235E-2</v>
      </c>
      <c r="Z4" s="14">
        <f t="shared" si="3"/>
        <v>11.902183934639284</v>
      </c>
      <c r="AA4" s="15">
        <f t="shared" si="3"/>
        <v>1.0356854844853529</v>
      </c>
      <c r="AB4" s="20">
        <f t="shared" si="10"/>
        <v>1.2441307248751864E-7</v>
      </c>
      <c r="AC4" s="21">
        <f t="shared" si="11"/>
        <v>0.12441307248751864</v>
      </c>
      <c r="AD4" s="21"/>
      <c r="AE4" s="16"/>
    </row>
    <row r="5" spans="1:31" x14ac:dyDescent="0.25">
      <c r="C5" s="1">
        <v>4</v>
      </c>
      <c r="D5" s="20">
        <v>164000</v>
      </c>
      <c r="E5" s="1">
        <v>11</v>
      </c>
      <c r="F5" s="2">
        <v>1545.8</v>
      </c>
      <c r="G5" s="2">
        <v>1669.8</v>
      </c>
      <c r="H5" s="2">
        <f t="shared" si="4"/>
        <v>1607.8</v>
      </c>
      <c r="I5" s="2">
        <f t="shared" si="5"/>
        <v>87.681240867131891</v>
      </c>
      <c r="J5" s="2">
        <v>234.6</v>
      </c>
      <c r="K5" s="2">
        <f t="shared" si="6"/>
        <v>234.6</v>
      </c>
      <c r="L5" s="2">
        <f t="shared" si="7"/>
        <v>1373.2</v>
      </c>
      <c r="M5" s="7">
        <v>2</v>
      </c>
      <c r="N5" s="1">
        <v>10</v>
      </c>
      <c r="O5" s="1">
        <v>10</v>
      </c>
      <c r="P5" s="1">
        <v>1.5</v>
      </c>
      <c r="Q5" s="8">
        <f>(F5-K5)/2200000/123.8*1000/P5/M5*(N5+O5)/O5*1000</f>
        <v>3.2094776521270871</v>
      </c>
      <c r="R5" s="8">
        <f>(G5-K5)/2200000/123.8*1000/P5/M5*(N5+O5)/O5*1000</f>
        <v>3.5129975033044496</v>
      </c>
      <c r="S5" s="9">
        <f t="shared" si="8"/>
        <v>3.3612375777157686</v>
      </c>
      <c r="T5" s="7">
        <f t="shared" si="9"/>
        <v>0.21462094499224471</v>
      </c>
      <c r="U5" s="10">
        <f t="shared" si="0"/>
        <v>6.3851762938487946</v>
      </c>
      <c r="V5" s="11">
        <f t="shared" si="1"/>
        <v>5.1952761420387068</v>
      </c>
      <c r="W5" s="8">
        <f t="shared" si="1"/>
        <v>0.33172754062143778</v>
      </c>
      <c r="X5" s="12">
        <f t="shared" si="2"/>
        <v>0.12468662740892895</v>
      </c>
      <c r="Y5" s="13">
        <f t="shared" si="2"/>
        <v>7.9614609749145068E-3</v>
      </c>
      <c r="Z5" s="14">
        <f t="shared" si="3"/>
        <v>10.390552284077414</v>
      </c>
      <c r="AA5" s="15">
        <f t="shared" si="3"/>
        <v>0.66345508124287556</v>
      </c>
      <c r="AB5" s="20">
        <f t="shared" si="10"/>
        <v>6.3357026122423251E-8</v>
      </c>
      <c r="AC5" s="21">
        <f t="shared" si="11"/>
        <v>6.3357026122423249E-2</v>
      </c>
      <c r="AD5" s="21"/>
      <c r="AE5" s="16"/>
    </row>
    <row r="6" spans="1:31" x14ac:dyDescent="0.25">
      <c r="C6" s="1">
        <v>5</v>
      </c>
      <c r="D6" s="20">
        <v>86666.666666666672</v>
      </c>
      <c r="E6" s="1">
        <v>11</v>
      </c>
      <c r="F6" s="18">
        <v>30447.78</v>
      </c>
      <c r="G6" s="2">
        <v>11299.98</v>
      </c>
      <c r="H6" s="2">
        <f t="shared" si="4"/>
        <v>20873.879999999997</v>
      </c>
      <c r="I6" s="2">
        <f t="shared" si="5"/>
        <v>13539.539224803777</v>
      </c>
      <c r="J6" s="2">
        <v>9559.26</v>
      </c>
      <c r="K6" s="2">
        <f t="shared" ref="K6:K25" si="12">J6</f>
        <v>9559.26</v>
      </c>
      <c r="L6" s="2">
        <f t="shared" ref="L6:L25" si="13">H6-K6</f>
        <v>11314.619999999997</v>
      </c>
      <c r="M6" s="7">
        <v>2</v>
      </c>
      <c r="N6" s="1">
        <v>10</v>
      </c>
      <c r="O6" s="1">
        <v>10</v>
      </c>
      <c r="P6" s="1">
        <v>1.5</v>
      </c>
      <c r="Q6" s="19">
        <f>(F6-K6)/2200000/123.8*1000/P6/M6*(N6+O6)/O6*1000</f>
        <v>51.129681304156257</v>
      </c>
      <c r="R6" s="8">
        <f>(G6-K6)/2200000/123.8*1000/P6/M6*(N6+O6)/O6*1000</f>
        <v>4.2608312527537073</v>
      </c>
      <c r="S6" s="9">
        <f>AVERAGE(R6)</f>
        <v>4.2608312527537073</v>
      </c>
      <c r="T6" s="7"/>
      <c r="U6" s="10">
        <f t="shared" ref="U6" si="14">(T6/S6)*100</f>
        <v>0</v>
      </c>
      <c r="V6" s="11">
        <f t="shared" ref="V6" si="15">(S6*131.2)/0.073*0.86/1000</f>
        <v>6.5857275604206347</v>
      </c>
      <c r="W6" s="8">
        <f>(T6*131.2)/0.073*0.86/1000</f>
        <v>0</v>
      </c>
      <c r="X6" s="12">
        <f t="shared" ref="X6" si="16">(V6*24)/1000</f>
        <v>0.15805746145009522</v>
      </c>
      <c r="Y6" s="13">
        <f>(W6*24)/1000</f>
        <v>0</v>
      </c>
      <c r="Z6" s="14">
        <f t="shared" ref="Z6" si="17">(X6/12)*1000</f>
        <v>13.171455120841268</v>
      </c>
      <c r="AA6" s="15">
        <f>(Y6/12)*1000</f>
        <v>0</v>
      </c>
      <c r="AB6" s="20">
        <f t="shared" si="10"/>
        <v>1.5197832831739924E-7</v>
      </c>
      <c r="AC6" s="21">
        <f t="shared" si="11"/>
        <v>0.15197832831739924</v>
      </c>
      <c r="AD6" s="21"/>
      <c r="AE6" s="16"/>
    </row>
    <row r="7" spans="1:31" x14ac:dyDescent="0.25">
      <c r="C7" s="1">
        <v>6</v>
      </c>
      <c r="D7" s="20">
        <v>150000</v>
      </c>
      <c r="E7" s="1">
        <v>11</v>
      </c>
      <c r="F7" s="2">
        <v>7083.34</v>
      </c>
      <c r="G7" s="2">
        <v>7571.35</v>
      </c>
      <c r="H7" s="2">
        <f t="shared" si="4"/>
        <v>7327.3450000000003</v>
      </c>
      <c r="I7" s="2">
        <f t="shared" si="5"/>
        <v>345.07518028684723</v>
      </c>
      <c r="J7" s="2">
        <v>510.19</v>
      </c>
      <c r="K7" s="2">
        <f t="shared" si="12"/>
        <v>510.19</v>
      </c>
      <c r="L7" s="2">
        <f t="shared" si="13"/>
        <v>6817.1550000000007</v>
      </c>
      <c r="M7" s="7">
        <v>2</v>
      </c>
      <c r="N7" s="1">
        <v>10</v>
      </c>
      <c r="O7" s="1">
        <v>10</v>
      </c>
      <c r="P7" s="1">
        <v>1.5</v>
      </c>
      <c r="Q7" s="8">
        <f t="shared" ref="Q7:Q9" si="18">(F7-K7)/2200000/123.8*1000/P7/M7*(N7+O7)/O7*1000</f>
        <v>16.089367014245852</v>
      </c>
      <c r="R7" s="8">
        <f t="shared" ref="R7:R9" si="19">(G7-K7)/2200000/123.8*1000/P7/M7*(N7+O7)/O7*1000</f>
        <v>17.283888970480248</v>
      </c>
      <c r="S7" s="9">
        <f t="shared" ref="S7:S9" si="20">AVERAGE(Q7:R7)</f>
        <v>16.68662799236305</v>
      </c>
      <c r="T7" s="7">
        <f t="shared" ref="T7:T9" si="21">STDEV(Q7:R7)</f>
        <v>0.84465457552956213</v>
      </c>
      <c r="U7" s="10">
        <f t="shared" ref="U7:U9" si="22">(T7/S7)*100</f>
        <v>5.0618649610702313</v>
      </c>
      <c r="V7" s="11">
        <f t="shared" ref="V7:V9" si="23">(S7*131.2)/0.073*0.86/1000</f>
        <v>25.791583693620652</v>
      </c>
      <c r="W7" s="8">
        <f t="shared" ref="W7:W9" si="24">(T7*131.2)/0.073*0.86/1000</f>
        <v>1.3055351378924871</v>
      </c>
      <c r="X7" s="12">
        <f t="shared" ref="X7:X9" si="25">(V7*24)/1000</f>
        <v>0.61899800864689569</v>
      </c>
      <c r="Y7" s="13">
        <f t="shared" ref="Y7:Y9" si="26">(W7*24)/1000</f>
        <v>3.133284330941969E-2</v>
      </c>
      <c r="Z7" s="14">
        <f t="shared" ref="Z7:Z9" si="27">(X7/12)*1000</f>
        <v>51.583167387241311</v>
      </c>
      <c r="AA7" s="15">
        <f t="shared" ref="AA7:AA9" si="28">(Y7/12)*1000</f>
        <v>2.6110702757849742</v>
      </c>
      <c r="AB7" s="20">
        <f t="shared" si="10"/>
        <v>3.4388778258160876E-7</v>
      </c>
      <c r="AC7" s="21">
        <f t="shared" si="11"/>
        <v>0.34388778258160874</v>
      </c>
      <c r="AD7" s="21"/>
    </row>
    <row r="8" spans="1:31" x14ac:dyDescent="0.25">
      <c r="C8" s="1">
        <v>7</v>
      </c>
      <c r="D8" s="20">
        <v>157333.33333333334</v>
      </c>
      <c r="E8" s="1">
        <v>11</v>
      </c>
      <c r="F8" s="2">
        <v>19435.25</v>
      </c>
      <c r="G8" s="2">
        <v>19834.13</v>
      </c>
      <c r="H8" s="2">
        <f t="shared" si="4"/>
        <v>19634.690000000002</v>
      </c>
      <c r="I8" s="2">
        <f t="shared" si="5"/>
        <v>282.05075287969078</v>
      </c>
      <c r="J8" s="2">
        <v>16543.46</v>
      </c>
      <c r="K8" s="2">
        <f t="shared" si="12"/>
        <v>16543.46</v>
      </c>
      <c r="L8" s="2">
        <f t="shared" si="13"/>
        <v>3091.2300000000032</v>
      </c>
      <c r="M8" s="7">
        <v>2</v>
      </c>
      <c r="N8" s="1">
        <v>10</v>
      </c>
      <c r="O8" s="1">
        <v>10</v>
      </c>
      <c r="P8" s="1">
        <v>1.5</v>
      </c>
      <c r="Q8" s="8">
        <f t="shared" si="18"/>
        <v>7.0783521809369976</v>
      </c>
      <c r="R8" s="8">
        <f t="shared" si="19"/>
        <v>8.0547070054339898</v>
      </c>
      <c r="S8" s="9">
        <f t="shared" si="20"/>
        <v>7.5665295931854937</v>
      </c>
      <c r="T8" s="7">
        <f t="shared" si="21"/>
        <v>0.69038711724602464</v>
      </c>
      <c r="U8" s="10">
        <f t="shared" si="22"/>
        <v>9.1242241075458885</v>
      </c>
      <c r="V8" s="11">
        <f t="shared" si="23"/>
        <v>11.695159822716514</v>
      </c>
      <c r="W8" s="8">
        <f t="shared" si="24"/>
        <v>1.0670925919603211</v>
      </c>
      <c r="X8" s="12">
        <f t="shared" si="25"/>
        <v>0.28068383574519634</v>
      </c>
      <c r="Y8" s="13">
        <f t="shared" si="26"/>
        <v>2.5610222207047704E-2</v>
      </c>
      <c r="Z8" s="14">
        <f t="shared" si="27"/>
        <v>23.390319645433031</v>
      </c>
      <c r="AA8" s="15">
        <f t="shared" si="28"/>
        <v>2.1341851839206418</v>
      </c>
      <c r="AB8" s="20">
        <f t="shared" si="10"/>
        <v>1.4866728588198959E-7</v>
      </c>
      <c r="AC8" s="21">
        <f t="shared" si="11"/>
        <v>0.1486672858819896</v>
      </c>
      <c r="AD8" s="21"/>
    </row>
    <row r="9" spans="1:31" x14ac:dyDescent="0.25">
      <c r="C9" s="1">
        <v>8</v>
      </c>
      <c r="D9" s="20">
        <v>74666.666666666672</v>
      </c>
      <c r="E9" s="1">
        <v>4</v>
      </c>
      <c r="F9" s="2">
        <v>9028.73</v>
      </c>
      <c r="G9" s="2">
        <v>7733.52</v>
      </c>
      <c r="H9" s="2">
        <f t="shared" si="4"/>
        <v>8381.125</v>
      </c>
      <c r="I9" s="2">
        <f t="shared" si="5"/>
        <v>915.85177406062758</v>
      </c>
      <c r="J9" s="2">
        <v>449.03</v>
      </c>
      <c r="K9" s="2">
        <f t="shared" si="12"/>
        <v>449.03</v>
      </c>
      <c r="L9" s="2">
        <f t="shared" si="13"/>
        <v>7932.0950000000003</v>
      </c>
      <c r="M9" s="7">
        <v>2</v>
      </c>
      <c r="N9" s="1">
        <v>10</v>
      </c>
      <c r="O9" s="1">
        <v>10</v>
      </c>
      <c r="P9" s="1">
        <v>1.5</v>
      </c>
      <c r="Q9" s="8">
        <f t="shared" si="18"/>
        <v>21.000881186664706</v>
      </c>
      <c r="R9" s="8">
        <f t="shared" si="19"/>
        <v>17.830542908895094</v>
      </c>
      <c r="S9" s="9">
        <f t="shared" si="20"/>
        <v>19.415712047779898</v>
      </c>
      <c r="T9" s="7">
        <f t="shared" si="21"/>
        <v>2.2417676948661733</v>
      </c>
      <c r="U9" s="10">
        <f t="shared" si="22"/>
        <v>11.54615236026077</v>
      </c>
      <c r="V9" s="11">
        <f t="shared" si="23"/>
        <v>30.009775640754814</v>
      </c>
      <c r="W9" s="8">
        <f t="shared" si="24"/>
        <v>3.464974418453973</v>
      </c>
      <c r="X9" s="12">
        <f t="shared" si="25"/>
        <v>0.72023461537811562</v>
      </c>
      <c r="Y9" s="13">
        <f t="shared" si="26"/>
        <v>8.3159386042895356E-2</v>
      </c>
      <c r="Z9" s="14">
        <f t="shared" si="27"/>
        <v>60.019551281509635</v>
      </c>
      <c r="AA9" s="15">
        <f t="shared" si="28"/>
        <v>6.9299488369079469</v>
      </c>
      <c r="AB9" s="20">
        <f t="shared" si="10"/>
        <v>8.0383327609164689E-7</v>
      </c>
      <c r="AC9" s="21">
        <f t="shared" si="11"/>
        <v>0.8038332760916469</v>
      </c>
      <c r="AD9" s="21"/>
    </row>
    <row r="10" spans="1:31" x14ac:dyDescent="0.25">
      <c r="C10" s="1">
        <v>9</v>
      </c>
      <c r="D10" s="20">
        <v>73000</v>
      </c>
      <c r="E10" s="1">
        <v>4</v>
      </c>
      <c r="F10" s="2">
        <v>18228.669999999998</v>
      </c>
      <c r="G10" s="2">
        <v>21371.43</v>
      </c>
      <c r="H10" s="2">
        <f t="shared" si="4"/>
        <v>19800.05</v>
      </c>
      <c r="I10" s="2">
        <f t="shared" si="5"/>
        <v>2222.2669076418356</v>
      </c>
      <c r="J10" s="2">
        <v>8433.9</v>
      </c>
      <c r="K10" s="2">
        <f t="shared" si="12"/>
        <v>8433.9</v>
      </c>
      <c r="L10" s="2">
        <f t="shared" si="13"/>
        <v>11366.15</v>
      </c>
      <c r="M10" s="7">
        <v>2</v>
      </c>
      <c r="N10" s="1">
        <v>10</v>
      </c>
      <c r="O10" s="1">
        <v>10</v>
      </c>
      <c r="P10" s="1">
        <v>1.5</v>
      </c>
      <c r="Q10" s="8">
        <f t="shared" ref="Q10:Q12" si="29">(F10-K10)/2200000/123.8*1000/P10/M10*(N10+O10)/O10*1000</f>
        <v>23.975057521907274</v>
      </c>
      <c r="R10" s="8">
        <f t="shared" ref="R10:R12" si="30">(G10-K10)/2200000/123.8*1000/P10/M10*(N10+O10)/O10*1000</f>
        <v>31.667719195182848</v>
      </c>
      <c r="S10" s="9">
        <f t="shared" ref="S10:S12" si="31">AVERAGE(Q10:R10)</f>
        <v>27.821388358545061</v>
      </c>
      <c r="T10" s="7">
        <f t="shared" ref="T10:T12" si="32">STDEV(Q10:R10)</f>
        <v>5.4395332345470306</v>
      </c>
      <c r="U10" s="10">
        <f t="shared" ref="U10:U12" si="33">(T10/S10)*100</f>
        <v>19.551623968026497</v>
      </c>
      <c r="V10" s="11">
        <f t="shared" ref="V10:V12" si="34">(S10*131.2)/0.073*0.86/1000</f>
        <v>43.001957414676113</v>
      </c>
      <c r="W10" s="8">
        <f t="shared" ref="W10:W12" si="35">(T10*131.2)/0.073*0.86/1000</f>
        <v>8.4075810126083628</v>
      </c>
      <c r="X10" s="12">
        <f t="shared" ref="X10:X12" si="36">(V10*24)/1000</f>
        <v>1.0320469779522268</v>
      </c>
      <c r="Y10" s="13">
        <f t="shared" ref="Y10:Y12" si="37">(W10*24)/1000</f>
        <v>0.20178194430260071</v>
      </c>
      <c r="Z10" s="14">
        <f t="shared" ref="Z10:Z12" si="38">(X10/12)*1000</f>
        <v>86.003914829352226</v>
      </c>
      <c r="AA10" s="15">
        <f t="shared" ref="AA10:AA12" si="39">(Y10/12)*1000</f>
        <v>16.815162025216726</v>
      </c>
      <c r="AB10" s="20">
        <f t="shared" si="10"/>
        <v>1.1781358195801674E-6</v>
      </c>
      <c r="AC10" s="21">
        <f t="shared" si="11"/>
        <v>1.1781358195801674</v>
      </c>
      <c r="AD10" s="21"/>
    </row>
    <row r="11" spans="1:31" x14ac:dyDescent="0.25">
      <c r="C11" s="1">
        <v>10</v>
      </c>
      <c r="D11" s="20">
        <v>87666.666666666672</v>
      </c>
      <c r="E11" s="1">
        <v>4</v>
      </c>
      <c r="F11" s="2">
        <v>9879.7900000000009</v>
      </c>
      <c r="G11" s="2">
        <v>9832.7000000000007</v>
      </c>
      <c r="H11" s="2">
        <f t="shared" si="4"/>
        <v>9856.2450000000008</v>
      </c>
      <c r="I11" s="2">
        <f t="shared" si="5"/>
        <v>33.297658326074625</v>
      </c>
      <c r="J11" s="2">
        <v>274.79000000000002</v>
      </c>
      <c r="K11" s="2">
        <f t="shared" si="12"/>
        <v>274.79000000000002</v>
      </c>
      <c r="L11" s="2">
        <f t="shared" si="13"/>
        <v>9581.4549999999999</v>
      </c>
      <c r="M11" s="7">
        <v>2</v>
      </c>
      <c r="N11" s="1">
        <v>10</v>
      </c>
      <c r="O11" s="1">
        <v>10</v>
      </c>
      <c r="P11" s="1">
        <v>1.5</v>
      </c>
      <c r="Q11" s="8">
        <f t="shared" si="29"/>
        <v>23.510549762569152</v>
      </c>
      <c r="R11" s="8">
        <f t="shared" si="30"/>
        <v>23.395285651343812</v>
      </c>
      <c r="S11" s="9">
        <f t="shared" si="31"/>
        <v>23.452917706956484</v>
      </c>
      <c r="T11" s="7">
        <f t="shared" si="32"/>
        <v>8.1504034674878267E-2</v>
      </c>
      <c r="U11" s="10">
        <f t="shared" si="33"/>
        <v>0.34752194031151595</v>
      </c>
      <c r="V11" s="11">
        <f t="shared" si="34"/>
        <v>36.249857680976909</v>
      </c>
      <c r="W11" s="8">
        <f t="shared" si="35"/>
        <v>0.12597620877309401</v>
      </c>
      <c r="X11" s="12">
        <f t="shared" si="36"/>
        <v>0.86999658434344584</v>
      </c>
      <c r="Y11" s="13">
        <f t="shared" si="37"/>
        <v>3.0234290105542565E-3</v>
      </c>
      <c r="Z11" s="14">
        <f t="shared" si="38"/>
        <v>72.499715361953818</v>
      </c>
      <c r="AA11" s="15">
        <f t="shared" si="39"/>
        <v>0.25195241754618808</v>
      </c>
      <c r="AB11" s="20">
        <f t="shared" si="10"/>
        <v>8.2699295089681151E-7</v>
      </c>
      <c r="AC11" s="21">
        <f t="shared" si="11"/>
        <v>0.82699295089681146</v>
      </c>
      <c r="AD11" s="21"/>
    </row>
    <row r="12" spans="1:31" x14ac:dyDescent="0.25">
      <c r="C12" s="1">
        <v>11</v>
      </c>
      <c r="D12" s="20">
        <v>104333.33333333333</v>
      </c>
      <c r="E12" s="1">
        <v>4</v>
      </c>
      <c r="F12" s="2">
        <v>10585.71</v>
      </c>
      <c r="G12" s="2">
        <v>8868.9</v>
      </c>
      <c r="H12" s="2">
        <f t="shared" si="4"/>
        <v>9727.3050000000003</v>
      </c>
      <c r="I12" s="2">
        <f t="shared" si="5"/>
        <v>1213.9679930088764</v>
      </c>
      <c r="J12" s="2">
        <v>280.25</v>
      </c>
      <c r="K12" s="2">
        <f t="shared" si="12"/>
        <v>280.25</v>
      </c>
      <c r="L12" s="2">
        <f t="shared" si="13"/>
        <v>9447.0550000000003</v>
      </c>
      <c r="M12" s="7">
        <v>2</v>
      </c>
      <c r="N12" s="1">
        <v>10</v>
      </c>
      <c r="O12" s="1">
        <v>10</v>
      </c>
      <c r="P12" s="1">
        <v>1.5</v>
      </c>
      <c r="Q12" s="8">
        <f t="shared" si="29"/>
        <v>25.225094238018311</v>
      </c>
      <c r="R12" s="8">
        <f t="shared" si="30"/>
        <v>21.022788466245657</v>
      </c>
      <c r="S12" s="9">
        <f t="shared" si="31"/>
        <v>23.123941352131986</v>
      </c>
      <c r="T12" s="7">
        <f t="shared" si="32"/>
        <v>2.9714789078398116</v>
      </c>
      <c r="U12" s="10">
        <f t="shared" si="33"/>
        <v>12.850226795640296</v>
      </c>
      <c r="V12" s="11">
        <f t="shared" si="34"/>
        <v>35.741377406078847</v>
      </c>
      <c r="W12" s="8">
        <f t="shared" si="35"/>
        <v>4.5928480565668712</v>
      </c>
      <c r="X12" s="12">
        <f t="shared" si="36"/>
        <v>0.85779305774589243</v>
      </c>
      <c r="Y12" s="13">
        <f t="shared" si="37"/>
        <v>0.11022835335760491</v>
      </c>
      <c r="Z12" s="14">
        <f t="shared" si="38"/>
        <v>71.482754812157694</v>
      </c>
      <c r="AA12" s="15">
        <f t="shared" si="39"/>
        <v>9.1856961131337425</v>
      </c>
      <c r="AB12" s="20">
        <f t="shared" si="10"/>
        <v>6.8513822503665522E-7</v>
      </c>
      <c r="AC12" s="21">
        <f t="shared" si="11"/>
        <v>0.68513822503665522</v>
      </c>
      <c r="AD12" s="21"/>
    </row>
    <row r="13" spans="1:31" x14ac:dyDescent="0.25">
      <c r="A13" s="1" t="s">
        <v>33</v>
      </c>
      <c r="C13" s="1">
        <v>13</v>
      </c>
      <c r="D13" s="20">
        <v>95333.333333333328</v>
      </c>
      <c r="E13" s="1">
        <v>4</v>
      </c>
      <c r="F13" s="2">
        <v>20335.02</v>
      </c>
      <c r="G13" s="2">
        <v>20006.830000000002</v>
      </c>
      <c r="H13" s="2">
        <f t="shared" si="4"/>
        <v>20170.925000000003</v>
      </c>
      <c r="I13" s="2">
        <f t="shared" si="5"/>
        <v>232.0653745176121</v>
      </c>
      <c r="J13" s="2">
        <v>965.24</v>
      </c>
      <c r="K13" s="2">
        <f t="shared" si="12"/>
        <v>965.24</v>
      </c>
      <c r="L13" s="2">
        <f t="shared" si="13"/>
        <v>19205.685000000001</v>
      </c>
      <c r="M13" s="7">
        <v>2</v>
      </c>
      <c r="N13" s="1">
        <v>10</v>
      </c>
      <c r="O13" s="1">
        <v>10</v>
      </c>
      <c r="P13" s="1">
        <v>1.5</v>
      </c>
      <c r="Q13" s="8">
        <f t="shared" ref="Q13" si="40">(F13-K13)/2200000/123.8*1000/P13/M13*(N13+O13)/O13*1000</f>
        <v>47.412199539824748</v>
      </c>
      <c r="R13" s="8">
        <f t="shared" ref="R13" si="41">(G13-K13)/2200000/123.8*1000/P13/M13*(N13+O13)/O13*1000</f>
        <v>46.608875507906212</v>
      </c>
      <c r="S13" s="9">
        <f t="shared" ref="S13" si="42">AVERAGE(Q13:R13)</f>
        <v>47.01053752386548</v>
      </c>
      <c r="T13" s="7">
        <f t="shared" ref="T13" si="43">STDEV(Q13:R13)</f>
        <v>0.56803587045971493</v>
      </c>
      <c r="U13" s="10">
        <f t="shared" ref="U13" si="44">(T13/S13)*100</f>
        <v>1.2083160507819009</v>
      </c>
      <c r="V13" s="11">
        <f t="shared" ref="V13" si="45">(S13*131.2)/0.073*0.86/1000</f>
        <v>72.661547532777945</v>
      </c>
      <c r="W13" s="8">
        <f t="shared" ref="W13" si="46">(T13*131.2)/0.073*0.86/1000</f>
        <v>0.87798114158507612</v>
      </c>
      <c r="X13" s="12">
        <f t="shared" ref="X13" si="47">(V13*24)/1000</f>
        <v>1.7438771407866707</v>
      </c>
      <c r="Y13" s="13">
        <f t="shared" ref="Y13" si="48">(W13*24)/1000</f>
        <v>2.1071547398041825E-2</v>
      </c>
      <c r="Z13" s="14">
        <f t="shared" ref="Z13" si="49">(X13/12)*1000</f>
        <v>145.32309506555589</v>
      </c>
      <c r="AA13" s="15">
        <f t="shared" ref="AA13" si="50">(Y13/12)*1000</f>
        <v>1.755962283170152</v>
      </c>
      <c r="AB13" s="20">
        <f t="shared" si="10"/>
        <v>1.5243681300582786E-6</v>
      </c>
      <c r="AC13" s="21">
        <f t="shared" si="11"/>
        <v>1.5243681300582785</v>
      </c>
      <c r="AD13" s="21"/>
    </row>
    <row r="14" spans="1:31" x14ac:dyDescent="0.25">
      <c r="A14" s="5">
        <v>42976</v>
      </c>
      <c r="C14" s="1">
        <v>13.5</v>
      </c>
      <c r="D14" s="20">
        <v>152666.66666666666</v>
      </c>
      <c r="E14" s="1">
        <v>4</v>
      </c>
      <c r="F14" s="2">
        <v>161541.70000000001</v>
      </c>
      <c r="G14" s="2">
        <v>188048.7</v>
      </c>
      <c r="H14" s="2">
        <f t="shared" si="4"/>
        <v>174795.2</v>
      </c>
      <c r="I14" s="2">
        <f t="shared" si="5"/>
        <v>18743.279448911817</v>
      </c>
      <c r="J14" s="2">
        <v>444.83</v>
      </c>
      <c r="K14" s="2">
        <f t="shared" si="12"/>
        <v>444.83</v>
      </c>
      <c r="L14" s="2">
        <f t="shared" si="13"/>
        <v>174350.37000000002</v>
      </c>
      <c r="M14" s="7">
        <v>2</v>
      </c>
      <c r="N14" s="1">
        <v>4</v>
      </c>
      <c r="O14" s="1">
        <v>17</v>
      </c>
      <c r="P14" s="1">
        <v>1.5</v>
      </c>
      <c r="Q14" s="8">
        <f>(F14-K14)/2200000/123.8*1000/P14/M14*(N14+O14)/O14*1000</f>
        <v>243.55267034115755</v>
      </c>
      <c r="R14" s="8">
        <f t="shared" ref="R14" si="51">(G14-K14)/2200000/123.8*1000/P14/M14*(N14+O14)/O14*1000</f>
        <v>283.62700966713612</v>
      </c>
      <c r="S14" s="9">
        <f t="shared" ref="S14" si="52">AVERAGE(Q14:R14)</f>
        <v>263.58984000414682</v>
      </c>
      <c r="T14" s="7">
        <f t="shared" ref="T14" si="53">STDEV(Q14:R14)</f>
        <v>28.336837088970185</v>
      </c>
      <c r="U14" s="10">
        <f t="shared" ref="U14" si="54">(T14/S14)*100</f>
        <v>10.750352550964934</v>
      </c>
      <c r="V14" s="11">
        <f t="shared" ref="V14" si="55">(S14*131.2)/0.073*0.86/1000</f>
        <v>407.41601133353282</v>
      </c>
      <c r="W14" s="8">
        <f t="shared" ref="W14" si="56">(T14*131.2)/0.073*0.86/1000</f>
        <v>43.798657567434027</v>
      </c>
      <c r="X14" s="12">
        <f t="shared" ref="X14" si="57">(V14*24)/1000</f>
        <v>9.7779842720047867</v>
      </c>
      <c r="Y14" s="13">
        <f t="shared" ref="Y14" si="58">(W14*24)/1000</f>
        <v>1.0511677816184166</v>
      </c>
      <c r="Z14" s="14">
        <f t="shared" ref="Z14" si="59">(X14/12)*1000</f>
        <v>814.83202266706553</v>
      </c>
      <c r="AA14" s="15">
        <f t="shared" ref="AA14" si="60">(Y14/12)*1000</f>
        <v>87.597315134868055</v>
      </c>
      <c r="AB14" s="20">
        <f t="shared" si="10"/>
        <v>5.3373276593912591E-6</v>
      </c>
      <c r="AC14" s="21">
        <f t="shared" si="11"/>
        <v>5.3373276593912591</v>
      </c>
      <c r="AD14" s="21"/>
    </row>
    <row r="15" spans="1:31" x14ac:dyDescent="0.25">
      <c r="C15" s="1">
        <v>14</v>
      </c>
      <c r="D15" s="20">
        <v>742000</v>
      </c>
      <c r="E15" s="1">
        <v>4</v>
      </c>
      <c r="F15" s="2">
        <v>177509.1</v>
      </c>
      <c r="G15" s="2">
        <v>150233.20000000001</v>
      </c>
      <c r="H15" s="2">
        <f t="shared" ref="H15:H25" si="61">AVERAGE(F15:G15)</f>
        <v>163871.15000000002</v>
      </c>
      <c r="I15" s="2">
        <f t="shared" ref="I15:I25" si="62">STDEV(F15:G15)</f>
        <v>19286.973852966148</v>
      </c>
      <c r="J15" s="2">
        <v>460.09</v>
      </c>
      <c r="K15" s="2">
        <f t="shared" si="12"/>
        <v>460.09</v>
      </c>
      <c r="L15" s="2">
        <f t="shared" si="13"/>
        <v>163411.06000000003</v>
      </c>
      <c r="M15" s="7">
        <v>2</v>
      </c>
      <c r="N15" s="1">
        <v>4</v>
      </c>
      <c r="O15" s="1">
        <v>17</v>
      </c>
      <c r="P15" s="1">
        <v>1.5</v>
      </c>
      <c r="Q15" s="8">
        <f>(F15-K15)/2200000/123.8*1000/P15/M15*(N15+O15)/O15*1000</f>
        <v>267.66975153991689</v>
      </c>
      <c r="R15" s="8">
        <f t="shared" ref="R15" si="63">(G15-K15)/2200000/123.8*1000/P15/M15*(N15+O15)/O15*1000</f>
        <v>226.43295854103133</v>
      </c>
      <c r="S15" s="9">
        <f t="shared" ref="S15" si="64">AVERAGE(Q15:R15)</f>
        <v>247.05135504047411</v>
      </c>
      <c r="T15" s="7">
        <f t="shared" ref="T15" si="65">STDEV(Q15:R15)</f>
        <v>29.158815963897929</v>
      </c>
      <c r="U15" s="10">
        <f t="shared" ref="U15" si="66">(T15/S15)*100</f>
        <v>11.802734682074858</v>
      </c>
      <c r="V15" s="11">
        <f t="shared" ref="V15" si="67">(S15*131.2)/0.073*0.86/1000</f>
        <v>381.8534039989969</v>
      </c>
      <c r="W15" s="8">
        <f t="shared" ref="W15" si="68">(T15*131.2)/0.073*0.86/1000</f>
        <v>45.069144148473022</v>
      </c>
      <c r="X15" s="12">
        <f t="shared" ref="X15" si="69">(V15*24)/1000</f>
        <v>9.1644816959759261</v>
      </c>
      <c r="Y15" s="13">
        <f t="shared" ref="Y15" si="70">(W15*24)/1000</f>
        <v>1.0816594595633526</v>
      </c>
      <c r="Z15" s="14">
        <f t="shared" ref="Z15" si="71">(X15/12)*1000</f>
        <v>763.70680799799379</v>
      </c>
      <c r="AA15" s="15">
        <f t="shared" ref="AA15" si="72">(Y15/12)*1000</f>
        <v>90.138288296946044</v>
      </c>
      <c r="AB15" s="20">
        <f t="shared" si="10"/>
        <v>1.0292544582183204E-6</v>
      </c>
      <c r="AC15" s="21">
        <f t="shared" si="11"/>
        <v>1.0292544582183205</v>
      </c>
      <c r="AD15" s="21"/>
    </row>
    <row r="16" spans="1:31" x14ac:dyDescent="0.25">
      <c r="C16" s="1">
        <v>14.5</v>
      </c>
      <c r="D16" s="20">
        <v>905000</v>
      </c>
      <c r="E16" s="1">
        <v>4</v>
      </c>
      <c r="F16" s="2">
        <v>162913.9</v>
      </c>
      <c r="G16" s="2">
        <v>179519.2</v>
      </c>
      <c r="H16" s="2">
        <f t="shared" si="61"/>
        <v>171216.55</v>
      </c>
      <c r="I16" s="2">
        <f t="shared" si="62"/>
        <v>11741.72023363699</v>
      </c>
      <c r="J16" s="2">
        <v>509.16</v>
      </c>
      <c r="K16" s="2">
        <f t="shared" si="12"/>
        <v>509.16</v>
      </c>
      <c r="L16" s="2">
        <f t="shared" si="13"/>
        <v>170707.38999999998</v>
      </c>
      <c r="M16" s="7">
        <v>2</v>
      </c>
      <c r="N16" s="1">
        <v>4</v>
      </c>
      <c r="O16" s="1">
        <v>17</v>
      </c>
      <c r="P16" s="1">
        <v>1.5</v>
      </c>
      <c r="Q16" s="8">
        <f t="shared" ref="Q16:Q21" si="73">(F16-K16)/2200000/123.8*1000/P16/M16*(N16+O16)/O16*1000</f>
        <v>245.52996034660006</v>
      </c>
      <c r="R16" s="8">
        <f t="shared" ref="R16:R21" si="74">(G16-K16)/2200000/123.8*1000/P16/M16*(N16+O16)/O16*1000</f>
        <v>270.6345148721847</v>
      </c>
      <c r="S16" s="9">
        <f t="shared" ref="S16:S21" si="75">AVERAGE(Q16:R16)</f>
        <v>258.08223760939239</v>
      </c>
      <c r="T16" s="7">
        <f t="shared" ref="T16:T21" si="76">STDEV(Q16:R16)</f>
        <v>17.751600743708323</v>
      </c>
      <c r="U16" s="10">
        <f t="shared" ref="U16:U21" si="77">(T16/S16)*100</f>
        <v>6.8782729521182233</v>
      </c>
      <c r="V16" s="11">
        <f t="shared" ref="V16:V21" si="78">(S16*131.2)/0.073*0.86/1000</f>
        <v>398.90321964305429</v>
      </c>
      <c r="W16" s="8">
        <f t="shared" ref="W16:W21" si="79">(T16*131.2)/0.073*0.86/1000</f>
        <v>27.437652261836952</v>
      </c>
      <c r="X16" s="12">
        <f t="shared" ref="X16:X21" si="80">(V16*24)/1000</f>
        <v>9.5736772714333025</v>
      </c>
      <c r="Y16" s="13">
        <f t="shared" ref="Y16:Y21" si="81">(W16*24)/1000</f>
        <v>0.65850365428408686</v>
      </c>
      <c r="Z16" s="14">
        <f t="shared" ref="Z16:Z21" si="82">(X16/12)*1000</f>
        <v>797.80643928610846</v>
      </c>
      <c r="AA16" s="15">
        <f t="shared" ref="AA16:AA21" si="83">(Y16/12)*1000</f>
        <v>54.875304523673904</v>
      </c>
      <c r="AB16" s="20">
        <f t="shared" si="10"/>
        <v>8.8155407655923584E-7</v>
      </c>
      <c r="AC16" s="21">
        <f t="shared" si="11"/>
        <v>0.88155407655923579</v>
      </c>
      <c r="AD16" s="21"/>
    </row>
    <row r="17" spans="1:30" x14ac:dyDescent="0.25">
      <c r="C17" s="1">
        <v>15</v>
      </c>
      <c r="D17" s="20">
        <v>585000</v>
      </c>
      <c r="E17" s="1">
        <v>4</v>
      </c>
      <c r="F17" s="2">
        <v>208073.7</v>
      </c>
      <c r="G17" s="2">
        <v>206060.7</v>
      </c>
      <c r="H17" s="2">
        <f t="shared" si="61"/>
        <v>207067.2</v>
      </c>
      <c r="I17" s="2">
        <f t="shared" si="62"/>
        <v>1423.4059505285202</v>
      </c>
      <c r="J17" s="2">
        <v>427.84</v>
      </c>
      <c r="K17" s="2">
        <f t="shared" si="12"/>
        <v>427.84</v>
      </c>
      <c r="L17" s="2">
        <f t="shared" si="13"/>
        <v>206639.36000000002</v>
      </c>
      <c r="M17" s="7">
        <v>2</v>
      </c>
      <c r="N17" s="1">
        <v>4</v>
      </c>
      <c r="O17" s="1">
        <v>17</v>
      </c>
      <c r="P17" s="1">
        <v>1.5</v>
      </c>
      <c r="Q17" s="8">
        <f t="shared" si="73"/>
        <v>313.92728914153417</v>
      </c>
      <c r="R17" s="8">
        <f t="shared" si="74"/>
        <v>310.88395549143439</v>
      </c>
      <c r="S17" s="9">
        <f t="shared" si="75"/>
        <v>312.40562231648425</v>
      </c>
      <c r="T17" s="7">
        <f t="shared" si="76"/>
        <v>2.1519618613987639</v>
      </c>
      <c r="U17" s="10">
        <f t="shared" si="77"/>
        <v>0.68883582998346515</v>
      </c>
      <c r="V17" s="11">
        <f t="shared" si="78"/>
        <v>482.86782434539106</v>
      </c>
      <c r="W17" s="8">
        <f t="shared" si="79"/>
        <v>3.3261665855526754</v>
      </c>
      <c r="X17" s="12">
        <f t="shared" si="80"/>
        <v>11.588827784289386</v>
      </c>
      <c r="Y17" s="13">
        <f t="shared" si="81"/>
        <v>7.982799805326421E-2</v>
      </c>
      <c r="Z17" s="14">
        <f t="shared" si="82"/>
        <v>965.73564869078211</v>
      </c>
      <c r="AA17" s="15">
        <f t="shared" si="83"/>
        <v>6.6523331711053508</v>
      </c>
      <c r="AB17" s="20">
        <f t="shared" si="10"/>
        <v>1.6508301687021917E-6</v>
      </c>
      <c r="AC17" s="21">
        <f t="shared" si="11"/>
        <v>1.6508301687021918</v>
      </c>
      <c r="AD17" s="21"/>
    </row>
    <row r="18" spans="1:30" x14ac:dyDescent="0.25">
      <c r="C18" s="1">
        <v>15.5</v>
      </c>
      <c r="D18" s="20">
        <v>461000</v>
      </c>
      <c r="E18" s="1">
        <v>4</v>
      </c>
      <c r="F18" s="2">
        <v>220408.1</v>
      </c>
      <c r="G18" s="2">
        <v>206348.2</v>
      </c>
      <c r="H18" s="2">
        <f t="shared" si="61"/>
        <v>213378.15000000002</v>
      </c>
      <c r="I18" s="2">
        <f t="shared" si="62"/>
        <v>9941.8506328047351</v>
      </c>
      <c r="J18" s="2">
        <v>980.4</v>
      </c>
      <c r="K18" s="2">
        <f t="shared" si="12"/>
        <v>980.4</v>
      </c>
      <c r="L18" s="2">
        <f t="shared" si="13"/>
        <v>212397.75000000003</v>
      </c>
      <c r="M18" s="7">
        <v>2</v>
      </c>
      <c r="N18" s="1">
        <v>4</v>
      </c>
      <c r="O18" s="1">
        <v>17</v>
      </c>
      <c r="P18" s="1">
        <v>1.5</v>
      </c>
      <c r="Q18" s="8">
        <f t="shared" si="73"/>
        <v>331.73954454744154</v>
      </c>
      <c r="R18" s="8">
        <f t="shared" si="74"/>
        <v>310.48322721657325</v>
      </c>
      <c r="S18" s="9">
        <f t="shared" si="75"/>
        <v>321.11138588200743</v>
      </c>
      <c r="T18" s="7">
        <f t="shared" si="76"/>
        <v>15.030486127710098</v>
      </c>
      <c r="U18" s="10">
        <f t="shared" si="77"/>
        <v>4.680770221344023</v>
      </c>
      <c r="V18" s="11">
        <f t="shared" si="78"/>
        <v>496.32383413477618</v>
      </c>
      <c r="W18" s="8">
        <f t="shared" si="79"/>
        <v>23.231778229613504</v>
      </c>
      <c r="X18" s="12">
        <f t="shared" si="80"/>
        <v>11.911772019234627</v>
      </c>
      <c r="Y18" s="13">
        <f t="shared" si="81"/>
        <v>0.55756267751072419</v>
      </c>
      <c r="Z18" s="14">
        <f t="shared" si="82"/>
        <v>992.64766826955236</v>
      </c>
      <c r="AA18" s="15">
        <f t="shared" si="83"/>
        <v>46.463556459227014</v>
      </c>
      <c r="AB18" s="20">
        <f t="shared" si="10"/>
        <v>2.1532487381118274E-6</v>
      </c>
      <c r="AC18" s="21">
        <f t="shared" si="11"/>
        <v>2.1532487381118273</v>
      </c>
      <c r="AD18" s="21"/>
    </row>
    <row r="19" spans="1:30" x14ac:dyDescent="0.25">
      <c r="C19" s="1">
        <v>16</v>
      </c>
      <c r="D19" s="20">
        <v>434666.66666666669</v>
      </c>
      <c r="E19" s="1">
        <v>4</v>
      </c>
      <c r="F19" s="2">
        <v>169179.8</v>
      </c>
      <c r="G19" s="2">
        <v>162825.29999999999</v>
      </c>
      <c r="H19" s="2">
        <f t="shared" si="61"/>
        <v>166002.54999999999</v>
      </c>
      <c r="I19" s="2">
        <f t="shared" si="62"/>
        <v>4493.3100410499164</v>
      </c>
      <c r="J19" s="2">
        <v>495.77</v>
      </c>
      <c r="K19" s="2">
        <f t="shared" si="12"/>
        <v>495.77</v>
      </c>
      <c r="L19" s="2">
        <f t="shared" si="13"/>
        <v>165506.78</v>
      </c>
      <c r="M19" s="7">
        <v>2</v>
      </c>
      <c r="N19" s="1">
        <v>4</v>
      </c>
      <c r="O19" s="1">
        <v>17</v>
      </c>
      <c r="P19" s="1">
        <v>1.5</v>
      </c>
      <c r="Q19" s="8">
        <f t="shared" si="73"/>
        <v>255.02324129828173</v>
      </c>
      <c r="R19" s="8">
        <f t="shared" si="74"/>
        <v>245.41625487028415</v>
      </c>
      <c r="S19" s="9">
        <f t="shared" si="75"/>
        <v>250.21974808428294</v>
      </c>
      <c r="T19" s="7">
        <f t="shared" si="76"/>
        <v>6.7931652500042192</v>
      </c>
      <c r="U19" s="10">
        <f t="shared" si="77"/>
        <v>2.7148797415126635</v>
      </c>
      <c r="V19" s="11">
        <f t="shared" si="78"/>
        <v>386.75061117596999</v>
      </c>
      <c r="W19" s="8">
        <f t="shared" si="79"/>
        <v>10.499813992992824</v>
      </c>
      <c r="X19" s="12">
        <f t="shared" si="80"/>
        <v>9.2820146682232814</v>
      </c>
      <c r="Y19" s="13">
        <f t="shared" si="81"/>
        <v>0.25199553583182777</v>
      </c>
      <c r="Z19" s="14">
        <f t="shared" si="82"/>
        <v>773.5012223519401</v>
      </c>
      <c r="AA19" s="15">
        <f t="shared" si="83"/>
        <v>20.999627985985647</v>
      </c>
      <c r="AB19" s="20">
        <f t="shared" si="10"/>
        <v>1.7795273520366718E-6</v>
      </c>
      <c r="AC19" s="21">
        <f t="shared" si="11"/>
        <v>1.7795273520366719</v>
      </c>
      <c r="AD19" s="21"/>
    </row>
    <row r="20" spans="1:30" x14ac:dyDescent="0.25">
      <c r="C20" s="1">
        <v>17</v>
      </c>
      <c r="D20" s="20">
        <v>450666.66666666669</v>
      </c>
      <c r="E20" s="1">
        <v>4</v>
      </c>
      <c r="F20" s="2">
        <v>106836.1</v>
      </c>
      <c r="G20" s="2">
        <v>114507.6</v>
      </c>
      <c r="H20" s="2">
        <f t="shared" si="61"/>
        <v>110671.85</v>
      </c>
      <c r="I20" s="2">
        <f t="shared" si="62"/>
        <v>5424.5696718725994</v>
      </c>
      <c r="J20" s="2">
        <v>394.05</v>
      </c>
      <c r="K20" s="2">
        <f t="shared" si="12"/>
        <v>394.05</v>
      </c>
      <c r="L20" s="2">
        <f t="shared" si="13"/>
        <v>110277.8</v>
      </c>
      <c r="M20" s="7">
        <v>2</v>
      </c>
      <c r="N20" s="1">
        <v>4</v>
      </c>
      <c r="O20" s="1">
        <v>17</v>
      </c>
      <c r="P20" s="1">
        <v>1.5</v>
      </c>
      <c r="Q20" s="8">
        <f t="shared" si="73"/>
        <v>160.92333460039913</v>
      </c>
      <c r="R20" s="8">
        <f t="shared" si="74"/>
        <v>172.52141413181519</v>
      </c>
      <c r="S20" s="9">
        <f t="shared" si="75"/>
        <v>166.72237436610715</v>
      </c>
      <c r="T20" s="7">
        <f t="shared" si="76"/>
        <v>8.2010806854051932</v>
      </c>
      <c r="U20" s="10">
        <f t="shared" si="77"/>
        <v>4.9190042527803541</v>
      </c>
      <c r="V20" s="11">
        <f t="shared" si="78"/>
        <v>257.69341019830961</v>
      </c>
      <c r="W20" s="8">
        <f t="shared" si="79"/>
        <v>12.67594980678957</v>
      </c>
      <c r="X20" s="12">
        <f t="shared" si="80"/>
        <v>6.1846418447594305</v>
      </c>
      <c r="Y20" s="13">
        <f t="shared" si="81"/>
        <v>0.30422279536294966</v>
      </c>
      <c r="Z20" s="14">
        <f t="shared" si="82"/>
        <v>515.38682039661921</v>
      </c>
      <c r="AA20" s="15">
        <f t="shared" si="83"/>
        <v>25.351899613579139</v>
      </c>
      <c r="AB20" s="20">
        <f t="shared" si="10"/>
        <v>1.1436098085723799E-6</v>
      </c>
      <c r="AC20" s="21">
        <f t="shared" si="11"/>
        <v>1.1436098085723798</v>
      </c>
      <c r="AD20" s="21"/>
    </row>
    <row r="21" spans="1:30" x14ac:dyDescent="0.25">
      <c r="C21" s="1">
        <v>19</v>
      </c>
      <c r="D21" s="20">
        <v>397000</v>
      </c>
      <c r="E21" s="1">
        <v>4</v>
      </c>
      <c r="F21" s="2">
        <v>99385.96</v>
      </c>
      <c r="G21" s="2">
        <v>98309.2</v>
      </c>
      <c r="H21" s="2">
        <f t="shared" si="61"/>
        <v>98847.58</v>
      </c>
      <c r="I21" s="2">
        <f t="shared" si="62"/>
        <v>761.38429771043343</v>
      </c>
      <c r="J21" s="2">
        <v>422.67</v>
      </c>
      <c r="K21" s="2">
        <f t="shared" si="12"/>
        <v>422.67</v>
      </c>
      <c r="L21" s="2">
        <f t="shared" si="13"/>
        <v>98424.91</v>
      </c>
      <c r="M21" s="7">
        <v>2</v>
      </c>
      <c r="N21" s="1">
        <v>4</v>
      </c>
      <c r="O21" s="1">
        <v>17</v>
      </c>
      <c r="P21" s="1">
        <v>1.5</v>
      </c>
      <c r="Q21" s="8">
        <f t="shared" si="73"/>
        <v>149.61664708474078</v>
      </c>
      <c r="R21" s="8">
        <f t="shared" si="74"/>
        <v>147.98875839071127</v>
      </c>
      <c r="S21" s="9">
        <f t="shared" si="75"/>
        <v>148.80270273772601</v>
      </c>
      <c r="T21" s="7">
        <f t="shared" si="76"/>
        <v>1.151091134565178</v>
      </c>
      <c r="U21" s="10">
        <f t="shared" si="77"/>
        <v>0.77356870096240626</v>
      </c>
      <c r="V21" s="11">
        <f t="shared" si="78"/>
        <v>229.99598020963148</v>
      </c>
      <c r="W21" s="8">
        <f t="shared" si="79"/>
        <v>1.7791769163733993</v>
      </c>
      <c r="X21" s="12">
        <f t="shared" si="80"/>
        <v>5.5199035250311557</v>
      </c>
      <c r="Y21" s="13">
        <f t="shared" si="81"/>
        <v>4.2700245992961586E-2</v>
      </c>
      <c r="Z21" s="14">
        <f t="shared" si="82"/>
        <v>459.99196041926297</v>
      </c>
      <c r="AA21" s="15">
        <f t="shared" si="83"/>
        <v>3.558353832746799</v>
      </c>
      <c r="AB21" s="20">
        <f t="shared" si="10"/>
        <v>1.1586699254893274E-6</v>
      </c>
      <c r="AC21" s="21">
        <f t="shared" si="11"/>
        <v>1.1586699254893273</v>
      </c>
      <c r="AD21" s="21"/>
    </row>
    <row r="22" spans="1:30" x14ac:dyDescent="0.25">
      <c r="A22" s="1" t="s">
        <v>35</v>
      </c>
      <c r="C22" s="1">
        <v>3</v>
      </c>
      <c r="D22" s="22" t="s">
        <v>29</v>
      </c>
      <c r="E22" s="1">
        <v>11</v>
      </c>
      <c r="F22" s="2">
        <v>2697.29</v>
      </c>
      <c r="G22" s="2">
        <v>3252.12</v>
      </c>
      <c r="H22" s="2">
        <f t="shared" si="61"/>
        <v>2974.7049999999999</v>
      </c>
      <c r="I22" s="2">
        <f t="shared" si="62"/>
        <v>392.32405540573211</v>
      </c>
      <c r="J22" s="2">
        <v>615.29</v>
      </c>
      <c r="K22" s="2">
        <f t="shared" si="12"/>
        <v>615.29</v>
      </c>
      <c r="L22" s="2">
        <f t="shared" si="13"/>
        <v>2359.415</v>
      </c>
      <c r="M22" s="7">
        <v>2</v>
      </c>
      <c r="N22" s="2">
        <v>20</v>
      </c>
      <c r="O22" s="2">
        <v>10</v>
      </c>
      <c r="P22" s="1">
        <v>1.5</v>
      </c>
      <c r="Q22" s="8">
        <f>(F22-K22)/2200000/123.8*1000/P22/M22*(N22+O22)/O22*1000</f>
        <v>7.644294316346012</v>
      </c>
      <c r="R22" s="8">
        <f t="shared" ref="R22:R25" si="84">(G22-K22)/2200000/123.8*1000/P22/M22*(N22+O22)/O22*1000</f>
        <v>9.6814143045968581</v>
      </c>
      <c r="S22" s="9">
        <f t="shared" ref="S22:S25" si="85">AVERAGE(Q22:R22)</f>
        <v>8.6628543104714346</v>
      </c>
      <c r="T22" s="7">
        <f t="shared" ref="T22:T25" si="86">STDEV(Q22:R22)</f>
        <v>1.4404613577828418</v>
      </c>
      <c r="U22" s="10">
        <f t="shared" ref="U22:U25" si="87">(T22/S22)*100</f>
        <v>16.628022429531679</v>
      </c>
      <c r="V22" s="11">
        <f t="shared" ref="V22:V25" si="88">(S22*131.2)/0.073*0.86/1000</f>
        <v>13.389687363823462</v>
      </c>
      <c r="W22" s="8">
        <f t="shared" ref="W22:W25" si="89">(T22*131.2)/0.073*0.86/1000</f>
        <v>2.2264402181007346</v>
      </c>
      <c r="X22" s="12">
        <f t="shared" ref="X22:X25" si="90">(V22*24)/1000</f>
        <v>0.32135249673176308</v>
      </c>
      <c r="Y22" s="13">
        <f t="shared" ref="Y22:Y25" si="91">(W22*24)/1000</f>
        <v>5.3434565234417634E-2</v>
      </c>
      <c r="Z22" s="14">
        <f t="shared" ref="Z22:Z24" si="92">(X22/12)*1000</f>
        <v>26.779374727646925</v>
      </c>
      <c r="AA22" s="15">
        <f t="shared" ref="AA22:AA25" si="93">(Y22/12)*1000</f>
        <v>4.4528804362014691</v>
      </c>
      <c r="AB22" s="20"/>
      <c r="AC22" s="23"/>
      <c r="AD22" s="23"/>
    </row>
    <row r="23" spans="1:30" x14ac:dyDescent="0.25">
      <c r="C23" s="1">
        <v>3</v>
      </c>
      <c r="D23" s="22" t="s">
        <v>30</v>
      </c>
      <c r="E23" s="1">
        <v>11</v>
      </c>
      <c r="F23" s="1">
        <v>10486.6</v>
      </c>
      <c r="G23" s="1">
        <v>10354.44</v>
      </c>
      <c r="H23" s="2">
        <f t="shared" si="61"/>
        <v>10420.52</v>
      </c>
      <c r="I23" s="2">
        <f t="shared" si="62"/>
        <v>93.451232201614019</v>
      </c>
      <c r="J23" s="2">
        <v>515.21</v>
      </c>
      <c r="K23" s="2">
        <f t="shared" si="12"/>
        <v>515.21</v>
      </c>
      <c r="L23" s="2">
        <f t="shared" si="13"/>
        <v>9905.3100000000013</v>
      </c>
      <c r="M23" s="7">
        <v>2</v>
      </c>
      <c r="N23" s="1">
        <v>4</v>
      </c>
      <c r="O23" s="1">
        <v>17</v>
      </c>
      <c r="P23" s="1">
        <v>1.5</v>
      </c>
      <c r="Q23" s="8">
        <f t="shared" ref="Q23:Q25" si="94">(F23-K23)/2200000/123.8*1000/P23/M23*(N23+O23)/O23*1000</f>
        <v>15.075144920650001</v>
      </c>
      <c r="R23" s="8">
        <f t="shared" si="84"/>
        <v>14.875340163969833</v>
      </c>
      <c r="S23" s="9">
        <f t="shared" si="85"/>
        <v>14.975242542309918</v>
      </c>
      <c r="T23" s="7">
        <f t="shared" si="86"/>
        <v>0.14128329836187473</v>
      </c>
      <c r="U23" s="10">
        <f t="shared" si="87"/>
        <v>0.94344581039474706</v>
      </c>
      <c r="V23" s="11">
        <f t="shared" si="88"/>
        <v>23.146391322382364</v>
      </c>
      <c r="W23" s="8">
        <f t="shared" si="89"/>
        <v>0.2183736591885897</v>
      </c>
      <c r="X23" s="12">
        <f t="shared" si="90"/>
        <v>0.55551339173717684</v>
      </c>
      <c r="Y23" s="13">
        <f t="shared" si="91"/>
        <v>5.2409678205261531E-3</v>
      </c>
      <c r="Z23" s="14">
        <f t="shared" si="92"/>
        <v>46.292782644764742</v>
      </c>
      <c r="AA23" s="15">
        <f t="shared" si="93"/>
        <v>0.43674731837717939</v>
      </c>
      <c r="AB23" s="20"/>
      <c r="AC23" s="23"/>
      <c r="AD23" s="23"/>
    </row>
    <row r="24" spans="1:30" x14ac:dyDescent="0.25">
      <c r="C24" s="1">
        <v>3</v>
      </c>
      <c r="D24" s="22" t="s">
        <v>31</v>
      </c>
      <c r="E24" s="1">
        <v>11</v>
      </c>
      <c r="F24" s="2">
        <v>2968.23</v>
      </c>
      <c r="G24" s="2">
        <v>1579.69</v>
      </c>
      <c r="H24" s="2">
        <f t="shared" si="61"/>
        <v>2273.96</v>
      </c>
      <c r="I24" s="2">
        <f t="shared" si="62"/>
        <v>981.8460499487685</v>
      </c>
      <c r="J24" s="2">
        <v>442.68</v>
      </c>
      <c r="K24" s="2">
        <f t="shared" si="12"/>
        <v>442.68</v>
      </c>
      <c r="L24" s="2">
        <f t="shared" si="13"/>
        <v>1831.28</v>
      </c>
      <c r="M24" s="7">
        <v>2</v>
      </c>
      <c r="N24" s="2">
        <v>30</v>
      </c>
      <c r="O24" s="2">
        <v>10</v>
      </c>
      <c r="P24" s="1">
        <v>1.5</v>
      </c>
      <c r="Q24" s="8">
        <f t="shared" si="94"/>
        <v>12.36378322808048</v>
      </c>
      <c r="R24" s="8">
        <f t="shared" si="84"/>
        <v>5.5662113868898997</v>
      </c>
      <c r="S24" s="9">
        <f t="shared" si="85"/>
        <v>8.9649973074851896</v>
      </c>
      <c r="T24" s="7">
        <f t="shared" si="86"/>
        <v>4.8066091445085837</v>
      </c>
      <c r="U24" s="10">
        <f t="shared" si="87"/>
        <v>53.615288210910869</v>
      </c>
      <c r="V24" s="11">
        <f t="shared" si="88"/>
        <v>13.85669282463245</v>
      </c>
      <c r="W24" s="8">
        <f t="shared" si="89"/>
        <v>7.429305794427294</v>
      </c>
      <c r="X24" s="12">
        <f t="shared" si="90"/>
        <v>0.33256062779117884</v>
      </c>
      <c r="Y24" s="13">
        <f t="shared" si="91"/>
        <v>0.17830333906625506</v>
      </c>
      <c r="Z24" s="14">
        <f t="shared" si="92"/>
        <v>27.713385649264904</v>
      </c>
      <c r="AA24" s="15">
        <f t="shared" si="93"/>
        <v>14.85861158885459</v>
      </c>
      <c r="AB24" s="20"/>
      <c r="AC24" s="23"/>
      <c r="AD24" s="23"/>
    </row>
    <row r="25" spans="1:30" x14ac:dyDescent="0.25">
      <c r="C25" s="1">
        <v>3</v>
      </c>
      <c r="D25" s="22" t="s">
        <v>32</v>
      </c>
      <c r="E25" s="1">
        <v>11</v>
      </c>
      <c r="F25" s="2">
        <v>15359.06</v>
      </c>
      <c r="G25" s="2">
        <v>19834.099999999999</v>
      </c>
      <c r="H25" s="2">
        <f t="shared" si="61"/>
        <v>17596.579999999998</v>
      </c>
      <c r="I25" s="2">
        <f t="shared" si="62"/>
        <v>3164.3311300810687</v>
      </c>
      <c r="J25" s="2">
        <v>448.87</v>
      </c>
      <c r="K25" s="2">
        <f t="shared" si="12"/>
        <v>448.87</v>
      </c>
      <c r="L25" s="2">
        <f t="shared" si="13"/>
        <v>17147.71</v>
      </c>
      <c r="M25" s="21">
        <v>4</v>
      </c>
      <c r="N25" s="1">
        <v>4</v>
      </c>
      <c r="O25" s="1">
        <v>17</v>
      </c>
      <c r="P25" s="1">
        <v>1.5</v>
      </c>
      <c r="Q25" s="8">
        <f t="shared" si="94"/>
        <v>11.270909825231309</v>
      </c>
      <c r="R25" s="8">
        <f t="shared" si="84"/>
        <v>14.653681762027766</v>
      </c>
      <c r="S25" s="9">
        <f t="shared" si="85"/>
        <v>12.962295793629536</v>
      </c>
      <c r="T25" s="7">
        <f t="shared" si="86"/>
        <v>2.3919809757163257</v>
      </c>
      <c r="U25" s="10">
        <f t="shared" si="87"/>
        <v>18.453374416065181</v>
      </c>
      <c r="V25" s="11">
        <f t="shared" si="88"/>
        <v>20.035092588860383</v>
      </c>
      <c r="W25" s="8">
        <f t="shared" si="89"/>
        <v>3.6971506500277322</v>
      </c>
      <c r="X25" s="12">
        <f t="shared" si="90"/>
        <v>0.48084222213264921</v>
      </c>
      <c r="Y25" s="13">
        <f t="shared" si="91"/>
        <v>8.8731615600665573E-2</v>
      </c>
      <c r="Z25" s="14">
        <f>(X25/12)*1000</f>
        <v>40.070185177720766</v>
      </c>
      <c r="AA25" s="15">
        <f t="shared" si="93"/>
        <v>7.3943013000554645</v>
      </c>
      <c r="AB25" s="20"/>
      <c r="AC25" s="23"/>
      <c r="AD25" s="23"/>
    </row>
    <row r="26" spans="1:30" x14ac:dyDescent="0.25">
      <c r="F26" s="2"/>
      <c r="G26" s="2"/>
      <c r="H26" s="2"/>
      <c r="I26" s="2"/>
      <c r="J26" s="2"/>
      <c r="K26" s="2"/>
      <c r="L26" s="2"/>
    </row>
    <row r="27" spans="1:30" x14ac:dyDescent="0.25">
      <c r="F27" s="2"/>
      <c r="G27" s="2"/>
      <c r="H27" s="2"/>
      <c r="I27" s="2"/>
      <c r="J27" s="2"/>
      <c r="K27" s="2"/>
      <c r="L27" s="2"/>
    </row>
    <row r="28" spans="1:30" x14ac:dyDescent="0.25">
      <c r="F28" s="2"/>
      <c r="G28" s="2"/>
      <c r="H28" s="2"/>
      <c r="I28" s="2"/>
      <c r="J28" s="2"/>
      <c r="K28" s="2"/>
      <c r="L28" s="2"/>
    </row>
    <row r="29" spans="1:30" x14ac:dyDescent="0.25">
      <c r="F29" s="2"/>
      <c r="G29" s="2"/>
      <c r="H29" s="2"/>
      <c r="I29" s="2"/>
      <c r="J29" s="2"/>
      <c r="K29" s="2"/>
      <c r="L29" s="2"/>
    </row>
    <row r="30" spans="1:30" x14ac:dyDescent="0.25">
      <c r="F30" s="2"/>
      <c r="G30" s="2"/>
      <c r="H30" s="2"/>
      <c r="I30" s="2"/>
      <c r="J30" s="2"/>
      <c r="K30" s="2"/>
      <c r="L30" s="2"/>
    </row>
    <row r="31" spans="1:30" x14ac:dyDescent="0.25">
      <c r="F31" s="2"/>
      <c r="G31" s="2"/>
      <c r="H31" s="2"/>
      <c r="I31" s="2"/>
      <c r="J31" s="2"/>
      <c r="K31" s="2"/>
      <c r="L31" s="2"/>
    </row>
    <row r="32" spans="1:30" x14ac:dyDescent="0.25">
      <c r="F32" s="2"/>
      <c r="G32" s="2"/>
      <c r="H32" s="2"/>
      <c r="I32" s="2"/>
      <c r="J32" s="2"/>
      <c r="K32" s="2"/>
      <c r="L32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Fourquez</dc:creator>
  <cp:lastModifiedBy>Christel Hassler</cp:lastModifiedBy>
  <dcterms:created xsi:type="dcterms:W3CDTF">2017-09-06T16:09:21Z</dcterms:created>
  <dcterms:modified xsi:type="dcterms:W3CDTF">2017-09-25T11:42:31Z</dcterms:modified>
</cp:coreProperties>
</file>