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riments\CADAGNO\CadagnoAug_2017\FrFF\"/>
    </mc:Choice>
  </mc:AlternateContent>
  <xr:revisionPtr revIDLastSave="0" documentId="13_ncr:1_{AFB3AD11-8ABA-401C-ACD5-058E76AF2A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0" i="1" l="1"/>
  <c r="P116" i="1"/>
  <c r="M116" i="1"/>
  <c r="Q111" i="1"/>
  <c r="M111" i="1"/>
  <c r="F93" i="1" l="1"/>
  <c r="F94" i="1"/>
  <c r="F95" i="1"/>
  <c r="F96" i="1"/>
  <c r="F92" i="1"/>
  <c r="F87" i="1"/>
  <c r="F88" i="1"/>
  <c r="F89" i="1"/>
  <c r="F90" i="1"/>
  <c r="F91" i="1"/>
  <c r="F86" i="1"/>
  <c r="F81" i="1"/>
  <c r="F82" i="1"/>
  <c r="F83" i="1"/>
  <c r="F84" i="1"/>
  <c r="F85" i="1"/>
  <c r="F80" i="1"/>
  <c r="F75" i="1"/>
  <c r="F76" i="1"/>
  <c r="F77" i="1"/>
  <c r="F78" i="1"/>
  <c r="F74" i="1"/>
  <c r="F69" i="1"/>
  <c r="F70" i="1"/>
  <c r="F71" i="1"/>
  <c r="F72" i="1"/>
  <c r="F68" i="1"/>
  <c r="F63" i="1"/>
  <c r="F64" i="1"/>
  <c r="F65" i="1"/>
  <c r="F66" i="1"/>
  <c r="F67" i="1"/>
  <c r="F62" i="1"/>
  <c r="F57" i="1"/>
  <c r="F58" i="1"/>
  <c r="F59" i="1"/>
  <c r="F60" i="1"/>
  <c r="F56" i="1"/>
  <c r="F51" i="1"/>
  <c r="F52" i="1"/>
  <c r="F53" i="1"/>
  <c r="F54" i="1"/>
  <c r="F55" i="1"/>
  <c r="F50" i="1"/>
  <c r="F45" i="1"/>
  <c r="F46" i="1"/>
  <c r="F47" i="1"/>
  <c r="F48" i="1"/>
  <c r="F49" i="1"/>
  <c r="F44" i="1"/>
  <c r="F39" i="1"/>
  <c r="F40" i="1"/>
  <c r="F41" i="1"/>
  <c r="F42" i="1"/>
  <c r="F43" i="1"/>
  <c r="F38" i="1"/>
  <c r="F33" i="1"/>
  <c r="F34" i="1"/>
  <c r="F35" i="1"/>
  <c r="F36" i="1"/>
  <c r="F37" i="1"/>
  <c r="F32" i="1"/>
  <c r="F27" i="1"/>
  <c r="F28" i="1"/>
  <c r="F29" i="1"/>
  <c r="F30" i="1"/>
  <c r="F26" i="1"/>
  <c r="F21" i="1"/>
  <c r="F22" i="1"/>
  <c r="F23" i="1"/>
  <c r="F24" i="1"/>
  <c r="F25" i="1"/>
  <c r="F20" i="1"/>
  <c r="F15" i="1"/>
  <c r="F16" i="1"/>
  <c r="F17" i="1"/>
  <c r="F18" i="1"/>
  <c r="F19" i="1"/>
  <c r="F14" i="1"/>
  <c r="F9" i="1"/>
  <c r="F10" i="1"/>
  <c r="F8" i="1"/>
  <c r="F3" i="1"/>
  <c r="F4" i="1"/>
  <c r="F5" i="1"/>
  <c r="F6" i="1"/>
  <c r="F7" i="1"/>
  <c r="F2" i="1"/>
  <c r="H92" i="1" l="1"/>
  <c r="E92" i="1"/>
  <c r="H86" i="1"/>
  <c r="E86" i="1"/>
  <c r="H80" i="1"/>
  <c r="E80" i="1"/>
  <c r="H74" i="1"/>
  <c r="E74" i="1"/>
  <c r="G68" i="1"/>
  <c r="H68" i="1"/>
  <c r="E68" i="1"/>
  <c r="G62" i="1"/>
  <c r="H62" i="1"/>
  <c r="E62" i="1"/>
  <c r="H56" i="1"/>
  <c r="G56" i="1"/>
  <c r="E56" i="1"/>
  <c r="H50" i="1"/>
  <c r="E50" i="1"/>
  <c r="H44" i="1"/>
  <c r="E44" i="1"/>
  <c r="G38" i="1"/>
  <c r="E38" i="1"/>
  <c r="G32" i="1"/>
  <c r="E32" i="1"/>
  <c r="H26" i="1"/>
  <c r="E26" i="1"/>
  <c r="H20" i="1"/>
  <c r="E20" i="1"/>
  <c r="H14" i="1"/>
  <c r="G14" i="1"/>
  <c r="E8" i="1"/>
  <c r="D8" i="1"/>
  <c r="E14" i="1"/>
  <c r="E2" i="1"/>
  <c r="G92" i="1" l="1"/>
  <c r="G86" i="1"/>
  <c r="G80" i="1"/>
  <c r="G74" i="1"/>
  <c r="G50" i="1"/>
  <c r="G44" i="1"/>
  <c r="H38" i="1"/>
  <c r="H32" i="1"/>
  <c r="G26" i="1"/>
  <c r="G20" i="1"/>
  <c r="G8" i="1" l="1"/>
  <c r="H8" i="1"/>
  <c r="G2" i="1"/>
  <c r="H2" i="1"/>
</calcChain>
</file>

<file path=xl/sharedStrings.xml><?xml version="1.0" encoding="utf-8"?>
<sst xmlns="http://schemas.openxmlformats.org/spreadsheetml/2006/main" count="61" uniqueCount="49">
  <si>
    <t>depth (m)</t>
  </si>
  <si>
    <t>Fm (Fm')</t>
  </si>
  <si>
    <t>aver BLK</t>
  </si>
  <si>
    <t>Fv/Fm ave</t>
  </si>
  <si>
    <t>std</t>
  </si>
  <si>
    <t>n</t>
  </si>
  <si>
    <t>F'BLK (Fr in MS)</t>
  </si>
  <si>
    <t>Fo (F') (Fb in MS)</t>
  </si>
  <si>
    <t xml:space="preserve">Fv/Fm </t>
  </si>
  <si>
    <t>NOTE:</t>
  </si>
  <si>
    <t>This is the Fv/Fm recorded in July 2017 (which coincide with what was recorded in previous year in July, during practicum course with the student)</t>
  </si>
  <si>
    <t>Looking at CTD from July 2017</t>
  </si>
  <si>
    <t>Images from CTD</t>
  </si>
  <si>
    <t>4th July 2017 9am (top) noon (bottom)</t>
  </si>
  <si>
    <t>You have a 1 m shift in peak of Chl a due to light availability, which illustrate that weather conditions can alter lake structure</t>
  </si>
  <si>
    <t>Looking at you Sfig, yes,then these cyano bacteria are active until 15m in august, resulkting in potential underestimation of PP that was not measured below 11m…</t>
  </si>
  <si>
    <t>In july 2016, I had measureable Fv/M until 12,.5 albeit low 0.25 and ca 0.05-0.1 at 13m.</t>
  </si>
  <si>
    <t>You cyanobactera layer is active under extremely low light and low DO level, but we cannot say how efficient their are in fixing C as we do not have PP</t>
  </si>
  <si>
    <t>I wonder what typoe of cyano is that??? What says the rDNA???</t>
  </si>
  <si>
    <t>Note that the signal of basal fuorescence if huge, the residual is what is usually seen in  previous year in the chemicline, but the basal in 2017/2016-July is ca 1.5</t>
  </si>
  <si>
    <t xml:space="preserve">Fv/Fm was 03-0.4 at 11-12m </t>
  </si>
  <si>
    <t>July 2017</t>
  </si>
  <si>
    <t>Fr</t>
  </si>
  <si>
    <t>Fb</t>
  </si>
  <si>
    <t>STD</t>
  </si>
  <si>
    <t>12m</t>
  </si>
  <si>
    <t>11m</t>
  </si>
  <si>
    <t>Fv/Fm</t>
  </si>
  <si>
    <t>It seems that this layer of cyanobacteria is going deeper in 2017…</t>
  </si>
  <si>
    <t>This layer is already thus active in july but deeper in August</t>
  </si>
  <si>
    <t>Not detected</t>
  </si>
  <si>
    <t>In the chemocline. Because light level is low, the PP estimated using FrrF data will be low as PAR enters in the formula</t>
  </si>
  <si>
    <t>we could use dark-adapted signal at light 0 data from FrrF and use in-situ light level measured</t>
  </si>
  <si>
    <t>this is not truly academic and fairly wrong for cyano that rely on PSI (which is not measured here by the FrrF)</t>
  </si>
  <si>
    <t>P=1.87e-4*F'/Fm'*Sigma*PAR*F0</t>
  </si>
  <si>
    <t>sigma</t>
  </si>
  <si>
    <t>Just to give you an idea of such calculation, I calculated at 13.5m  the P expected for aug 2017</t>
  </si>
  <si>
    <t>PAR ca 10 according to your Fig 2 which you can refine with actual numbers</t>
  </si>
  <si>
    <t>P</t>
  </si>
  <si>
    <t>at 13.5</t>
  </si>
  <si>
    <t>at 11</t>
  </si>
  <si>
    <t>PAR ca 50</t>
  </si>
  <si>
    <t>Sigma</t>
  </si>
  <si>
    <t>at 14</t>
  </si>
  <si>
    <t>at 14.5</t>
  </si>
  <si>
    <t>at 15</t>
  </si>
  <si>
    <t>par 10</t>
  </si>
  <si>
    <t>par 5</t>
  </si>
  <si>
    <t>PAR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</si>
</sst>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17</xdr:row>
      <xdr:rowOff>0</xdr:rowOff>
    </xdr:from>
    <xdr:to>
      <xdr:col>24</xdr:col>
      <xdr:colOff>152400</xdr:colOff>
      <xdr:row>46</xdr:row>
      <xdr:rowOff>133349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D25EF06-C0BB-45D6-8DF8-277678ABC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0" y="3238500"/>
          <a:ext cx="10058400" cy="565784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48</xdr:row>
      <xdr:rowOff>0</xdr:rowOff>
    </xdr:from>
    <xdr:to>
      <xdr:col>24</xdr:col>
      <xdr:colOff>152400</xdr:colOff>
      <xdr:row>77</xdr:row>
      <xdr:rowOff>133349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DCF8743-E8BF-4BEF-B197-7A34342B2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0" y="9144000"/>
          <a:ext cx="10058400" cy="5657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0"/>
  <sheetViews>
    <sheetView tabSelected="1" topLeftCell="A89" workbookViewId="0">
      <selection activeCell="J117" sqref="J117"/>
    </sheetView>
  </sheetViews>
  <sheetFormatPr baseColWidth="10" defaultRowHeight="15" x14ac:dyDescent="0.25"/>
  <cols>
    <col min="6" max="6" width="15.7109375" customWidth="1"/>
  </cols>
  <sheetData>
    <row r="1" spans="1:14" x14ac:dyDescent="0.25">
      <c r="A1" t="s">
        <v>0</v>
      </c>
      <c r="B1" t="s">
        <v>7</v>
      </c>
      <c r="C1" t="s">
        <v>1</v>
      </c>
      <c r="D1" t="s">
        <v>6</v>
      </c>
      <c r="E1" t="s">
        <v>2</v>
      </c>
      <c r="F1" t="s">
        <v>8</v>
      </c>
      <c r="G1" t="s">
        <v>3</v>
      </c>
      <c r="H1" t="s">
        <v>4</v>
      </c>
      <c r="I1" t="s">
        <v>5</v>
      </c>
      <c r="J1" t="s">
        <v>35</v>
      </c>
      <c r="L1" t="s">
        <v>9</v>
      </c>
    </row>
    <row r="2" spans="1:14" x14ac:dyDescent="0.25">
      <c r="A2">
        <v>1</v>
      </c>
      <c r="B2">
        <v>1.5509999999999999</v>
      </c>
      <c r="C2">
        <v>1.732</v>
      </c>
      <c r="D2">
        <v>0.52800000000000002</v>
      </c>
      <c r="E2">
        <f>AVERAGE(D2:D7)</f>
        <v>0.49740000000000001</v>
      </c>
      <c r="F2">
        <f>(C2-(B2-E$2))/C2</f>
        <v>0.39168591224018484</v>
      </c>
      <c r="G2">
        <f>AVERAGE(F2:F7)</f>
        <v>0.40460784097874281</v>
      </c>
      <c r="H2">
        <f>STDEVA(F2:F7)</f>
        <v>9.8095501937718703E-3</v>
      </c>
      <c r="I2">
        <v>6</v>
      </c>
      <c r="L2" t="s">
        <v>10</v>
      </c>
    </row>
    <row r="3" spans="1:14" x14ac:dyDescent="0.25">
      <c r="B3">
        <v>1.5149999999999999</v>
      </c>
      <c r="C3">
        <v>1.728</v>
      </c>
      <c r="D3">
        <v>0.53659999999999997</v>
      </c>
      <c r="F3">
        <f t="shared" ref="F3:F66" si="0">(C3-(B3-E$2))/C3</f>
        <v>0.4111111111111112</v>
      </c>
    </row>
    <row r="4" spans="1:14" x14ac:dyDescent="0.25">
      <c r="B4">
        <v>1.518</v>
      </c>
      <c r="C4">
        <v>1.726</v>
      </c>
      <c r="D4">
        <v>0.5071</v>
      </c>
      <c r="F4">
        <f t="shared" si="0"/>
        <v>0.40869061413673236</v>
      </c>
    </row>
    <row r="5" spans="1:14" x14ac:dyDescent="0.25">
      <c r="B5">
        <v>1.5469999999999999</v>
      </c>
      <c r="C5">
        <v>1.728</v>
      </c>
      <c r="D5">
        <v>0.48320000000000002</v>
      </c>
      <c r="F5">
        <f t="shared" si="0"/>
        <v>0.39259259259259266</v>
      </c>
      <c r="L5" t="s">
        <v>20</v>
      </c>
    </row>
    <row r="6" spans="1:14" x14ac:dyDescent="0.25">
      <c r="B6">
        <v>1.5109999999999999</v>
      </c>
      <c r="C6">
        <v>1.7290000000000001</v>
      </c>
      <c r="D6">
        <v>0.4657</v>
      </c>
      <c r="F6">
        <f t="shared" si="0"/>
        <v>0.41376518218623493</v>
      </c>
      <c r="L6" t="s">
        <v>11</v>
      </c>
    </row>
    <row r="7" spans="1:14" x14ac:dyDescent="0.25">
      <c r="B7">
        <v>1.5089999999999999</v>
      </c>
      <c r="C7">
        <v>1.714</v>
      </c>
      <c r="D7">
        <v>0.46379999999999999</v>
      </c>
      <c r="F7">
        <f t="shared" si="0"/>
        <v>0.40980163360560101</v>
      </c>
    </row>
    <row r="8" spans="1:14" x14ac:dyDescent="0.25">
      <c r="A8">
        <v>2</v>
      </c>
      <c r="B8">
        <v>1.2210000000000001</v>
      </c>
      <c r="C8">
        <v>1.893</v>
      </c>
      <c r="D8">
        <f>AVERAGE(E2,E14)</f>
        <v>0.38535833333333336</v>
      </c>
      <c r="E8">
        <f>D8</f>
        <v>0.38535833333333336</v>
      </c>
      <c r="F8">
        <f>(C8-(B8-E$8))/C8</f>
        <v>0.55856224687444966</v>
      </c>
      <c r="G8">
        <f>AVERAGE(F8:F13)</f>
        <v>0.55967238477486758</v>
      </c>
      <c r="H8">
        <f>STDEVA(F8:F13)</f>
        <v>5.3007581274705211E-3</v>
      </c>
      <c r="I8">
        <v>4</v>
      </c>
    </row>
    <row r="9" spans="1:14" x14ac:dyDescent="0.25">
      <c r="B9">
        <v>1.0960000000000001</v>
      </c>
      <c r="C9">
        <v>1.597</v>
      </c>
      <c r="F9">
        <f t="shared" ref="F9:F10" si="1">(C9-(B9-E$8))/C9</f>
        <v>0.55501461072844915</v>
      </c>
    </row>
    <row r="10" spans="1:14" x14ac:dyDescent="0.25">
      <c r="B10">
        <v>0.99070000000000003</v>
      </c>
      <c r="C10">
        <v>1.393</v>
      </c>
      <c r="F10">
        <f t="shared" si="1"/>
        <v>0.56544029672170382</v>
      </c>
    </row>
    <row r="12" spans="1:14" x14ac:dyDescent="0.25">
      <c r="L12" t="s">
        <v>15</v>
      </c>
    </row>
    <row r="14" spans="1:14" x14ac:dyDescent="0.25">
      <c r="A14">
        <v>3</v>
      </c>
      <c r="B14">
        <v>1.03</v>
      </c>
      <c r="C14">
        <v>1.6579999999999999</v>
      </c>
      <c r="D14">
        <v>0.28000000000000003</v>
      </c>
      <c r="E14">
        <f>AVERAGE(D14:D19)</f>
        <v>0.27331666666666665</v>
      </c>
      <c r="F14">
        <f>(C14-(B14-E$14))/C14</f>
        <v>0.54361680739847196</v>
      </c>
      <c r="G14">
        <f>AVERAGE(F14:F19)</f>
        <v>0.54168515141846307</v>
      </c>
      <c r="H14">
        <f>STDEVA(F14:F19)</f>
        <v>6.6470448242470746E-3</v>
      </c>
      <c r="I14">
        <v>6</v>
      </c>
      <c r="L14" t="s">
        <v>12</v>
      </c>
      <c r="N14" t="s">
        <v>14</v>
      </c>
    </row>
    <row r="15" spans="1:14" x14ac:dyDescent="0.25">
      <c r="B15">
        <v>1.034</v>
      </c>
      <c r="C15">
        <v>1.66</v>
      </c>
      <c r="D15">
        <v>0.28070000000000001</v>
      </c>
      <c r="F15">
        <f t="shared" ref="F15:F19" si="2">(C15-(B15-E$14))/C15</f>
        <v>0.54175702811244975</v>
      </c>
    </row>
    <row r="16" spans="1:14" x14ac:dyDescent="0.25">
      <c r="B16">
        <v>1.044</v>
      </c>
      <c r="C16">
        <v>1.6619999999999999</v>
      </c>
      <c r="D16">
        <v>0.2666</v>
      </c>
      <c r="F16">
        <f t="shared" si="2"/>
        <v>0.53629161652627355</v>
      </c>
      <c r="L16" t="s">
        <v>13</v>
      </c>
    </row>
    <row r="17" spans="1:9" x14ac:dyDescent="0.25">
      <c r="B17">
        <v>1.044</v>
      </c>
      <c r="C17">
        <v>1.665</v>
      </c>
      <c r="D17">
        <v>0.2666</v>
      </c>
      <c r="F17">
        <f t="shared" si="2"/>
        <v>0.53712712712712707</v>
      </c>
    </row>
    <row r="18" spans="1:9" x14ac:dyDescent="0.25">
      <c r="B18">
        <v>1.0249999999999999</v>
      </c>
      <c r="C18">
        <v>1.6850000000000001</v>
      </c>
      <c r="D18">
        <v>0.27379999999999999</v>
      </c>
      <c r="F18">
        <f t="shared" si="2"/>
        <v>0.55389713155291798</v>
      </c>
    </row>
    <row r="19" spans="1:9" x14ac:dyDescent="0.25">
      <c r="B19">
        <v>1.056</v>
      </c>
      <c r="C19">
        <v>1.6919999999999999</v>
      </c>
      <c r="D19">
        <v>0.2722</v>
      </c>
      <c r="F19">
        <f t="shared" si="2"/>
        <v>0.53742119779353814</v>
      </c>
    </row>
    <row r="20" spans="1:9" x14ac:dyDescent="0.25">
      <c r="A20">
        <v>4</v>
      </c>
      <c r="B20">
        <v>1.196</v>
      </c>
      <c r="C20">
        <v>1.93</v>
      </c>
      <c r="D20">
        <v>0.3251</v>
      </c>
      <c r="E20">
        <f>AVERAGE(D20:D25)</f>
        <v>0.31771666666666665</v>
      </c>
      <c r="F20">
        <f>(C20-(B20-E$20))/C20</f>
        <v>0.54493091537132987</v>
      </c>
      <c r="G20">
        <f>AVERAGE(F20:F25)</f>
        <v>0.55120074494381377</v>
      </c>
      <c r="H20">
        <f>STDEVA(F20:F25)</f>
        <v>1.2023766913498699E-2</v>
      </c>
      <c r="I20">
        <v>6</v>
      </c>
    </row>
    <row r="21" spans="1:9" x14ac:dyDescent="0.25">
      <c r="B21">
        <v>1.1910000000000001</v>
      </c>
      <c r="C21">
        <v>1.899</v>
      </c>
      <c r="D21">
        <v>0.31919999999999998</v>
      </c>
      <c r="F21">
        <f t="shared" ref="F21:F25" si="3">(C21-(B21-E$20))/C21</f>
        <v>0.54013515885553798</v>
      </c>
    </row>
    <row r="22" spans="1:9" x14ac:dyDescent="0.25">
      <c r="B22">
        <v>1.232</v>
      </c>
      <c r="C22">
        <v>1.976</v>
      </c>
      <c r="D22">
        <v>0.32050000000000001</v>
      </c>
      <c r="F22">
        <f t="shared" si="3"/>
        <v>0.53730600539811069</v>
      </c>
    </row>
    <row r="23" spans="1:9" x14ac:dyDescent="0.25">
      <c r="B23">
        <v>1.1830000000000001</v>
      </c>
      <c r="C23">
        <v>1.9510000000000001</v>
      </c>
      <c r="D23">
        <v>0.31159999999999999</v>
      </c>
      <c r="F23">
        <f t="shared" si="3"/>
        <v>0.55649239706133602</v>
      </c>
    </row>
    <row r="24" spans="1:9" x14ac:dyDescent="0.25">
      <c r="B24">
        <v>1.1679999999999999</v>
      </c>
      <c r="C24">
        <v>1.9570000000000001</v>
      </c>
      <c r="D24">
        <v>0.31419999999999998</v>
      </c>
      <c r="F24">
        <f t="shared" si="3"/>
        <v>0.56551694770907857</v>
      </c>
    </row>
    <row r="25" spans="1:9" x14ac:dyDescent="0.25">
      <c r="B25">
        <v>1.2030000000000001</v>
      </c>
      <c r="C25">
        <v>2.0249999999999999</v>
      </c>
      <c r="D25">
        <v>0.31569999999999998</v>
      </c>
      <c r="F25">
        <f t="shared" si="3"/>
        <v>0.56282304526748961</v>
      </c>
    </row>
    <row r="26" spans="1:9" x14ac:dyDescent="0.25">
      <c r="A26">
        <v>5</v>
      </c>
      <c r="B26">
        <v>1.05</v>
      </c>
      <c r="C26">
        <v>1.597</v>
      </c>
      <c r="D26">
        <v>0.35670000000000002</v>
      </c>
      <c r="E26">
        <f>AVERAGE(D26:D31)</f>
        <v>0.36008333333333331</v>
      </c>
      <c r="F26">
        <f>(C26-(B26-E$26))/C26</f>
        <v>0.56799206846169892</v>
      </c>
      <c r="G26">
        <f>AVERAGE(F26:F31)</f>
        <v>0.51838462758646586</v>
      </c>
      <c r="H26">
        <f>STDEVA(F26:F31)</f>
        <v>2.954994459959397E-2</v>
      </c>
      <c r="I26">
        <v>5</v>
      </c>
    </row>
    <row r="27" spans="1:9" x14ac:dyDescent="0.25">
      <c r="B27">
        <v>1.367</v>
      </c>
      <c r="C27">
        <v>2.0609999999999999</v>
      </c>
      <c r="D27">
        <v>0.3624</v>
      </c>
      <c r="F27">
        <f t="shared" ref="F27:F30" si="4">(C27-(B27-E$26))/C27</f>
        <v>0.51144266537279637</v>
      </c>
    </row>
    <row r="28" spans="1:9" x14ac:dyDescent="0.25">
      <c r="B28">
        <v>1.403</v>
      </c>
      <c r="C28">
        <v>2.0680000000000001</v>
      </c>
      <c r="D28">
        <v>0.36470000000000002</v>
      </c>
      <c r="F28">
        <f t="shared" si="4"/>
        <v>0.49568826563507412</v>
      </c>
    </row>
    <row r="29" spans="1:9" x14ac:dyDescent="0.25">
      <c r="B29">
        <v>1.29</v>
      </c>
      <c r="C29">
        <v>1.8480000000000001</v>
      </c>
      <c r="D29">
        <v>0.3574</v>
      </c>
      <c r="F29">
        <f t="shared" si="4"/>
        <v>0.49679834054834054</v>
      </c>
    </row>
    <row r="30" spans="1:9" x14ac:dyDescent="0.25">
      <c r="B30">
        <v>1.25</v>
      </c>
      <c r="C30">
        <v>1.8540000000000001</v>
      </c>
      <c r="D30">
        <v>0.35759999999999997</v>
      </c>
      <c r="F30">
        <f t="shared" si="4"/>
        <v>0.52000179791441925</v>
      </c>
    </row>
    <row r="31" spans="1:9" x14ac:dyDescent="0.25">
      <c r="D31">
        <v>0.36170000000000002</v>
      </c>
    </row>
    <row r="32" spans="1:9" x14ac:dyDescent="0.25">
      <c r="A32">
        <v>6</v>
      </c>
      <c r="B32">
        <v>1.0269999999999999</v>
      </c>
      <c r="C32">
        <v>1.597</v>
      </c>
      <c r="D32">
        <v>0.33300000000000002</v>
      </c>
      <c r="E32">
        <f>AVERAGE(D32:D37)</f>
        <v>0.33084000000000002</v>
      </c>
      <c r="F32">
        <f>(C32-(B32-E$32))/C32</f>
        <v>0.56408265497808396</v>
      </c>
      <c r="G32">
        <f>AVERAGE(F32:F37)</f>
        <v>0.55031388365748846</v>
      </c>
      <c r="H32">
        <f>STDEVA(F32:F37)</f>
        <v>1.6983508550756744E-2</v>
      </c>
      <c r="I32">
        <v>6</v>
      </c>
    </row>
    <row r="33" spans="1:9" x14ac:dyDescent="0.25">
      <c r="B33">
        <v>1.022</v>
      </c>
      <c r="C33">
        <v>1.585</v>
      </c>
      <c r="D33">
        <v>0.32940000000000003</v>
      </c>
      <c r="F33">
        <f t="shared" ref="F33:F37" si="5">(C33-(B33-E$32))/C33</f>
        <v>0.56393690851735012</v>
      </c>
    </row>
    <row r="34" spans="1:9" x14ac:dyDescent="0.25">
      <c r="B34">
        <v>1.1120000000000001</v>
      </c>
      <c r="C34">
        <v>1.768</v>
      </c>
      <c r="D34">
        <v>0.32179999999999997</v>
      </c>
      <c r="F34">
        <f t="shared" si="5"/>
        <v>0.55816742081447956</v>
      </c>
    </row>
    <row r="35" spans="1:9" x14ac:dyDescent="0.25">
      <c r="B35">
        <v>1.155</v>
      </c>
      <c r="C35">
        <v>1.8140000000000001</v>
      </c>
      <c r="D35">
        <v>0.33579999999999999</v>
      </c>
      <c r="F35">
        <f t="shared" si="5"/>
        <v>0.54566703417861084</v>
      </c>
    </row>
    <row r="36" spans="1:9" x14ac:dyDescent="0.25">
      <c r="B36">
        <v>1.081</v>
      </c>
      <c r="C36">
        <v>1.671</v>
      </c>
      <c r="D36">
        <v>0.3342</v>
      </c>
      <c r="F36">
        <f t="shared" si="5"/>
        <v>0.55107121484141242</v>
      </c>
    </row>
    <row r="37" spans="1:9" x14ac:dyDescent="0.25">
      <c r="B37">
        <v>1.0880000000000001</v>
      </c>
      <c r="C37">
        <v>1.5740000000000001</v>
      </c>
      <c r="F37">
        <f t="shared" si="5"/>
        <v>0.51895806861499361</v>
      </c>
    </row>
    <row r="38" spans="1:9" x14ac:dyDescent="0.25">
      <c r="A38">
        <v>7</v>
      </c>
      <c r="B38">
        <v>1.262</v>
      </c>
      <c r="C38">
        <v>2.0529999999999999</v>
      </c>
      <c r="D38">
        <v>0.37890000000000001</v>
      </c>
      <c r="E38">
        <f>AVERAGE(D38:D43)</f>
        <v>0.37666666666666665</v>
      </c>
      <c r="F38">
        <f>(C38-(B38-E$38))/C38</f>
        <v>0.5687611625263842</v>
      </c>
      <c r="G38">
        <f>AVERAGE(F38:F43)</f>
        <v>0.56696520805021622</v>
      </c>
      <c r="H38">
        <f>STDEVA(F38:F43)</f>
        <v>1.0360018360114319E-2</v>
      </c>
      <c r="I38">
        <v>6</v>
      </c>
    </row>
    <row r="39" spans="1:9" x14ac:dyDescent="0.25">
      <c r="B39">
        <v>1.2989999999999999</v>
      </c>
      <c r="C39">
        <v>2.1440000000000001</v>
      </c>
      <c r="D39">
        <v>0.37209999999999999</v>
      </c>
      <c r="F39">
        <f t="shared" ref="F39:F43" si="6">(C39-(B39-E$38))/C39</f>
        <v>0.56980721393034839</v>
      </c>
    </row>
    <row r="40" spans="1:9" x14ac:dyDescent="0.25">
      <c r="B40">
        <v>1.2969999999999999</v>
      </c>
      <c r="C40">
        <v>2.141</v>
      </c>
      <c r="D40">
        <v>0.38740000000000002</v>
      </c>
      <c r="F40">
        <f t="shared" si="6"/>
        <v>0.57013856453370704</v>
      </c>
    </row>
    <row r="41" spans="1:9" x14ac:dyDescent="0.25">
      <c r="B41">
        <v>1.3160000000000001</v>
      </c>
      <c r="C41">
        <v>2.0939999999999999</v>
      </c>
      <c r="D41">
        <v>0.3629</v>
      </c>
      <c r="F41">
        <f t="shared" si="6"/>
        <v>0.55141674625915305</v>
      </c>
    </row>
    <row r="42" spans="1:9" x14ac:dyDescent="0.25">
      <c r="B42">
        <v>1.276</v>
      </c>
      <c r="C42">
        <v>2.0430000000000001</v>
      </c>
      <c r="D42">
        <v>0.3896</v>
      </c>
      <c r="F42">
        <f t="shared" si="6"/>
        <v>0.55979768314570078</v>
      </c>
    </row>
    <row r="43" spans="1:9" x14ac:dyDescent="0.25">
      <c r="B43">
        <v>1.21</v>
      </c>
      <c r="C43">
        <v>1.9930000000000001</v>
      </c>
      <c r="D43">
        <v>0.36909999999999998</v>
      </c>
      <c r="F43">
        <f t="shared" si="6"/>
        <v>0.58186987790600442</v>
      </c>
    </row>
    <row r="44" spans="1:9" x14ac:dyDescent="0.25">
      <c r="A44">
        <v>8</v>
      </c>
      <c r="B44">
        <v>2.1469999999999998</v>
      </c>
      <c r="C44">
        <v>3.738</v>
      </c>
      <c r="D44">
        <v>0.50649999999999995</v>
      </c>
      <c r="E44">
        <f>AVERAGE(D44:D49)</f>
        <v>0.50916666666666666</v>
      </c>
      <c r="F44">
        <f>(C44-(B44-E$44))/C44</f>
        <v>0.56184233993222765</v>
      </c>
      <c r="G44">
        <f>AVERAGE(F44:F49)</f>
        <v>0.55304084991315838</v>
      </c>
      <c r="H44">
        <f>STDEVA(F44:F49)</f>
        <v>1.0697352571205593E-2</v>
      </c>
      <c r="I44">
        <v>6</v>
      </c>
    </row>
    <row r="45" spans="1:9" x14ac:dyDescent="0.25">
      <c r="B45">
        <v>2.27</v>
      </c>
      <c r="C45">
        <v>3.8639999999999999</v>
      </c>
      <c r="D45">
        <v>0.504</v>
      </c>
      <c r="F45">
        <f t="shared" ref="F45:F49" si="7">(C45-(B45-E$44))/C45</f>
        <v>0.54429779158040026</v>
      </c>
    </row>
    <row r="46" spans="1:9" x14ac:dyDescent="0.25">
      <c r="B46">
        <v>2.0630000000000002</v>
      </c>
      <c r="C46">
        <v>3.4649999999999999</v>
      </c>
      <c r="D46">
        <v>0.51500000000000001</v>
      </c>
      <c r="F46">
        <f t="shared" si="7"/>
        <v>0.55156325156325148</v>
      </c>
    </row>
    <row r="47" spans="1:9" x14ac:dyDescent="0.25">
      <c r="B47">
        <v>2.0550000000000002</v>
      </c>
      <c r="C47">
        <v>3.5</v>
      </c>
      <c r="D47">
        <v>0.50849999999999995</v>
      </c>
      <c r="F47">
        <f t="shared" si="7"/>
        <v>0.55833333333333335</v>
      </c>
    </row>
    <row r="48" spans="1:9" x14ac:dyDescent="0.25">
      <c r="B48">
        <v>2.1419999999999999</v>
      </c>
      <c r="C48">
        <v>3.5289999999999999</v>
      </c>
      <c r="D48">
        <v>0.5131</v>
      </c>
      <c r="F48">
        <f t="shared" si="7"/>
        <v>0.5373099083781997</v>
      </c>
    </row>
    <row r="49" spans="1:10" x14ac:dyDescent="0.25">
      <c r="B49">
        <v>2.0019999999999998</v>
      </c>
      <c r="C49">
        <v>3.431</v>
      </c>
      <c r="D49">
        <v>0.50790000000000002</v>
      </c>
      <c r="F49">
        <f t="shared" si="7"/>
        <v>0.56489847469153809</v>
      </c>
    </row>
    <row r="50" spans="1:10" x14ac:dyDescent="0.25">
      <c r="A50">
        <v>9</v>
      </c>
      <c r="B50">
        <v>4.3890000000000002</v>
      </c>
      <c r="C50">
        <v>8.2769999999999992</v>
      </c>
      <c r="D50">
        <v>0.5786</v>
      </c>
      <c r="E50">
        <f>AVERAGE(D50:D55)</f>
        <v>0.55171666666666663</v>
      </c>
      <c r="F50">
        <f>(C50-(B50-E$50))/C50</f>
        <v>0.53639200998751557</v>
      </c>
      <c r="G50">
        <f>AVERAGE(F50:F55)</f>
        <v>0.53401610714488412</v>
      </c>
      <c r="H50">
        <f>STDEVA(F50:F55)</f>
        <v>3.6372012973888918E-3</v>
      </c>
      <c r="I50">
        <v>6</v>
      </c>
    </row>
    <row r="51" spans="1:10" x14ac:dyDescent="0.25">
      <c r="B51">
        <v>4.2960000000000003</v>
      </c>
      <c r="C51">
        <v>8.0020000000000007</v>
      </c>
      <c r="D51">
        <v>0.56469999999999998</v>
      </c>
      <c r="F51">
        <f t="shared" ref="F51:F55" si="8">(C51-(B51-E$50))/C51</f>
        <v>0.53208156294259767</v>
      </c>
    </row>
    <row r="52" spans="1:10" x14ac:dyDescent="0.25">
      <c r="B52">
        <v>4.2560000000000002</v>
      </c>
      <c r="C52">
        <v>7.9870000000000001</v>
      </c>
      <c r="D52">
        <v>0.57350000000000001</v>
      </c>
      <c r="F52">
        <f t="shared" si="8"/>
        <v>0.53621092608822662</v>
      </c>
    </row>
    <row r="53" spans="1:10" x14ac:dyDescent="0.25">
      <c r="B53">
        <v>4.391</v>
      </c>
      <c r="C53">
        <v>8.1319999999999997</v>
      </c>
      <c r="D53">
        <v>0.51160000000000005</v>
      </c>
      <c r="F53">
        <f t="shared" si="8"/>
        <v>0.52787957042138056</v>
      </c>
    </row>
    <row r="54" spans="1:10" x14ac:dyDescent="0.25">
      <c r="B54">
        <v>4.3769999999999998</v>
      </c>
      <c r="C54">
        <v>8.2759999999999998</v>
      </c>
      <c r="D54">
        <v>0.53420000000000001</v>
      </c>
      <c r="F54">
        <f t="shared" si="8"/>
        <v>0.53778596745609797</v>
      </c>
    </row>
    <row r="55" spans="1:10" x14ac:dyDescent="0.25">
      <c r="B55">
        <v>4.444</v>
      </c>
      <c r="C55">
        <v>8.3480000000000008</v>
      </c>
      <c r="D55">
        <v>0.54769999999999996</v>
      </c>
      <c r="F55">
        <f t="shared" si="8"/>
        <v>0.53374660597348667</v>
      </c>
    </row>
    <row r="56" spans="1:10" x14ac:dyDescent="0.25">
      <c r="A56">
        <v>10</v>
      </c>
      <c r="B56">
        <v>6.867</v>
      </c>
      <c r="C56">
        <v>13.13</v>
      </c>
      <c r="D56">
        <v>0.67079999999999995</v>
      </c>
      <c r="E56">
        <f>AVERAGE(D56:D61)</f>
        <v>0.65323333333333333</v>
      </c>
      <c r="F56">
        <f>(C56-(B56-E$56))/C56</f>
        <v>0.52675044427519679</v>
      </c>
      <c r="G56">
        <f>AVERAGE(F56:F61)</f>
        <v>0.51989836609913298</v>
      </c>
      <c r="H56">
        <f>STDEVA(F56:F61)</f>
        <v>5.1243418107891287E-3</v>
      </c>
      <c r="I56">
        <v>5</v>
      </c>
    </row>
    <row r="57" spans="1:10" x14ac:dyDescent="0.25">
      <c r="B57">
        <v>6.7119999999999997</v>
      </c>
      <c r="C57">
        <v>12.54</v>
      </c>
      <c r="D57">
        <v>0.66259999999999997</v>
      </c>
      <c r="F57">
        <f t="shared" ref="F57:F60" si="9">(C57-(B57-E$56))/C57</f>
        <v>0.51684476342371077</v>
      </c>
    </row>
    <row r="58" spans="1:10" x14ac:dyDescent="0.25">
      <c r="B58">
        <v>6.8440000000000003</v>
      </c>
      <c r="C58">
        <v>12.8</v>
      </c>
      <c r="D58">
        <v>0.71040000000000003</v>
      </c>
      <c r="F58">
        <f t="shared" si="9"/>
        <v>0.51634635416666663</v>
      </c>
    </row>
    <row r="59" spans="1:10" x14ac:dyDescent="0.25">
      <c r="B59">
        <v>6.9950000000000001</v>
      </c>
      <c r="C59">
        <v>13.09</v>
      </c>
      <c r="D59">
        <v>0.55349999999999999</v>
      </c>
      <c r="F59">
        <f t="shared" si="9"/>
        <v>0.51552584670231727</v>
      </c>
    </row>
    <row r="60" spans="1:10" x14ac:dyDescent="0.25">
      <c r="B60">
        <v>6.76</v>
      </c>
      <c r="C60">
        <v>12.83</v>
      </c>
      <c r="D60">
        <v>0.66349999999999998</v>
      </c>
      <c r="F60">
        <f t="shared" si="9"/>
        <v>0.52402442192777343</v>
      </c>
    </row>
    <row r="61" spans="1:10" x14ac:dyDescent="0.25">
      <c r="D61">
        <v>0.65859999999999996</v>
      </c>
    </row>
    <row r="62" spans="1:10" x14ac:dyDescent="0.25">
      <c r="A62">
        <v>11</v>
      </c>
      <c r="B62">
        <v>5.0170000000000003</v>
      </c>
      <c r="C62">
        <v>9.4580000000000002</v>
      </c>
      <c r="D62">
        <v>0.44359999999999999</v>
      </c>
      <c r="E62">
        <f>AVERAGE(D62:D67)</f>
        <v>0.45379999999999998</v>
      </c>
      <c r="F62">
        <f>(C62-(B62-E$62))/C62</f>
        <v>0.51753013322055397</v>
      </c>
      <c r="G62">
        <f>AVERAGE(F62:F67)</f>
        <v>0.52585819706643899</v>
      </c>
      <c r="H62">
        <f>STDEVA(F62:F67)</f>
        <v>6.6728787009915826E-3</v>
      </c>
      <c r="I62">
        <v>6</v>
      </c>
      <c r="J62">
        <v>3.4</v>
      </c>
    </row>
    <row r="63" spans="1:10" x14ac:dyDescent="0.25">
      <c r="B63">
        <v>4.9370000000000003</v>
      </c>
      <c r="C63">
        <v>9.3420000000000005</v>
      </c>
      <c r="D63">
        <v>0.44180000000000003</v>
      </c>
      <c r="F63">
        <f t="shared" ref="F63:F67" si="10">(C63-(B63-E$62))/C63</f>
        <v>0.5201027617212588</v>
      </c>
    </row>
    <row r="64" spans="1:10" x14ac:dyDescent="0.25">
      <c r="B64">
        <v>4.88</v>
      </c>
      <c r="C64">
        <v>9.282</v>
      </c>
      <c r="D64">
        <v>0.45</v>
      </c>
      <c r="F64">
        <f t="shared" si="10"/>
        <v>0.52314156431803494</v>
      </c>
    </row>
    <row r="65" spans="1:9" x14ac:dyDescent="0.25">
      <c r="B65">
        <v>4.8570000000000002</v>
      </c>
      <c r="C65">
        <v>9.3390000000000004</v>
      </c>
      <c r="D65">
        <v>0.46789999999999998</v>
      </c>
      <c r="F65">
        <f t="shared" si="10"/>
        <v>0.52851483028161472</v>
      </c>
    </row>
    <row r="66" spans="1:9" x14ac:dyDescent="0.25">
      <c r="B66">
        <v>4.8739999999999997</v>
      </c>
      <c r="C66">
        <v>9.4979999999999993</v>
      </c>
      <c r="D66">
        <v>0.4531</v>
      </c>
      <c r="F66">
        <f t="shared" si="10"/>
        <v>0.53461781427668986</v>
      </c>
    </row>
    <row r="67" spans="1:9" x14ac:dyDescent="0.25">
      <c r="B67">
        <v>4.8920000000000003</v>
      </c>
      <c r="C67">
        <v>9.468</v>
      </c>
      <c r="D67">
        <v>0.46639999999999998</v>
      </c>
      <c r="F67">
        <f t="shared" si="10"/>
        <v>0.53124207858048156</v>
      </c>
    </row>
    <row r="68" spans="1:9" x14ac:dyDescent="0.25">
      <c r="A68">
        <v>13</v>
      </c>
      <c r="B68">
        <v>6.7140000000000004</v>
      </c>
      <c r="C68">
        <v>12.99</v>
      </c>
      <c r="D68">
        <v>0.57430000000000003</v>
      </c>
      <c r="E68">
        <f>AVERAGE(D68:D73)</f>
        <v>0.60824999999999996</v>
      </c>
      <c r="F68">
        <f>(C68-(B68-E$68))/C68</f>
        <v>0.52996535796766742</v>
      </c>
      <c r="G68">
        <f>AVERAGE(F68:F73)</f>
        <v>0.52492070938681334</v>
      </c>
      <c r="H68">
        <f>STDEVA(F68:F73)</f>
        <v>5.469098160563895E-3</v>
      </c>
      <c r="I68">
        <v>5</v>
      </c>
    </row>
    <row r="69" spans="1:9" x14ac:dyDescent="0.25">
      <c r="B69">
        <v>6.8090000000000002</v>
      </c>
      <c r="C69">
        <v>13.14</v>
      </c>
      <c r="D69">
        <v>0.6149</v>
      </c>
      <c r="F69">
        <f t="shared" ref="F69:F72" si="11">(C69-(B69-E$68))/C69</f>
        <v>0.52810121765601215</v>
      </c>
    </row>
    <row r="70" spans="1:9" x14ac:dyDescent="0.25">
      <c r="B70">
        <v>6.9989999999999997</v>
      </c>
      <c r="C70">
        <v>13.35</v>
      </c>
      <c r="D70">
        <v>0.5968</v>
      </c>
      <c r="F70">
        <f t="shared" si="11"/>
        <v>0.52129213483146064</v>
      </c>
    </row>
    <row r="71" spans="1:9" x14ac:dyDescent="0.25">
      <c r="B71">
        <v>6.9580000000000002</v>
      </c>
      <c r="C71">
        <v>13.15</v>
      </c>
      <c r="D71">
        <v>0.62009999999999998</v>
      </c>
      <c r="F71">
        <f t="shared" si="11"/>
        <v>0.51712927756653992</v>
      </c>
    </row>
    <row r="72" spans="1:9" x14ac:dyDescent="0.25">
      <c r="B72">
        <v>6.8559999999999999</v>
      </c>
      <c r="C72">
        <v>13.24</v>
      </c>
      <c r="D72">
        <v>0.64219999999999999</v>
      </c>
      <c r="F72">
        <f t="shared" si="11"/>
        <v>0.52811555891238671</v>
      </c>
    </row>
    <row r="73" spans="1:9" x14ac:dyDescent="0.25">
      <c r="D73">
        <v>0.60119999999999996</v>
      </c>
    </row>
    <row r="74" spans="1:9" x14ac:dyDescent="0.25">
      <c r="A74">
        <v>13.5</v>
      </c>
      <c r="B74">
        <v>10.97</v>
      </c>
      <c r="C74">
        <v>19.809999999999999</v>
      </c>
      <c r="D74">
        <v>0.57789999999999997</v>
      </c>
      <c r="E74">
        <f>AVERAGE(D74:D79)</f>
        <v>0.52626666666666655</v>
      </c>
      <c r="F74">
        <f>(C74-(B74-E$74))/C74</f>
        <v>0.47280498064950355</v>
      </c>
      <c r="G74">
        <f>AVERAGE(F74:F79)</f>
        <v>0.4877256187028105</v>
      </c>
      <c r="H74">
        <f>STDEVA(F74:F79)</f>
        <v>9.2547374438320586E-3</v>
      </c>
      <c r="I74">
        <v>5</v>
      </c>
    </row>
    <row r="75" spans="1:9" x14ac:dyDescent="0.25">
      <c r="B75">
        <v>10.69</v>
      </c>
      <c r="C75">
        <v>19.72</v>
      </c>
      <c r="D75">
        <v>0.52569999999999995</v>
      </c>
      <c r="F75">
        <f t="shared" ref="F75:F78" si="12">(C75-(B75-E$74))/C75</f>
        <v>0.4845977011494253</v>
      </c>
    </row>
    <row r="76" spans="1:9" x14ac:dyDescent="0.25">
      <c r="B76">
        <v>10.53</v>
      </c>
      <c r="C76">
        <v>19.75</v>
      </c>
      <c r="D76">
        <v>0.50109999999999999</v>
      </c>
      <c r="F76">
        <f t="shared" si="12"/>
        <v>0.49348185654008442</v>
      </c>
    </row>
    <row r="77" spans="1:9" x14ac:dyDescent="0.25">
      <c r="B77">
        <v>10.49</v>
      </c>
      <c r="C77">
        <v>19.72</v>
      </c>
      <c r="D77">
        <v>0.56159999999999999</v>
      </c>
      <c r="F77">
        <f t="shared" si="12"/>
        <v>0.49473968897903986</v>
      </c>
    </row>
    <row r="78" spans="1:9" x14ac:dyDescent="0.25">
      <c r="B78">
        <v>10.58</v>
      </c>
      <c r="C78">
        <v>19.829999999999998</v>
      </c>
      <c r="D78">
        <v>0.49170000000000003</v>
      </c>
      <c r="F78">
        <f t="shared" si="12"/>
        <v>0.49300386619599929</v>
      </c>
    </row>
    <row r="79" spans="1:9" x14ac:dyDescent="0.25">
      <c r="D79">
        <v>0.49959999999999999</v>
      </c>
    </row>
    <row r="80" spans="1:9" x14ac:dyDescent="0.25">
      <c r="A80">
        <v>14</v>
      </c>
      <c r="B80">
        <v>67.39</v>
      </c>
      <c r="C80">
        <v>119.3</v>
      </c>
      <c r="D80">
        <v>1.089</v>
      </c>
      <c r="E80">
        <f>AVERAGE(D80:D85)</f>
        <v>1.0941666666666667</v>
      </c>
      <c r="F80">
        <f>(C80-(B80-E$80))/C80</f>
        <v>0.44429309863090244</v>
      </c>
      <c r="G80">
        <f>AVERAGE(F80:F85)</f>
        <v>0.45513733707334009</v>
      </c>
      <c r="H80">
        <f>STDEVA(F80:F85)</f>
        <v>7.6383680068838429E-3</v>
      </c>
      <c r="I80">
        <v>6</v>
      </c>
    </row>
    <row r="81" spans="1:19" x14ac:dyDescent="0.25">
      <c r="B81">
        <v>66.709999999999994</v>
      </c>
      <c r="C81">
        <v>119.3</v>
      </c>
      <c r="D81">
        <v>1.0649999999999999</v>
      </c>
      <c r="F81">
        <f t="shared" ref="F81:F85" si="13">(C81-(B81-E$80))/C81</f>
        <v>0.44999301480860582</v>
      </c>
      <c r="L81" t="s">
        <v>16</v>
      </c>
      <c r="S81" t="s">
        <v>28</v>
      </c>
    </row>
    <row r="82" spans="1:19" x14ac:dyDescent="0.25">
      <c r="B82">
        <v>66.22</v>
      </c>
      <c r="C82">
        <v>118.8</v>
      </c>
      <c r="D82">
        <v>1.0660000000000001</v>
      </c>
      <c r="F82">
        <f t="shared" si="13"/>
        <v>0.45180274971941636</v>
      </c>
    </row>
    <row r="83" spans="1:19" x14ac:dyDescent="0.25">
      <c r="B83">
        <v>65.62</v>
      </c>
      <c r="C83">
        <v>119.3</v>
      </c>
      <c r="D83">
        <v>1.1180000000000001</v>
      </c>
      <c r="F83">
        <f t="shared" si="13"/>
        <v>0.45912964515227711</v>
      </c>
      <c r="L83" t="s">
        <v>17</v>
      </c>
    </row>
    <row r="84" spans="1:19" x14ac:dyDescent="0.25">
      <c r="B84">
        <v>65.33</v>
      </c>
      <c r="C84">
        <v>119.3</v>
      </c>
      <c r="D84">
        <v>1.1000000000000001</v>
      </c>
      <c r="F84">
        <f t="shared" si="13"/>
        <v>0.46156049175747416</v>
      </c>
    </row>
    <row r="85" spans="1:19" x14ac:dyDescent="0.25">
      <c r="B85">
        <v>64.98</v>
      </c>
      <c r="C85">
        <v>119.2</v>
      </c>
      <c r="D85">
        <v>1.127</v>
      </c>
      <c r="F85">
        <f t="shared" si="13"/>
        <v>0.46404502237136463</v>
      </c>
      <c r="L85" t="s">
        <v>18</v>
      </c>
    </row>
    <row r="86" spans="1:19" x14ac:dyDescent="0.25">
      <c r="A86">
        <v>14.5</v>
      </c>
      <c r="B86">
        <v>24.43</v>
      </c>
      <c r="C86">
        <v>39.369999999999997</v>
      </c>
      <c r="D86">
        <v>0.73199999999999998</v>
      </c>
      <c r="E86">
        <f>AVERAGE(D86:D91)</f>
        <v>0.72745000000000004</v>
      </c>
      <c r="F86">
        <f>(C86-(B86-E$86))/C86</f>
        <v>0.39795402590805179</v>
      </c>
      <c r="G86">
        <f>AVERAGE(F86:F91)</f>
        <v>0.40553803550644713</v>
      </c>
      <c r="H86">
        <f>STDEVA(F86:F91)</f>
        <v>9.0863894359636214E-3</v>
      </c>
      <c r="I86">
        <v>6</v>
      </c>
    </row>
    <row r="87" spans="1:19" x14ac:dyDescent="0.25">
      <c r="B87">
        <v>22.87</v>
      </c>
      <c r="C87">
        <v>36.880000000000003</v>
      </c>
      <c r="D87">
        <v>0.70899999999999996</v>
      </c>
      <c r="F87">
        <f t="shared" ref="F87:F91" si="14">(C87-(B87-E$86))/C87</f>
        <v>0.39960547722342737</v>
      </c>
      <c r="L87" t="s">
        <v>19</v>
      </c>
    </row>
    <row r="88" spans="1:19" x14ac:dyDescent="0.25">
      <c r="B88">
        <v>21.39</v>
      </c>
      <c r="C88">
        <v>34.32</v>
      </c>
      <c r="D88">
        <v>0.72340000000000004</v>
      </c>
      <c r="F88">
        <f t="shared" si="14"/>
        <v>0.39794434731934736</v>
      </c>
      <c r="L88" t="s">
        <v>21</v>
      </c>
      <c r="M88" t="s">
        <v>25</v>
      </c>
      <c r="N88" t="s">
        <v>24</v>
      </c>
      <c r="O88" t="s">
        <v>5</v>
      </c>
    </row>
    <row r="89" spans="1:19" x14ac:dyDescent="0.25">
      <c r="B89">
        <v>18.100000000000001</v>
      </c>
      <c r="C89">
        <v>29.28</v>
      </c>
      <c r="D89">
        <v>0.70369999999999999</v>
      </c>
      <c r="F89">
        <f t="shared" si="14"/>
        <v>0.40667520491803277</v>
      </c>
      <c r="L89" t="s">
        <v>22</v>
      </c>
      <c r="M89">
        <v>0.28000000000000003</v>
      </c>
      <c r="N89">
        <v>0.01</v>
      </c>
      <c r="O89">
        <v>6</v>
      </c>
    </row>
    <row r="90" spans="1:19" x14ac:dyDescent="0.25">
      <c r="B90">
        <v>16.079999999999998</v>
      </c>
      <c r="C90">
        <v>26.02</v>
      </c>
      <c r="D90">
        <v>0.66190000000000004</v>
      </c>
      <c r="F90">
        <f t="shared" si="14"/>
        <v>0.4099711760184474</v>
      </c>
      <c r="L90" t="s">
        <v>23</v>
      </c>
      <c r="M90">
        <v>4.07</v>
      </c>
      <c r="N90">
        <v>0.8</v>
      </c>
      <c r="O90">
        <v>6</v>
      </c>
    </row>
    <row r="91" spans="1:19" x14ac:dyDescent="0.25">
      <c r="B91">
        <v>14.61</v>
      </c>
      <c r="C91">
        <v>23.98</v>
      </c>
      <c r="D91">
        <v>0.8347</v>
      </c>
      <c r="F91">
        <f t="shared" si="14"/>
        <v>0.42107798165137617</v>
      </c>
      <c r="L91" t="s">
        <v>27</v>
      </c>
      <c r="M91">
        <v>0.43099999999999999</v>
      </c>
      <c r="N91">
        <v>4.0000000000000001E-3</v>
      </c>
      <c r="O91">
        <v>6</v>
      </c>
    </row>
    <row r="92" spans="1:19" x14ac:dyDescent="0.25">
      <c r="A92">
        <v>15</v>
      </c>
      <c r="B92">
        <v>20.91</v>
      </c>
      <c r="C92">
        <v>31.21</v>
      </c>
      <c r="D92">
        <v>0.63680000000000003</v>
      </c>
      <c r="E92">
        <f>AVERAGE(D92:D97)</f>
        <v>0.67044999999999988</v>
      </c>
      <c r="F92">
        <f>(C92-(B92-E$92))/C92</f>
        <v>0.35150432553668692</v>
      </c>
      <c r="G92">
        <f>AVERAGE(F92:F97)</f>
        <v>0.35646475017089829</v>
      </c>
      <c r="H92">
        <f>STDEVA(F92:F97)</f>
        <v>1.2649629015810517E-2</v>
      </c>
      <c r="I92">
        <v>5</v>
      </c>
      <c r="M92" t="s">
        <v>26</v>
      </c>
    </row>
    <row r="93" spans="1:19" x14ac:dyDescent="0.25">
      <c r="B93">
        <v>19.5</v>
      </c>
      <c r="C93">
        <v>28.76</v>
      </c>
      <c r="D93">
        <v>0.72950000000000004</v>
      </c>
      <c r="F93">
        <f t="shared" ref="F93:F96" si="15">(C93-(B93-E$92))/C93</f>
        <v>0.34528685674547982</v>
      </c>
      <c r="L93" t="s">
        <v>22</v>
      </c>
      <c r="M93">
        <v>0.32</v>
      </c>
      <c r="N93">
        <v>0.01</v>
      </c>
      <c r="O93">
        <v>6</v>
      </c>
    </row>
    <row r="94" spans="1:19" x14ac:dyDescent="0.25">
      <c r="B94">
        <v>18.43</v>
      </c>
      <c r="C94">
        <v>27.14</v>
      </c>
      <c r="D94">
        <v>0.69899999999999995</v>
      </c>
      <c r="F94">
        <f t="shared" si="15"/>
        <v>0.34563190862196019</v>
      </c>
      <c r="L94" t="s">
        <v>23</v>
      </c>
      <c r="M94">
        <v>8.49</v>
      </c>
      <c r="N94">
        <v>8.0000000000000002E-3</v>
      </c>
      <c r="O94">
        <v>6</v>
      </c>
    </row>
    <row r="95" spans="1:19" x14ac:dyDescent="0.25">
      <c r="B95">
        <v>20.75</v>
      </c>
      <c r="C95">
        <v>31.98</v>
      </c>
      <c r="D95">
        <v>0.71560000000000001</v>
      </c>
      <c r="F95">
        <f t="shared" si="15"/>
        <v>0.37212163852407754</v>
      </c>
      <c r="L95" t="s">
        <v>27</v>
      </c>
      <c r="M95">
        <v>0.41599999999999998</v>
      </c>
      <c r="N95">
        <v>2E-3</v>
      </c>
      <c r="O95">
        <v>6</v>
      </c>
    </row>
    <row r="96" spans="1:19" x14ac:dyDescent="0.25">
      <c r="B96">
        <v>20.440000000000001</v>
      </c>
      <c r="C96">
        <v>31.27</v>
      </c>
      <c r="D96">
        <v>0.63649999999999995</v>
      </c>
      <c r="F96">
        <f t="shared" si="15"/>
        <v>0.3677790214262871</v>
      </c>
    </row>
    <row r="97" spans="1:17" x14ac:dyDescent="0.25">
      <c r="D97">
        <v>0.60529999999999995</v>
      </c>
    </row>
    <row r="98" spans="1:17" x14ac:dyDescent="0.25">
      <c r="A98">
        <v>16</v>
      </c>
      <c r="B98">
        <v>10.1</v>
      </c>
      <c r="C98">
        <v>10.1</v>
      </c>
      <c r="F98" t="s">
        <v>30</v>
      </c>
      <c r="G98">
        <v>0</v>
      </c>
      <c r="L98" t="s">
        <v>29</v>
      </c>
    </row>
    <row r="99" spans="1:17" x14ac:dyDescent="0.25">
      <c r="B99">
        <v>9.9529999999999994</v>
      </c>
      <c r="C99">
        <v>9.9529999999999994</v>
      </c>
    </row>
    <row r="100" spans="1:17" x14ac:dyDescent="0.25">
      <c r="B100">
        <v>7.45</v>
      </c>
      <c r="C100">
        <v>7.45</v>
      </c>
      <c r="L100" t="s">
        <v>31</v>
      </c>
    </row>
    <row r="101" spans="1:17" x14ac:dyDescent="0.25">
      <c r="B101">
        <v>5.07</v>
      </c>
      <c r="C101">
        <v>5.07</v>
      </c>
      <c r="L101" t="s">
        <v>32</v>
      </c>
    </row>
    <row r="102" spans="1:17" x14ac:dyDescent="0.25">
      <c r="B102">
        <v>7.7389999999999999</v>
      </c>
      <c r="C102">
        <v>7.7389999999999999</v>
      </c>
      <c r="L102" t="s">
        <v>33</v>
      </c>
    </row>
    <row r="103" spans="1:17" x14ac:dyDescent="0.25">
      <c r="B103">
        <v>10.029999999999999</v>
      </c>
      <c r="C103">
        <v>10.029999999999999</v>
      </c>
    </row>
    <row r="104" spans="1:17" x14ac:dyDescent="0.25">
      <c r="L104" t="s">
        <v>36</v>
      </c>
    </row>
    <row r="105" spans="1:17" x14ac:dyDescent="0.25">
      <c r="A105">
        <v>17</v>
      </c>
      <c r="B105">
        <v>4.6609999999999996</v>
      </c>
      <c r="C105">
        <v>4.6609999999999996</v>
      </c>
      <c r="F105" t="s">
        <v>30</v>
      </c>
      <c r="G105">
        <v>0</v>
      </c>
    </row>
    <row r="106" spans="1:17" x14ac:dyDescent="0.25">
      <c r="B106">
        <v>3.0249999999999999</v>
      </c>
      <c r="C106">
        <v>3.0249999999999999</v>
      </c>
      <c r="L106" s="1" t="s">
        <v>34</v>
      </c>
      <c r="M106" s="2"/>
      <c r="N106" s="2"/>
      <c r="O106" s="3"/>
    </row>
    <row r="107" spans="1:17" x14ac:dyDescent="0.25">
      <c r="B107">
        <v>4.7530000000000001</v>
      </c>
      <c r="C107">
        <v>4.7530000000000001</v>
      </c>
    </row>
    <row r="108" spans="1:17" x14ac:dyDescent="0.25">
      <c r="L108" t="s">
        <v>37</v>
      </c>
    </row>
    <row r="109" spans="1:17" x14ac:dyDescent="0.25">
      <c r="A109">
        <v>19</v>
      </c>
      <c r="B109">
        <v>4.7519999999999998</v>
      </c>
      <c r="C109">
        <v>4.7519999999999998</v>
      </c>
      <c r="L109" t="s">
        <v>39</v>
      </c>
      <c r="P109" t="s">
        <v>40</v>
      </c>
      <c r="Q109" t="s">
        <v>41</v>
      </c>
    </row>
    <row r="110" spans="1:17" x14ac:dyDescent="0.25">
      <c r="B110">
        <v>2.968</v>
      </c>
      <c r="C110">
        <v>2.968</v>
      </c>
      <c r="F110" t="s">
        <v>30</v>
      </c>
      <c r="G110">
        <v>0</v>
      </c>
      <c r="L110" t="s">
        <v>35</v>
      </c>
      <c r="M110">
        <v>4.915</v>
      </c>
      <c r="P110" t="s">
        <v>42</v>
      </c>
      <c r="Q110">
        <v>3.4</v>
      </c>
    </row>
    <row r="111" spans="1:17" x14ac:dyDescent="0.25">
      <c r="B111">
        <v>4.8209999999999997</v>
      </c>
      <c r="C111">
        <v>4.8209999999999997</v>
      </c>
      <c r="L111" t="s">
        <v>38</v>
      </c>
      <c r="M111">
        <f>0.000187*G74*M110*10*B75</f>
        <v>4.7920175755751797E-2</v>
      </c>
      <c r="P111" t="s">
        <v>38</v>
      </c>
      <c r="Q111">
        <f>0.000187*G62*Q110*50*B62</f>
        <v>8.3869349969151102E-2</v>
      </c>
    </row>
    <row r="114" spans="12:17" x14ac:dyDescent="0.25">
      <c r="L114" t="s">
        <v>43</v>
      </c>
      <c r="M114" t="s">
        <v>46</v>
      </c>
      <c r="P114" t="s">
        <v>44</v>
      </c>
      <c r="Q114" t="s">
        <v>47</v>
      </c>
    </row>
    <row r="115" spans="12:17" x14ac:dyDescent="0.25">
      <c r="L115" t="s">
        <v>35</v>
      </c>
      <c r="M115">
        <v>4.4349999999999996</v>
      </c>
      <c r="P115">
        <v>3.4380000000000002</v>
      </c>
    </row>
    <row r="116" spans="12:17" x14ac:dyDescent="0.25">
      <c r="L116" t="s">
        <v>38</v>
      </c>
      <c r="M116">
        <f>0.000187*G80*B80*10*M115</f>
        <v>0.25437425303788863</v>
      </c>
      <c r="P116">
        <f>0.000197*G86*B86*5*P115</f>
        <v>3.355035832284179E-2</v>
      </c>
    </row>
    <row r="118" spans="12:17" x14ac:dyDescent="0.25">
      <c r="L118" t="s">
        <v>45</v>
      </c>
      <c r="M118" t="s">
        <v>48</v>
      </c>
    </row>
    <row r="119" spans="12:17" x14ac:dyDescent="0.25">
      <c r="L119" t="s">
        <v>35</v>
      </c>
      <c r="M119">
        <v>3.67</v>
      </c>
    </row>
    <row r="120" spans="12:17" x14ac:dyDescent="0.25">
      <c r="L120" t="s">
        <v>38</v>
      </c>
      <c r="M120">
        <f>0.000187*G92*B92*5*M119</f>
        <v>2.557692311942485E-2</v>
      </c>
    </row>
  </sheetData>
  <mergeCells count="1">
    <mergeCell ref="L106:O10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gvach</dc:creator>
  <cp:lastModifiedBy>gvach</cp:lastModifiedBy>
  <dcterms:created xsi:type="dcterms:W3CDTF">2020-08-04T15:22:33Z</dcterms:created>
  <dcterms:modified xsi:type="dcterms:W3CDTF">2020-08-05T12:24:26Z</dcterms:modified>
</cp:coreProperties>
</file>