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och\Documents\figures_MS2\"/>
    </mc:Choice>
  </mc:AlternateContent>
  <xr:revisionPtr revIDLastSave="0" documentId="13_ncr:1_{EDDDB0FF-D19C-4FB6-8BDC-BAF25E9F7AE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P CadagnoAug2017" sheetId="1" r:id="rId1"/>
    <sheet name="recap PP graph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6" i="1" l="1"/>
  <c r="D3" i="3" l="1"/>
  <c r="B3" i="3"/>
  <c r="D28" i="1" l="1"/>
  <c r="D68" i="1" s="1"/>
  <c r="G68" i="1" s="1"/>
  <c r="L68" i="1" s="1"/>
  <c r="M68" i="1" s="1"/>
  <c r="D29" i="1"/>
  <c r="D69" i="1" s="1"/>
  <c r="G69" i="1" s="1"/>
  <c r="L69" i="1" s="1"/>
  <c r="M69" i="1" s="1"/>
  <c r="D30" i="1"/>
  <c r="D70" i="1" s="1"/>
  <c r="G70" i="1" s="1"/>
  <c r="D31" i="1"/>
  <c r="D71" i="1" s="1"/>
  <c r="G71" i="1" s="1"/>
  <c r="D32" i="1"/>
  <c r="D72" i="1" s="1"/>
  <c r="G72" i="1" s="1"/>
  <c r="L72" i="1" s="1"/>
  <c r="M72" i="1" s="1"/>
  <c r="D33" i="1"/>
  <c r="D73" i="1" s="1"/>
  <c r="G73" i="1" s="1"/>
  <c r="H73" i="1" s="1"/>
  <c r="D34" i="1"/>
  <c r="D74" i="1" s="1"/>
  <c r="G74" i="1" s="1"/>
  <c r="D35" i="1"/>
  <c r="D75" i="1" s="1"/>
  <c r="G75" i="1" s="1"/>
  <c r="D36" i="1"/>
  <c r="D76" i="1" s="1"/>
  <c r="G76" i="1" s="1"/>
  <c r="L76" i="1" s="1"/>
  <c r="M76" i="1" s="1"/>
  <c r="D37" i="1"/>
  <c r="D77" i="1" s="1"/>
  <c r="G77" i="1" s="1"/>
  <c r="L77" i="1" s="1"/>
  <c r="M77" i="1" s="1"/>
  <c r="D38" i="1"/>
  <c r="D78" i="1" s="1"/>
  <c r="G78" i="1" s="1"/>
  <c r="D39" i="1"/>
  <c r="D79" i="1" s="1"/>
  <c r="G79" i="1" s="1"/>
  <c r="D40" i="1"/>
  <c r="D80" i="1" s="1"/>
  <c r="G80" i="1" s="1"/>
  <c r="D41" i="1"/>
  <c r="D81" i="1" s="1"/>
  <c r="G81" i="1" s="1"/>
  <c r="D42" i="1"/>
  <c r="D82" i="1" s="1"/>
  <c r="G82" i="1" s="1"/>
  <c r="D43" i="1"/>
  <c r="D83" i="1" s="1"/>
  <c r="G83" i="1" s="1"/>
  <c r="D44" i="1"/>
  <c r="D84" i="1" s="1"/>
  <c r="G84" i="1" s="1"/>
  <c r="D45" i="1"/>
  <c r="D85" i="1" s="1"/>
  <c r="G85" i="1" s="1"/>
  <c r="D46" i="1"/>
  <c r="D86" i="1" s="1"/>
  <c r="G86" i="1" s="1"/>
  <c r="D47" i="1"/>
  <c r="D87" i="1" s="1"/>
  <c r="G87" i="1" s="1"/>
  <c r="D48" i="1"/>
  <c r="D88" i="1" s="1"/>
  <c r="G88" i="1" s="1"/>
  <c r="D49" i="1"/>
  <c r="D89" i="1" s="1"/>
  <c r="G89" i="1" s="1"/>
  <c r="D50" i="1"/>
  <c r="D90" i="1" s="1"/>
  <c r="G90" i="1" s="1"/>
  <c r="D51" i="1"/>
  <c r="D91" i="1" s="1"/>
  <c r="G91" i="1" s="1"/>
  <c r="L91" i="1" s="1"/>
  <c r="M91" i="1" s="1"/>
  <c r="D52" i="1"/>
  <c r="D92" i="1" s="1"/>
  <c r="G92" i="1" s="1"/>
  <c r="D53" i="1"/>
  <c r="D93" i="1" s="1"/>
  <c r="G93" i="1" s="1"/>
  <c r="D54" i="1"/>
  <c r="D94" i="1" s="1"/>
  <c r="G94" i="1" s="1"/>
  <c r="D55" i="1"/>
  <c r="D95" i="1" s="1"/>
  <c r="G95" i="1" s="1"/>
  <c r="D57" i="1"/>
  <c r="D97" i="1" s="1"/>
  <c r="G97" i="1" s="1"/>
  <c r="D58" i="1"/>
  <c r="D98" i="1" s="1"/>
  <c r="G98" i="1" s="1"/>
  <c r="D59" i="1"/>
  <c r="D99" i="1" s="1"/>
  <c r="G99" i="1" s="1"/>
  <c r="D60" i="1"/>
  <c r="D100" i="1" s="1"/>
  <c r="G100" i="1" s="1"/>
  <c r="D61" i="1"/>
  <c r="D101" i="1" s="1"/>
  <c r="G101" i="1" s="1"/>
  <c r="D62" i="1"/>
  <c r="D102" i="1" s="1"/>
  <c r="G102" i="1" s="1"/>
  <c r="D27" i="1"/>
  <c r="D67" i="1" l="1"/>
  <c r="G67" i="1" s="1"/>
  <c r="L67" i="1" s="1"/>
  <c r="M67" i="1" s="1"/>
  <c r="E28" i="1"/>
  <c r="H67" i="1"/>
  <c r="N69" i="1"/>
  <c r="H102" i="1"/>
  <c r="L102" i="1"/>
  <c r="M102" i="1" s="1"/>
  <c r="L98" i="1"/>
  <c r="M98" i="1" s="1"/>
  <c r="H98" i="1"/>
  <c r="H93" i="1"/>
  <c r="I93" i="1" s="1"/>
  <c r="L93" i="1"/>
  <c r="M93" i="1" s="1"/>
  <c r="L89" i="1"/>
  <c r="M89" i="1" s="1"/>
  <c r="H89" i="1"/>
  <c r="L81" i="1"/>
  <c r="M81" i="1" s="1"/>
  <c r="H81" i="1"/>
  <c r="H101" i="1"/>
  <c r="L101" i="1"/>
  <c r="M101" i="1" s="1"/>
  <c r="H97" i="1"/>
  <c r="L97" i="1"/>
  <c r="M97" i="1" s="1"/>
  <c r="L92" i="1"/>
  <c r="M92" i="1" s="1"/>
  <c r="H92" i="1"/>
  <c r="L88" i="1"/>
  <c r="M88" i="1" s="1"/>
  <c r="H88" i="1"/>
  <c r="H84" i="1"/>
  <c r="L84" i="1"/>
  <c r="M84" i="1" s="1"/>
  <c r="H83" i="1"/>
  <c r="L83" i="1"/>
  <c r="M83" i="1" s="1"/>
  <c r="L95" i="1"/>
  <c r="M95" i="1" s="1"/>
  <c r="H95" i="1"/>
  <c r="H87" i="1"/>
  <c r="I87" i="1" s="1"/>
  <c r="L87" i="1"/>
  <c r="M87" i="1" s="1"/>
  <c r="L79" i="1"/>
  <c r="M79" i="1" s="1"/>
  <c r="H79" i="1"/>
  <c r="L71" i="1"/>
  <c r="H71" i="1"/>
  <c r="L75" i="1"/>
  <c r="M75" i="1" s="1"/>
  <c r="H75" i="1"/>
  <c r="L99" i="1"/>
  <c r="M99" i="1" s="1"/>
  <c r="H99" i="1"/>
  <c r="L94" i="1"/>
  <c r="M94" i="1" s="1"/>
  <c r="H94" i="1"/>
  <c r="L90" i="1"/>
  <c r="M90" i="1" s="1"/>
  <c r="H90" i="1"/>
  <c r="H86" i="1"/>
  <c r="I86" i="1" s="1"/>
  <c r="L86" i="1"/>
  <c r="M86" i="1" s="1"/>
  <c r="L82" i="1"/>
  <c r="M82" i="1" s="1"/>
  <c r="H82" i="1"/>
  <c r="L78" i="1"/>
  <c r="M78" i="1" s="1"/>
  <c r="H78" i="1"/>
  <c r="L74" i="1"/>
  <c r="H74" i="1"/>
  <c r="H70" i="1"/>
  <c r="L70" i="1"/>
  <c r="M70" i="1" s="1"/>
  <c r="H100" i="1"/>
  <c r="L100" i="1"/>
  <c r="M100" i="1" s="1"/>
  <c r="L85" i="1"/>
  <c r="M85" i="1" s="1"/>
  <c r="H85" i="1"/>
  <c r="H69" i="1"/>
  <c r="H77" i="1"/>
  <c r="L73" i="1"/>
  <c r="H72" i="1"/>
  <c r="H68" i="1"/>
  <c r="I68" i="1" s="1"/>
  <c r="H76" i="1"/>
  <c r="I73" i="1" s="1"/>
  <c r="H91" i="1"/>
  <c r="L80" i="1"/>
  <c r="M80" i="1" s="1"/>
  <c r="H80" i="1"/>
  <c r="I80" i="1" s="1"/>
  <c r="M73" i="1" l="1"/>
  <c r="N73" i="1" s="1"/>
  <c r="E29" i="1"/>
  <c r="E32" i="1" s="1"/>
  <c r="E30" i="1"/>
  <c r="E33" i="1" s="1"/>
  <c r="E36" i="1" s="1"/>
  <c r="N74" i="1"/>
  <c r="M74" i="1"/>
  <c r="N68" i="1"/>
  <c r="P67" i="1" s="1"/>
  <c r="E4" i="3" s="1"/>
  <c r="M71" i="1"/>
  <c r="I85" i="1"/>
  <c r="K85" i="1" s="1"/>
  <c r="C7" i="3" s="1"/>
  <c r="I79" i="1"/>
  <c r="I98" i="1"/>
  <c r="N99" i="1"/>
  <c r="I99" i="1"/>
  <c r="I81" i="1"/>
  <c r="J79" i="1" s="1"/>
  <c r="B6" i="3" s="1"/>
  <c r="N67" i="1"/>
  <c r="I75" i="1"/>
  <c r="I92" i="1"/>
  <c r="I91" i="1"/>
  <c r="J85" i="1"/>
  <c r="B7" i="3" s="1"/>
  <c r="I74" i="1"/>
  <c r="K79" i="1"/>
  <c r="C6" i="3" s="1"/>
  <c r="I69" i="1"/>
  <c r="I97" i="1"/>
  <c r="I67" i="1"/>
  <c r="N87" i="1"/>
  <c r="N85" i="1"/>
  <c r="N79" i="1"/>
  <c r="N92" i="1"/>
  <c r="N97" i="1"/>
  <c r="N91" i="1"/>
  <c r="N98" i="1"/>
  <c r="N80" i="1"/>
  <c r="N86" i="1"/>
  <c r="N93" i="1"/>
  <c r="N75" i="1"/>
  <c r="N81" i="1"/>
  <c r="K73" i="1" l="1"/>
  <c r="C5" i="3" s="1"/>
  <c r="O67" i="1"/>
  <c r="D4" i="3" s="1"/>
  <c r="P73" i="1"/>
  <c r="E5" i="3" s="1"/>
  <c r="J67" i="1"/>
  <c r="B4" i="3" s="1"/>
  <c r="K67" i="1"/>
  <c r="C4" i="3" s="1"/>
  <c r="K97" i="1"/>
  <c r="C9" i="3" s="1"/>
  <c r="J97" i="1"/>
  <c r="B9" i="3" s="1"/>
  <c r="J73" i="1"/>
  <c r="B5" i="3" s="1"/>
  <c r="J91" i="1"/>
  <c r="B8" i="3" s="1"/>
  <c r="K91" i="1"/>
  <c r="C8" i="3" s="1"/>
  <c r="P79" i="1"/>
  <c r="E6" i="3" s="1"/>
  <c r="P85" i="1"/>
  <c r="E7" i="3" s="1"/>
  <c r="O79" i="1"/>
  <c r="D6" i="3" s="1"/>
  <c r="O85" i="1"/>
  <c r="D7" i="3" s="1"/>
  <c r="P91" i="1"/>
  <c r="E8" i="3" s="1"/>
  <c r="O91" i="1"/>
  <c r="D8" i="3" s="1"/>
  <c r="P97" i="1"/>
  <c r="E9" i="3" s="1"/>
  <c r="O97" i="1"/>
  <c r="D9" i="3" s="1"/>
  <c r="O73" i="1"/>
  <c r="D5" i="3" s="1"/>
</calcChain>
</file>

<file path=xl/sharedStrings.xml><?xml version="1.0" encoding="utf-8"?>
<sst xmlns="http://schemas.openxmlformats.org/spreadsheetml/2006/main" count="153" uniqueCount="65">
  <si>
    <t xml:space="preserve">14 C  </t>
  </si>
  <si>
    <t>Inc. Strat</t>
  </si>
  <si>
    <t>Inc End</t>
  </si>
  <si>
    <t>Inc time (h)</t>
  </si>
  <si>
    <t>Date</t>
  </si>
  <si>
    <t>Swab</t>
  </si>
  <si>
    <t>Radeau</t>
  </si>
  <si>
    <t>site contaminé</t>
  </si>
  <si>
    <t>site non contamine</t>
  </si>
  <si>
    <t>Labo</t>
  </si>
  <si>
    <t>Blk Filtre</t>
  </si>
  <si>
    <t>14 C</t>
  </si>
  <si>
    <t>3H</t>
  </si>
  <si>
    <t>dpm</t>
  </si>
  <si>
    <t>WE did not work on the radeau with 3H???</t>
  </si>
  <si>
    <t>Blk LW 1mL</t>
  </si>
  <si>
    <t>INITIAL 1mL</t>
  </si>
  <si>
    <t>14C</t>
  </si>
  <si>
    <t>A</t>
  </si>
  <si>
    <t>B</t>
  </si>
  <si>
    <t>C</t>
  </si>
  <si>
    <t>3m Light</t>
  </si>
  <si>
    <t>3m Dark</t>
  </si>
  <si>
    <t>5m Light</t>
  </si>
  <si>
    <t>5m Dark</t>
  </si>
  <si>
    <t>7m Light</t>
  </si>
  <si>
    <t>7m Dark</t>
  </si>
  <si>
    <t>9m Light</t>
  </si>
  <si>
    <t>9m Dark</t>
  </si>
  <si>
    <t>11m Light</t>
  </si>
  <si>
    <t>11m Dark</t>
  </si>
  <si>
    <t>13m Light</t>
  </si>
  <si>
    <t>13m Dark</t>
  </si>
  <si>
    <t>FILTERS</t>
  </si>
  <si>
    <t>dpm tot</t>
  </si>
  <si>
    <t>%dpm tot</t>
  </si>
  <si>
    <t>Average Chla CTD</t>
  </si>
  <si>
    <t>DIC Cadagno</t>
  </si>
  <si>
    <t>µM C</t>
  </si>
  <si>
    <t>µM C/Chla h</t>
  </si>
  <si>
    <t>mM C</t>
  </si>
  <si>
    <t>(from Storelli et al 2013)</t>
  </si>
  <si>
    <t>This DIC is in the chemicline</t>
  </si>
  <si>
    <t>do we have recent value in oxygenated layer?</t>
  </si>
  <si>
    <t>µM C/h</t>
  </si>
  <si>
    <t>PP ng C/Lh</t>
  </si>
  <si>
    <t>ng C/L h</t>
  </si>
  <si>
    <t>average</t>
  </si>
  <si>
    <t>sd</t>
  </si>
  <si>
    <t>plusminus 0.5 m</t>
  </si>
  <si>
    <t>STD Chla CTD</t>
  </si>
  <si>
    <t>RECAP PP</t>
  </si>
  <si>
    <t>net PP</t>
  </si>
  <si>
    <t>depth (m)</t>
  </si>
  <si>
    <t>SD</t>
  </si>
  <si>
    <t>dpm ini average</t>
  </si>
  <si>
    <t>dpm/mL</t>
  </si>
  <si>
    <t>nCi/mL</t>
  </si>
  <si>
    <t>Bq/mL</t>
  </si>
  <si>
    <t>µCi/mL</t>
  </si>
  <si>
    <t>MBq/ml</t>
  </si>
  <si>
    <t>mCi/L</t>
  </si>
  <si>
    <t>MBq/L</t>
  </si>
  <si>
    <t>source 5 mCi used</t>
  </si>
  <si>
    <t>Here it was /12 instead of *12!!!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</si>
</sst>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'recap PP graph'!$B$3</c:f>
              <c:strCache>
                <c:ptCount val="1"/>
                <c:pt idx="0">
                  <c:v>µM C/Chla 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'recap PP graph'!$A$4:$A$9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xVal>
          <c:yVal>
            <c:numRef>
              <c:f>'recap PP graph'!$B$4:$B$9</c:f>
              <c:numCache>
                <c:formatCode>General</c:formatCode>
                <c:ptCount val="6"/>
                <c:pt idx="0">
                  <c:v>3.8149169584323524E-2</c:v>
                </c:pt>
                <c:pt idx="1">
                  <c:v>2.7020808004573422E-2</c:v>
                </c:pt>
                <c:pt idx="2">
                  <c:v>1.6274247604525522E-2</c:v>
                </c:pt>
                <c:pt idx="3">
                  <c:v>2.294330583652977E-2</c:v>
                </c:pt>
                <c:pt idx="4">
                  <c:v>4.06434271236677E-3</c:v>
                </c:pt>
                <c:pt idx="5">
                  <c:v>1.4258910596556265E-3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4E-4C41-A9A7-E60485DE4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809632"/>
        <c:axId val="1798813376"/>
      </c:scatterChart>
      <c:valAx>
        <c:axId val="179880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98813376"/>
        <c:crosses val="autoZero"/>
        <c:crossBetween val="midCat"/>
      </c:valAx>
      <c:valAx>
        <c:axId val="17988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9880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'recap PP graph'!$D$3</c:f>
              <c:strCache>
                <c:ptCount val="1"/>
                <c:pt idx="0">
                  <c:v>PP ng C/Lh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'recap PP graph'!$A$4:$A$9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xVal>
          <c:yVal>
            <c:numRef>
              <c:f>'recap PP graph'!$D$4:$D$9</c:f>
              <c:numCache>
                <c:formatCode>General</c:formatCode>
                <c:ptCount val="6"/>
                <c:pt idx="0">
                  <c:v>1409.9933078365973</c:v>
                </c:pt>
                <c:pt idx="1">
                  <c:v>1491.5486018524527</c:v>
                </c:pt>
                <c:pt idx="2">
                  <c:v>2536.8297165934382</c:v>
                </c:pt>
                <c:pt idx="3">
                  <c:v>3210.2273526472454</c:v>
                </c:pt>
                <c:pt idx="4">
                  <c:v>1322.2119711871574</c:v>
                </c:pt>
                <c:pt idx="5">
                  <c:v>908.57778321256501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F-4212-A529-FD5A2AD33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786080"/>
        <c:axId val="1798808800"/>
      </c:scatterChart>
      <c:valAx>
        <c:axId val="185078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98808800"/>
        <c:crosses val="autoZero"/>
        <c:crossBetween val="midCat"/>
      </c:valAx>
      <c:valAx>
        <c:axId val="179880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5078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95250</xdr:rowOff>
    </xdr:from>
    <xdr:to>
      <xdr:col>13</xdr:col>
      <xdr:colOff>400050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219075</xdr:colOff>
      <xdr:row>17</xdr:row>
      <xdr:rowOff>38100</xdr:rowOff>
    </xdr:from>
    <xdr:to>
      <xdr:col>13</xdr:col>
      <xdr:colOff>523875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2"/>
  <sheetViews>
    <sheetView topLeftCell="A43" workbookViewId="0">
      <selection activeCell="G68" sqref="G68"/>
    </sheetView>
  </sheetViews>
  <sheetFormatPr defaultColWidth="9.140625" defaultRowHeight="15" x14ac:dyDescent="0.25"/>
  <cols>
    <col min="3" max="3" width="15.42578125" customWidth="1"/>
    <col min="5" max="5" width="15.85546875" customWidth="1"/>
    <col min="6" max="6" width="15.140625" customWidth="1"/>
    <col min="8" max="11" width="11.7109375" customWidth="1"/>
    <col min="14" max="14" width="10.5703125" customWidth="1"/>
  </cols>
  <sheetData>
    <row r="1" spans="1:7" x14ac:dyDescent="0.25">
      <c r="A1" t="s">
        <v>0</v>
      </c>
    </row>
    <row r="2" spans="1:7" x14ac:dyDescent="0.25">
      <c r="C2" t="s">
        <v>4</v>
      </c>
      <c r="E2" t="s">
        <v>37</v>
      </c>
    </row>
    <row r="3" spans="1:7" x14ac:dyDescent="0.25">
      <c r="A3" t="s">
        <v>1</v>
      </c>
      <c r="C3" s="1">
        <v>42975</v>
      </c>
      <c r="E3">
        <v>1.8</v>
      </c>
      <c r="F3" t="s">
        <v>40</v>
      </c>
      <c r="G3" t="s">
        <v>41</v>
      </c>
    </row>
    <row r="4" spans="1:7" x14ac:dyDescent="0.25">
      <c r="A4" t="s">
        <v>2</v>
      </c>
      <c r="C4" s="1">
        <v>42976</v>
      </c>
      <c r="G4" t="s">
        <v>42</v>
      </c>
    </row>
    <row r="5" spans="1:7" x14ac:dyDescent="0.25">
      <c r="A5" t="s">
        <v>3</v>
      </c>
      <c r="C5">
        <v>23</v>
      </c>
      <c r="G5" t="s">
        <v>43</v>
      </c>
    </row>
    <row r="6" spans="1:7" x14ac:dyDescent="0.25">
      <c r="E6" t="s">
        <v>63</v>
      </c>
    </row>
    <row r="7" spans="1:7" x14ac:dyDescent="0.25">
      <c r="C7" t="s">
        <v>13</v>
      </c>
    </row>
    <row r="8" spans="1:7" x14ac:dyDescent="0.25">
      <c r="A8" t="s">
        <v>5</v>
      </c>
      <c r="C8" t="s">
        <v>11</v>
      </c>
      <c r="D8" t="s">
        <v>12</v>
      </c>
    </row>
    <row r="9" spans="1:7" x14ac:dyDescent="0.25">
      <c r="A9" t="s">
        <v>6</v>
      </c>
    </row>
    <row r="10" spans="1:7" x14ac:dyDescent="0.25">
      <c r="A10" t="s">
        <v>7</v>
      </c>
      <c r="C10">
        <v>19.38</v>
      </c>
      <c r="D10">
        <v>83.27</v>
      </c>
      <c r="E10" t="s">
        <v>14</v>
      </c>
    </row>
    <row r="11" spans="1:7" x14ac:dyDescent="0.25">
      <c r="A11" t="s">
        <v>8</v>
      </c>
      <c r="C11">
        <v>16.489999999999998</v>
      </c>
      <c r="D11">
        <v>51.19</v>
      </c>
    </row>
    <row r="13" spans="1:7" x14ac:dyDescent="0.25">
      <c r="A13" t="s">
        <v>9</v>
      </c>
    </row>
    <row r="14" spans="1:7" x14ac:dyDescent="0.25">
      <c r="A14">
        <v>1</v>
      </c>
      <c r="C14">
        <v>16.32</v>
      </c>
      <c r="D14">
        <v>32.549999999999997</v>
      </c>
    </row>
    <row r="15" spans="1:7" x14ac:dyDescent="0.25">
      <c r="A15">
        <v>2</v>
      </c>
      <c r="C15">
        <v>15.29</v>
      </c>
      <c r="D15">
        <v>29.24</v>
      </c>
    </row>
    <row r="17" spans="1:6" x14ac:dyDescent="0.25">
      <c r="A17" t="s">
        <v>10</v>
      </c>
    </row>
    <row r="18" spans="1:6" x14ac:dyDescent="0.25">
      <c r="A18">
        <v>1</v>
      </c>
      <c r="C18">
        <v>19.61</v>
      </c>
      <c r="D18">
        <v>12.79</v>
      </c>
    </row>
    <row r="19" spans="1:6" x14ac:dyDescent="0.25">
      <c r="A19">
        <v>2</v>
      </c>
      <c r="C19">
        <v>18.29</v>
      </c>
      <c r="D19">
        <v>15.88</v>
      </c>
    </row>
    <row r="21" spans="1:6" x14ac:dyDescent="0.25">
      <c r="A21" t="s">
        <v>15</v>
      </c>
    </row>
    <row r="22" spans="1:6" x14ac:dyDescent="0.25">
      <c r="A22">
        <v>1</v>
      </c>
      <c r="C22">
        <v>15.33</v>
      </c>
      <c r="D22">
        <v>34.340000000000003</v>
      </c>
    </row>
    <row r="23" spans="1:6" x14ac:dyDescent="0.25">
      <c r="A23">
        <v>2</v>
      </c>
      <c r="C23">
        <v>18.3</v>
      </c>
      <c r="D23">
        <v>38.17</v>
      </c>
    </row>
    <row r="25" spans="1:6" x14ac:dyDescent="0.25">
      <c r="C25" t="s">
        <v>13</v>
      </c>
      <c r="D25" t="s">
        <v>34</v>
      </c>
    </row>
    <row r="26" spans="1:6" x14ac:dyDescent="0.25">
      <c r="A26" t="s">
        <v>16</v>
      </c>
      <c r="C26" t="s">
        <v>17</v>
      </c>
    </row>
    <row r="27" spans="1:6" x14ac:dyDescent="0.25">
      <c r="A27" t="s">
        <v>21</v>
      </c>
      <c r="B27" t="s">
        <v>18</v>
      </c>
      <c r="C27">
        <v>25988.1</v>
      </c>
      <c r="D27">
        <f>C27*108</f>
        <v>2806714.8</v>
      </c>
      <c r="E27" t="s">
        <v>55</v>
      </c>
    </row>
    <row r="28" spans="1:6" x14ac:dyDescent="0.25">
      <c r="B28" t="s">
        <v>19</v>
      </c>
      <c r="C28">
        <v>25652.61</v>
      </c>
      <c r="D28">
        <f t="shared" ref="D28:D62" si="0">C28*108</f>
        <v>2770481.88</v>
      </c>
      <c r="E28">
        <f>AVERAGE(D27:D62)</f>
        <v>2473894.902857143</v>
      </c>
      <c r="F28" t="s">
        <v>56</v>
      </c>
    </row>
    <row r="29" spans="1:6" x14ac:dyDescent="0.25">
      <c r="B29" t="s">
        <v>20</v>
      </c>
      <c r="C29">
        <v>23055.41</v>
      </c>
      <c r="D29">
        <f t="shared" si="0"/>
        <v>2489984.2799999998</v>
      </c>
      <c r="E29">
        <f>E28/2220</f>
        <v>1114.3670733590734</v>
      </c>
      <c r="F29" t="s">
        <v>57</v>
      </c>
    </row>
    <row r="30" spans="1:6" x14ac:dyDescent="0.25">
      <c r="A30" t="s">
        <v>22</v>
      </c>
      <c r="B30" t="s">
        <v>18</v>
      </c>
      <c r="C30">
        <v>25668.92</v>
      </c>
      <c r="D30">
        <f t="shared" si="0"/>
        <v>2772243.36</v>
      </c>
      <c r="E30">
        <f>E28/60</f>
        <v>41231.581714285719</v>
      </c>
      <c r="F30" t="s">
        <v>58</v>
      </c>
    </row>
    <row r="31" spans="1:6" x14ac:dyDescent="0.25">
      <c r="B31" t="s">
        <v>19</v>
      </c>
      <c r="C31">
        <v>25187.98</v>
      </c>
      <c r="D31">
        <f t="shared" si="0"/>
        <v>2720301.84</v>
      </c>
    </row>
    <row r="32" spans="1:6" x14ac:dyDescent="0.25">
      <c r="B32" t="s">
        <v>20</v>
      </c>
      <c r="C32">
        <v>24245.35</v>
      </c>
      <c r="D32">
        <f t="shared" si="0"/>
        <v>2618497.7999999998</v>
      </c>
      <c r="E32">
        <f>E29/1000</f>
        <v>1.1143670733590734</v>
      </c>
      <c r="F32" t="s">
        <v>59</v>
      </c>
    </row>
    <row r="33" spans="1:6" x14ac:dyDescent="0.25">
      <c r="A33" t="s">
        <v>23</v>
      </c>
      <c r="B33" t="s">
        <v>18</v>
      </c>
      <c r="C33">
        <v>24133.74</v>
      </c>
      <c r="D33">
        <f t="shared" si="0"/>
        <v>2606443.9200000004</v>
      </c>
      <c r="E33">
        <f>E30/1000000</f>
        <v>4.1231581714285717E-2</v>
      </c>
      <c r="F33" t="s">
        <v>60</v>
      </c>
    </row>
    <row r="34" spans="1:6" x14ac:dyDescent="0.25">
      <c r="B34" t="s">
        <v>19</v>
      </c>
      <c r="C34">
        <v>24146.26</v>
      </c>
      <c r="D34">
        <f t="shared" si="0"/>
        <v>2607796.0799999996</v>
      </c>
    </row>
    <row r="35" spans="1:6" x14ac:dyDescent="0.25">
      <c r="B35" t="s">
        <v>20</v>
      </c>
      <c r="C35">
        <v>24991.33</v>
      </c>
      <c r="D35">
        <f t="shared" si="0"/>
        <v>2699063.64</v>
      </c>
      <c r="E35">
        <v>1.1100000000000001</v>
      </c>
      <c r="F35" t="s">
        <v>61</v>
      </c>
    </row>
    <row r="36" spans="1:6" x14ac:dyDescent="0.25">
      <c r="A36" t="s">
        <v>24</v>
      </c>
      <c r="B36" t="s">
        <v>18</v>
      </c>
      <c r="C36">
        <v>23363.45</v>
      </c>
      <c r="D36">
        <f t="shared" si="0"/>
        <v>2523252.6</v>
      </c>
      <c r="E36">
        <f>E33*1000</f>
        <v>41.231581714285717</v>
      </c>
      <c r="F36" t="s">
        <v>62</v>
      </c>
    </row>
    <row r="37" spans="1:6" x14ac:dyDescent="0.25">
      <c r="B37" t="s">
        <v>19</v>
      </c>
      <c r="C37">
        <v>23667.49</v>
      </c>
      <c r="D37">
        <f t="shared" si="0"/>
        <v>2556088.9200000004</v>
      </c>
    </row>
    <row r="38" spans="1:6" x14ac:dyDescent="0.25">
      <c r="B38" t="s">
        <v>20</v>
      </c>
      <c r="C38">
        <v>23359</v>
      </c>
      <c r="D38">
        <f t="shared" si="0"/>
        <v>2522772</v>
      </c>
    </row>
    <row r="39" spans="1:6" x14ac:dyDescent="0.25">
      <c r="A39" t="s">
        <v>25</v>
      </c>
      <c r="B39" t="s">
        <v>18</v>
      </c>
      <c r="C39">
        <v>20918.509999999998</v>
      </c>
      <c r="D39">
        <f t="shared" si="0"/>
        <v>2259199.0799999996</v>
      </c>
    </row>
    <row r="40" spans="1:6" x14ac:dyDescent="0.25">
      <c r="B40" t="s">
        <v>19</v>
      </c>
      <c r="C40">
        <v>19106.060000000001</v>
      </c>
      <c r="D40">
        <f t="shared" si="0"/>
        <v>2063454.4800000002</v>
      </c>
    </row>
    <row r="41" spans="1:6" x14ac:dyDescent="0.25">
      <c r="B41" t="s">
        <v>20</v>
      </c>
      <c r="C41">
        <v>22041.62</v>
      </c>
      <c r="D41">
        <f t="shared" si="0"/>
        <v>2380494.96</v>
      </c>
    </row>
    <row r="42" spans="1:6" x14ac:dyDescent="0.25">
      <c r="A42" t="s">
        <v>26</v>
      </c>
      <c r="B42" t="s">
        <v>18</v>
      </c>
      <c r="C42">
        <v>19061.21</v>
      </c>
      <c r="D42">
        <f t="shared" si="0"/>
        <v>2058610.68</v>
      </c>
    </row>
    <row r="43" spans="1:6" x14ac:dyDescent="0.25">
      <c r="B43" t="s">
        <v>19</v>
      </c>
      <c r="C43">
        <v>20186.98</v>
      </c>
      <c r="D43">
        <f t="shared" si="0"/>
        <v>2180193.84</v>
      </c>
    </row>
    <row r="44" spans="1:6" x14ac:dyDescent="0.25">
      <c r="B44" t="s">
        <v>20</v>
      </c>
      <c r="C44">
        <v>21415.75</v>
      </c>
      <c r="D44">
        <f t="shared" si="0"/>
        <v>2312901</v>
      </c>
    </row>
    <row r="45" spans="1:6" x14ac:dyDescent="0.25">
      <c r="A45" t="s">
        <v>27</v>
      </c>
      <c r="B45" t="s">
        <v>18</v>
      </c>
      <c r="C45">
        <v>21393.919999999998</v>
      </c>
      <c r="D45">
        <f t="shared" si="0"/>
        <v>2310543.3599999999</v>
      </c>
    </row>
    <row r="46" spans="1:6" x14ac:dyDescent="0.25">
      <c r="B46" t="s">
        <v>19</v>
      </c>
      <c r="C46">
        <v>20606.189999999999</v>
      </c>
      <c r="D46">
        <f t="shared" si="0"/>
        <v>2225468.52</v>
      </c>
    </row>
    <row r="47" spans="1:6" x14ac:dyDescent="0.25">
      <c r="B47" t="s">
        <v>20</v>
      </c>
      <c r="C47">
        <v>20828.93</v>
      </c>
      <c r="D47">
        <f t="shared" si="0"/>
        <v>2249524.44</v>
      </c>
    </row>
    <row r="48" spans="1:6" x14ac:dyDescent="0.25">
      <c r="A48" t="s">
        <v>28</v>
      </c>
      <c r="B48" t="s">
        <v>18</v>
      </c>
      <c r="C48">
        <v>21477.9</v>
      </c>
      <c r="D48">
        <f t="shared" si="0"/>
        <v>2319613.2000000002</v>
      </c>
    </row>
    <row r="49" spans="1:13" x14ac:dyDescent="0.25">
      <c r="B49" t="s">
        <v>19</v>
      </c>
      <c r="C49">
        <v>20848.669999999998</v>
      </c>
      <c r="D49">
        <f t="shared" si="0"/>
        <v>2251656.36</v>
      </c>
    </row>
    <row r="50" spans="1:13" x14ac:dyDescent="0.25">
      <c r="B50" t="s">
        <v>20</v>
      </c>
      <c r="C50">
        <v>19934.310000000001</v>
      </c>
      <c r="D50">
        <f t="shared" si="0"/>
        <v>2152905.48</v>
      </c>
    </row>
    <row r="51" spans="1:13" x14ac:dyDescent="0.25">
      <c r="A51" t="s">
        <v>29</v>
      </c>
      <c r="B51" t="s">
        <v>18</v>
      </c>
      <c r="C51">
        <v>23982.98</v>
      </c>
      <c r="D51">
        <f t="shared" si="0"/>
        <v>2590161.84</v>
      </c>
    </row>
    <row r="52" spans="1:13" x14ac:dyDescent="0.25">
      <c r="B52" t="s">
        <v>19</v>
      </c>
      <c r="C52">
        <v>24571.54</v>
      </c>
      <c r="D52">
        <f t="shared" si="0"/>
        <v>2653726.3200000003</v>
      </c>
    </row>
    <row r="53" spans="1:13" x14ac:dyDescent="0.25">
      <c r="B53" t="s">
        <v>20</v>
      </c>
      <c r="C53">
        <v>24402.82</v>
      </c>
      <c r="D53">
        <f t="shared" si="0"/>
        <v>2635504.56</v>
      </c>
    </row>
    <row r="54" spans="1:13" x14ac:dyDescent="0.25">
      <c r="A54" t="s">
        <v>30</v>
      </c>
      <c r="B54" t="s">
        <v>18</v>
      </c>
      <c r="C54">
        <v>23387.94</v>
      </c>
      <c r="D54">
        <f t="shared" si="0"/>
        <v>2525897.52</v>
      </c>
    </row>
    <row r="55" spans="1:13" x14ac:dyDescent="0.25">
      <c r="B55" t="s">
        <v>19</v>
      </c>
      <c r="C55">
        <v>24965.73</v>
      </c>
      <c r="D55">
        <f t="shared" si="0"/>
        <v>2696298.84</v>
      </c>
    </row>
    <row r="56" spans="1:13" x14ac:dyDescent="0.25">
      <c r="B56" t="s">
        <v>20</v>
      </c>
    </row>
    <row r="57" spans="1:13" x14ac:dyDescent="0.25">
      <c r="A57" t="s">
        <v>31</v>
      </c>
      <c r="B57" t="s">
        <v>18</v>
      </c>
      <c r="C57">
        <v>21667.14</v>
      </c>
      <c r="D57">
        <f t="shared" si="0"/>
        <v>2340051.12</v>
      </c>
    </row>
    <row r="58" spans="1:13" x14ac:dyDescent="0.25">
      <c r="B58" t="s">
        <v>19</v>
      </c>
      <c r="C58">
        <v>23624.19</v>
      </c>
      <c r="D58">
        <f t="shared" si="0"/>
        <v>2551412.52</v>
      </c>
    </row>
    <row r="59" spans="1:13" x14ac:dyDescent="0.25">
      <c r="B59" t="s">
        <v>20</v>
      </c>
      <c r="C59">
        <v>24470.67</v>
      </c>
      <c r="D59">
        <f t="shared" si="0"/>
        <v>2642832.36</v>
      </c>
    </row>
    <row r="60" spans="1:13" x14ac:dyDescent="0.25">
      <c r="A60" t="s">
        <v>32</v>
      </c>
      <c r="B60" t="s">
        <v>18</v>
      </c>
      <c r="C60">
        <v>22566.27</v>
      </c>
      <c r="D60">
        <f t="shared" si="0"/>
        <v>2437157.16</v>
      </c>
    </row>
    <row r="61" spans="1:13" x14ac:dyDescent="0.25">
      <c r="B61" t="s">
        <v>19</v>
      </c>
      <c r="C61">
        <v>22567.51</v>
      </c>
      <c r="D61">
        <f t="shared" si="0"/>
        <v>2437291.0799999996</v>
      </c>
    </row>
    <row r="62" spans="1:13" x14ac:dyDescent="0.25">
      <c r="B62" t="s">
        <v>20</v>
      </c>
      <c r="C62">
        <v>24238.720000000001</v>
      </c>
      <c r="D62">
        <f t="shared" si="0"/>
        <v>2617781.7600000002</v>
      </c>
    </row>
    <row r="64" spans="1:13" x14ac:dyDescent="0.25">
      <c r="M64" s="2" t="s">
        <v>64</v>
      </c>
    </row>
    <row r="65" spans="1:16" x14ac:dyDescent="0.25">
      <c r="C65" t="s">
        <v>13</v>
      </c>
      <c r="D65" t="s">
        <v>35</v>
      </c>
      <c r="E65" t="s">
        <v>36</v>
      </c>
      <c r="F65" t="s">
        <v>50</v>
      </c>
      <c r="G65" t="s">
        <v>38</v>
      </c>
      <c r="H65" t="s">
        <v>39</v>
      </c>
      <c r="I65" t="s">
        <v>39</v>
      </c>
      <c r="J65" t="s">
        <v>47</v>
      </c>
      <c r="K65" t="s">
        <v>48</v>
      </c>
      <c r="L65" t="s">
        <v>44</v>
      </c>
      <c r="M65" t="s">
        <v>46</v>
      </c>
      <c r="N65" t="s">
        <v>45</v>
      </c>
      <c r="O65" t="s">
        <v>47</v>
      </c>
      <c r="P65" t="s">
        <v>48</v>
      </c>
    </row>
    <row r="66" spans="1:16" x14ac:dyDescent="0.25">
      <c r="A66" t="s">
        <v>33</v>
      </c>
      <c r="C66" t="s">
        <v>17</v>
      </c>
      <c r="E66" t="s">
        <v>49</v>
      </c>
    </row>
    <row r="67" spans="1:16" x14ac:dyDescent="0.25">
      <c r="A67" t="s">
        <v>21</v>
      </c>
      <c r="B67" t="s">
        <v>18</v>
      </c>
      <c r="C67">
        <v>4858.29</v>
      </c>
      <c r="D67">
        <f>(C67/D27)*100</f>
        <v>0.1730952500054512</v>
      </c>
      <c r="E67">
        <v>3.08</v>
      </c>
      <c r="F67">
        <v>0.22</v>
      </c>
      <c r="G67">
        <f>(1.8*D67)*10</f>
        <v>3.1157145000981217</v>
      </c>
      <c r="H67">
        <f>G67/E$67/C$5</f>
        <v>4.3982418126738018E-2</v>
      </c>
      <c r="I67">
        <f>H67-H70</f>
        <v>4.1847558215303914E-2</v>
      </c>
      <c r="J67">
        <f>AVERAGE(I67:I69)</f>
        <v>3.8149169584323524E-2</v>
      </c>
      <c r="K67">
        <f>STDEV(I67:I69)</f>
        <v>3.2468790821194903E-3</v>
      </c>
      <c r="L67">
        <f t="shared" ref="L67:L95" si="1">G67/C$5</f>
        <v>0.13546584783035312</v>
      </c>
      <c r="M67">
        <f>(L67*1000)*12</f>
        <v>1625.5901739642372</v>
      </c>
      <c r="N67">
        <f>M67-M70</f>
        <v>1546.6857516376326</v>
      </c>
      <c r="O67">
        <f>AVERAGE(N67:N69)</f>
        <v>1409.9933078365973</v>
      </c>
      <c r="P67">
        <f>STDEV(N67:N69)</f>
        <v>120.00465087513646</v>
      </c>
    </row>
    <row r="68" spans="1:16" x14ac:dyDescent="0.25">
      <c r="B68" t="s">
        <v>19</v>
      </c>
      <c r="C68">
        <v>4244.6899999999996</v>
      </c>
      <c r="D68">
        <f t="shared" ref="D68:D102" si="2">(C68/D28)*100</f>
        <v>0.15321125291026988</v>
      </c>
      <c r="G68">
        <f t="shared" ref="G68:G102" si="3">(1.8*D68)*10</f>
        <v>2.7578025523848582</v>
      </c>
      <c r="H68">
        <f t="shared" ref="H68:H72" si="4">G68/E$67/C$5</f>
        <v>3.8930019090695343E-2</v>
      </c>
      <c r="I68">
        <f t="shared" ref="I68:I69" si="5">H68-H71</f>
        <v>3.6832577300918594E-2</v>
      </c>
      <c r="L68">
        <f t="shared" si="1"/>
        <v>0.11990445879934165</v>
      </c>
      <c r="M68">
        <f t="shared" ref="M68:M102" si="6">(L68*1000)*12</f>
        <v>1438.8535055920997</v>
      </c>
      <c r="N68">
        <f t="shared" ref="N68:N69" si="7">M68-M71</f>
        <v>1361.332057041951</v>
      </c>
    </row>
    <row r="69" spans="1:16" x14ac:dyDescent="0.25">
      <c r="B69" t="s">
        <v>20</v>
      </c>
      <c r="C69">
        <v>3718.21</v>
      </c>
      <c r="D69">
        <f t="shared" si="2"/>
        <v>0.14932664554813979</v>
      </c>
      <c r="G69">
        <f t="shared" si="3"/>
        <v>2.687879619866516</v>
      </c>
      <c r="H69">
        <f t="shared" si="4"/>
        <v>3.7942964707319539E-2</v>
      </c>
      <c r="I69">
        <f t="shared" si="5"/>
        <v>3.5767373236748064E-2</v>
      </c>
      <c r="L69">
        <f t="shared" si="1"/>
        <v>0.11686433129854418</v>
      </c>
      <c r="M69">
        <f t="shared" si="6"/>
        <v>1402.37197558253</v>
      </c>
      <c r="N69">
        <f t="shared" si="7"/>
        <v>1321.9621148302083</v>
      </c>
    </row>
    <row r="70" spans="1:16" x14ac:dyDescent="0.25">
      <c r="A70" t="s">
        <v>22</v>
      </c>
      <c r="B70" t="s">
        <v>18</v>
      </c>
      <c r="C70">
        <v>232.92</v>
      </c>
      <c r="D70">
        <f t="shared" si="2"/>
        <v>8.4018597847773362E-3</v>
      </c>
      <c r="G70">
        <f t="shared" si="3"/>
        <v>0.15123347612599206</v>
      </c>
      <c r="H70">
        <f t="shared" si="4"/>
        <v>2.1348599114341059E-3</v>
      </c>
      <c r="L70">
        <f t="shared" si="1"/>
        <v>6.5753685272170459E-3</v>
      </c>
      <c r="M70">
        <f t="shared" si="6"/>
        <v>78.904422326604561</v>
      </c>
    </row>
    <row r="71" spans="1:16" x14ac:dyDescent="0.25">
      <c r="B71" t="s">
        <v>19</v>
      </c>
      <c r="C71">
        <v>224.55</v>
      </c>
      <c r="D71">
        <f t="shared" si="2"/>
        <v>8.2545986882102771E-3</v>
      </c>
      <c r="G71">
        <f t="shared" si="3"/>
        <v>0.148582776387785</v>
      </c>
      <c r="H71">
        <f t="shared" si="4"/>
        <v>2.0974417897767503E-3</v>
      </c>
      <c r="L71">
        <f t="shared" si="1"/>
        <v>6.4601207125123909E-3</v>
      </c>
      <c r="M71">
        <f t="shared" si="6"/>
        <v>77.521448550148691</v>
      </c>
    </row>
    <row r="72" spans="1:16" x14ac:dyDescent="0.25">
      <c r="B72" t="s">
        <v>20</v>
      </c>
      <c r="C72">
        <v>224.2</v>
      </c>
      <c r="D72">
        <f t="shared" si="2"/>
        <v>8.5621610986268536E-3</v>
      </c>
      <c r="G72">
        <f t="shared" si="3"/>
        <v>0.15411889977528337</v>
      </c>
      <c r="H72">
        <f t="shared" si="4"/>
        <v>2.175591470571476E-3</v>
      </c>
      <c r="L72">
        <f t="shared" si="1"/>
        <v>6.7008217293601461E-3</v>
      </c>
      <c r="M72">
        <f t="shared" si="6"/>
        <v>80.409860752321748</v>
      </c>
    </row>
    <row r="73" spans="1:16" x14ac:dyDescent="0.25">
      <c r="A73" t="s">
        <v>23</v>
      </c>
      <c r="B73" t="s">
        <v>18</v>
      </c>
      <c r="C73">
        <v>4168.66</v>
      </c>
      <c r="D73">
        <f t="shared" si="2"/>
        <v>0.15993668492203736</v>
      </c>
      <c r="E73">
        <v>4.5999999999999996</v>
      </c>
      <c r="F73">
        <v>0.7</v>
      </c>
      <c r="G73">
        <f t="shared" si="3"/>
        <v>2.8788603285966725</v>
      </c>
      <c r="H73">
        <f>G73/E$73/C$5</f>
        <v>2.7210400081253996E-2</v>
      </c>
      <c r="I73">
        <f>H73-H76</f>
        <v>2.568536333699117E-2</v>
      </c>
      <c r="J73">
        <f>AVERAGE(I73:I75)</f>
        <v>2.7020808004573422E-2</v>
      </c>
      <c r="K73">
        <f>STDEV(I73:I75)</f>
        <v>1.8111582862799765E-3</v>
      </c>
      <c r="L73">
        <f t="shared" si="1"/>
        <v>0.12516784037376838</v>
      </c>
      <c r="M73">
        <f t="shared" si="6"/>
        <v>1502.0140844852206</v>
      </c>
      <c r="N73">
        <f>M73-M76</f>
        <v>1417.8320562019126</v>
      </c>
      <c r="O73">
        <f>AVERAGE(N73:N75)</f>
        <v>1491.5486018524527</v>
      </c>
      <c r="P73">
        <f>STDEV(N73:N75)</f>
        <v>99.975937402654623</v>
      </c>
    </row>
    <row r="74" spans="1:16" x14ac:dyDescent="0.25">
      <c r="B74" t="s">
        <v>19</v>
      </c>
      <c r="C74">
        <v>4249.59</v>
      </c>
      <c r="D74">
        <f t="shared" si="2"/>
        <v>0.16295714348953239</v>
      </c>
      <c r="G74">
        <f t="shared" si="3"/>
        <v>2.9332285828115827</v>
      </c>
      <c r="H74">
        <f t="shared" ref="H74:H78" si="8">G74/E$73/C$5</f>
        <v>2.772427772033632E-2</v>
      </c>
      <c r="I74">
        <f t="shared" ref="I74:I75" si="9">H74-H77</f>
        <v>2.6294710051229141E-2</v>
      </c>
      <c r="L74">
        <f t="shared" si="1"/>
        <v>0.12753167751354708</v>
      </c>
      <c r="M74">
        <f t="shared" si="6"/>
        <v>1530.3801301625649</v>
      </c>
      <c r="N74">
        <f t="shared" ref="N74:N75" si="10">M74-M77</f>
        <v>1451.4679948278488</v>
      </c>
    </row>
    <row r="75" spans="1:16" x14ac:dyDescent="0.25">
      <c r="B75" t="s">
        <v>20</v>
      </c>
      <c r="C75">
        <v>4906.83</v>
      </c>
      <c r="D75">
        <f t="shared" si="2"/>
        <v>0.18179749181460575</v>
      </c>
      <c r="G75">
        <f t="shared" si="3"/>
        <v>3.2723548526629038</v>
      </c>
      <c r="H75">
        <f t="shared" si="8"/>
        <v>3.0929629987362043E-2</v>
      </c>
      <c r="I75">
        <f t="shared" si="9"/>
        <v>2.908235062549995E-2</v>
      </c>
      <c r="L75">
        <f t="shared" si="1"/>
        <v>0.14227629794186539</v>
      </c>
      <c r="M75">
        <f t="shared" si="6"/>
        <v>1707.3155753023846</v>
      </c>
      <c r="N75">
        <f t="shared" si="10"/>
        <v>1605.3457545275971</v>
      </c>
    </row>
    <row r="76" spans="1:16" x14ac:dyDescent="0.25">
      <c r="A76" t="s">
        <v>24</v>
      </c>
      <c r="B76" t="s">
        <v>18</v>
      </c>
      <c r="C76">
        <v>226.18</v>
      </c>
      <c r="D76">
        <f t="shared" si="2"/>
        <v>8.9638270857226102E-3</v>
      </c>
      <c r="G76">
        <f t="shared" si="3"/>
        <v>0.16134888754300697</v>
      </c>
      <c r="H76">
        <f t="shared" si="8"/>
        <v>1.5250367442628261E-3</v>
      </c>
      <c r="L76">
        <f t="shared" si="1"/>
        <v>7.0151690236089984E-3</v>
      </c>
      <c r="M76">
        <f t="shared" si="6"/>
        <v>84.182028283307986</v>
      </c>
    </row>
    <row r="77" spans="1:16" x14ac:dyDescent="0.25">
      <c r="B77" t="s">
        <v>19</v>
      </c>
      <c r="C77">
        <v>214.78</v>
      </c>
      <c r="D77">
        <f t="shared" si="2"/>
        <v>8.4026810773077474E-3</v>
      </c>
      <c r="G77">
        <f t="shared" si="3"/>
        <v>0.15124825939153946</v>
      </c>
      <c r="H77">
        <f t="shared" si="8"/>
        <v>1.4295676691071784E-3</v>
      </c>
      <c r="L77">
        <f t="shared" si="1"/>
        <v>6.5760112778930199E-3</v>
      </c>
      <c r="M77">
        <f t="shared" si="6"/>
        <v>78.91213533471624</v>
      </c>
    </row>
    <row r="78" spans="1:16" x14ac:dyDescent="0.25">
      <c r="B78" t="s">
        <v>20</v>
      </c>
      <c r="C78">
        <v>273.92</v>
      </c>
      <c r="D78">
        <f t="shared" si="2"/>
        <v>1.085789758250052E-2</v>
      </c>
      <c r="G78">
        <f t="shared" si="3"/>
        <v>0.19544215648500937</v>
      </c>
      <c r="H78">
        <f t="shared" si="8"/>
        <v>1.8472793618620924E-3</v>
      </c>
      <c r="L78">
        <f t="shared" si="1"/>
        <v>8.4974850645656245E-3</v>
      </c>
      <c r="M78">
        <f t="shared" si="6"/>
        <v>101.96982077478751</v>
      </c>
    </row>
    <row r="79" spans="1:16" x14ac:dyDescent="0.25">
      <c r="A79" t="s">
        <v>25</v>
      </c>
      <c r="B79" t="s">
        <v>18</v>
      </c>
      <c r="C79">
        <v>6560.85</v>
      </c>
      <c r="D79">
        <f t="shared" si="2"/>
        <v>0.29040601415259082</v>
      </c>
      <c r="E79">
        <v>12.99</v>
      </c>
      <c r="F79">
        <v>1.1000000000000001</v>
      </c>
      <c r="G79">
        <f t="shared" si="3"/>
        <v>5.2273082547466352</v>
      </c>
      <c r="H79">
        <f>G79/E$79/C$5</f>
        <v>1.7496094837991215E-2</v>
      </c>
      <c r="I79">
        <f>H79-H82</f>
        <v>1.5561387339520442E-2</v>
      </c>
      <c r="J79">
        <f>AVERAGE(I79:I81)</f>
        <v>1.6274247604525522E-2</v>
      </c>
      <c r="K79">
        <f>STDEV(I79:I81)</f>
        <v>1.9584749682818058E-3</v>
      </c>
      <c r="L79">
        <f t="shared" si="1"/>
        <v>0.22727427194550587</v>
      </c>
      <c r="M79">
        <f t="shared" si="6"/>
        <v>2727.2912633460701</v>
      </c>
      <c r="N79">
        <f>M79-M82</f>
        <v>2425.7090584844464</v>
      </c>
      <c r="O79">
        <f>AVERAGE(N79:N81)</f>
        <v>2536.8297165934382</v>
      </c>
      <c r="P79">
        <f>STDEV(N79:N81)</f>
        <v>305.28707805576801</v>
      </c>
    </row>
    <row r="80" spans="1:16" x14ac:dyDescent="0.25">
      <c r="B80" t="s">
        <v>19</v>
      </c>
      <c r="C80">
        <v>6860.36</v>
      </c>
      <c r="D80">
        <f t="shared" si="2"/>
        <v>0.33246965544885676</v>
      </c>
      <c r="G80">
        <f t="shared" si="3"/>
        <v>5.9844537980794223</v>
      </c>
      <c r="H80">
        <f t="shared" ref="H80:H84" si="11">G80/E$79/C$5</f>
        <v>2.0030303571574867E-2</v>
      </c>
      <c r="I80">
        <f t="shared" ref="I80:I81" si="12">H80-H83</f>
        <v>1.8489305425221449E-2</v>
      </c>
      <c r="L80">
        <f t="shared" si="1"/>
        <v>0.26019364339475748</v>
      </c>
      <c r="M80">
        <f t="shared" si="6"/>
        <v>3122.3237207370898</v>
      </c>
      <c r="N80">
        <f t="shared" ref="N80:N81" si="13">M80-M83</f>
        <v>2882.1129296835193</v>
      </c>
    </row>
    <row r="81" spans="1:16" x14ac:dyDescent="0.25">
      <c r="B81" t="s">
        <v>20</v>
      </c>
      <c r="C81">
        <v>6529.88</v>
      </c>
      <c r="D81">
        <f t="shared" si="2"/>
        <v>0.27430765910968363</v>
      </c>
      <c r="G81">
        <f t="shared" si="3"/>
        <v>4.9375378639743053</v>
      </c>
      <c r="H81">
        <f t="shared" si="11"/>
        <v>1.6526217036430382E-2</v>
      </c>
      <c r="I81">
        <f t="shared" si="12"/>
        <v>1.4772050048834681E-2</v>
      </c>
      <c r="L81">
        <f t="shared" si="1"/>
        <v>0.21467555930323065</v>
      </c>
      <c r="M81">
        <f t="shared" si="6"/>
        <v>2576.1067116387676</v>
      </c>
      <c r="N81">
        <f t="shared" si="13"/>
        <v>2302.6671616123494</v>
      </c>
    </row>
    <row r="82" spans="1:16" x14ac:dyDescent="0.25">
      <c r="A82" t="s">
        <v>26</v>
      </c>
      <c r="B82" t="s">
        <v>18</v>
      </c>
      <c r="C82">
        <v>661.08</v>
      </c>
      <c r="D82">
        <f t="shared" si="2"/>
        <v>3.2112919962117369E-2</v>
      </c>
      <c r="G82">
        <f t="shared" si="3"/>
        <v>0.57803255931811259</v>
      </c>
      <c r="H82">
        <f t="shared" si="11"/>
        <v>1.9347074984707722E-3</v>
      </c>
      <c r="L82">
        <f t="shared" si="1"/>
        <v>2.5131850405135329E-2</v>
      </c>
      <c r="M82">
        <f t="shared" si="6"/>
        <v>301.58220486162395</v>
      </c>
    </row>
    <row r="83" spans="1:16" x14ac:dyDescent="0.25">
      <c r="B83" t="s">
        <v>19</v>
      </c>
      <c r="C83">
        <v>557.65</v>
      </c>
      <c r="D83">
        <f t="shared" si="2"/>
        <v>2.5578000899222797E-2</v>
      </c>
      <c r="G83">
        <f t="shared" si="3"/>
        <v>0.46040401618601035</v>
      </c>
      <c r="H83">
        <f t="shared" si="11"/>
        <v>1.540998146353417E-3</v>
      </c>
      <c r="L83">
        <f t="shared" si="1"/>
        <v>2.0017565921130884E-2</v>
      </c>
      <c r="M83">
        <f t="shared" si="6"/>
        <v>240.21079105357063</v>
      </c>
    </row>
    <row r="84" spans="1:16" x14ac:dyDescent="0.25">
      <c r="B84" t="s">
        <v>20</v>
      </c>
      <c r="C84">
        <v>673.43</v>
      </c>
      <c r="D84">
        <f t="shared" si="2"/>
        <v>2.9116248382442651E-2</v>
      </c>
      <c r="G84">
        <f t="shared" si="3"/>
        <v>0.52409247088396771</v>
      </c>
      <c r="H84">
        <f t="shared" si="11"/>
        <v>1.7541669875957013E-3</v>
      </c>
      <c r="L84">
        <f t="shared" si="1"/>
        <v>2.2786629168868162E-2</v>
      </c>
      <c r="M84">
        <f t="shared" si="6"/>
        <v>273.43955002641798</v>
      </c>
    </row>
    <row r="85" spans="1:16" x14ac:dyDescent="0.25">
      <c r="A85" t="s">
        <v>27</v>
      </c>
      <c r="B85" t="s">
        <v>18</v>
      </c>
      <c r="C85">
        <v>7762.15</v>
      </c>
      <c r="D85">
        <f t="shared" si="2"/>
        <v>0.3359447883289236</v>
      </c>
      <c r="E85">
        <v>11.66</v>
      </c>
      <c r="F85">
        <v>2</v>
      </c>
      <c r="G85">
        <f t="shared" si="3"/>
        <v>6.0470061899206247</v>
      </c>
      <c r="H85">
        <f>G85/E$85/C$5</f>
        <v>2.2548311544189067E-2</v>
      </c>
      <c r="I85">
        <f>H85-H88</f>
        <v>2.1842025646937793E-2</v>
      </c>
      <c r="J85">
        <f>AVERAGE(I85:I87)</f>
        <v>2.294330583652977E-2</v>
      </c>
      <c r="K85">
        <f>STDEV(I85:I87)</f>
        <v>1.1351147446637391E-3</v>
      </c>
      <c r="L85">
        <f t="shared" si="1"/>
        <v>0.26291331260524453</v>
      </c>
      <c r="M85">
        <f t="shared" si="6"/>
        <v>3154.9597512629343</v>
      </c>
      <c r="N85">
        <f>M85-M88</f>
        <v>3056.136228519536</v>
      </c>
      <c r="O85">
        <f>AVERAGE(N85:N87)</f>
        <v>3210.2273526472454</v>
      </c>
      <c r="P85">
        <f>STDEV(N85:N87)</f>
        <v>158.82525507335046</v>
      </c>
    </row>
    <row r="86" spans="1:16" x14ac:dyDescent="0.25">
      <c r="B86" t="s">
        <v>19</v>
      </c>
      <c r="C86">
        <v>8204.69</v>
      </c>
      <c r="D86">
        <f t="shared" si="2"/>
        <v>0.36867248070532133</v>
      </c>
      <c r="G86">
        <f t="shared" si="3"/>
        <v>6.636104652695785</v>
      </c>
      <c r="H86">
        <f t="shared" ref="H86:H90" si="14">G86/E$85/C$5</f>
        <v>2.4744964772525115E-2</v>
      </c>
      <c r="I86">
        <f t="shared" ref="I86:I87" si="15">H86-H89</f>
        <v>2.4109471675354568E-2</v>
      </c>
      <c r="L86">
        <f t="shared" si="1"/>
        <v>0.28852628924764284</v>
      </c>
      <c r="M86">
        <f t="shared" si="6"/>
        <v>3462.3154709717146</v>
      </c>
      <c r="N86">
        <f t="shared" ref="N86:N87" si="16">M86-M89</f>
        <v>3373.3972768156113</v>
      </c>
    </row>
    <row r="87" spans="1:16" x14ac:dyDescent="0.25">
      <c r="B87" t="s">
        <v>20</v>
      </c>
      <c r="C87">
        <v>7886.48</v>
      </c>
      <c r="D87">
        <f t="shared" si="2"/>
        <v>0.35058432172446186</v>
      </c>
      <c r="G87">
        <f t="shared" si="3"/>
        <v>6.3105177910403132</v>
      </c>
      <c r="H87">
        <f t="shared" si="14"/>
        <v>2.3530903837125489E-2</v>
      </c>
      <c r="I87">
        <f t="shared" si="15"/>
        <v>2.2878420187296945E-2</v>
      </c>
      <c r="L87">
        <f t="shared" si="1"/>
        <v>0.27437033874088318</v>
      </c>
      <c r="M87">
        <f t="shared" si="6"/>
        <v>3292.4440648905984</v>
      </c>
      <c r="N87">
        <f t="shared" si="16"/>
        <v>3201.1485526065885</v>
      </c>
    </row>
    <row r="88" spans="1:16" x14ac:dyDescent="0.25">
      <c r="A88" t="s">
        <v>28</v>
      </c>
      <c r="B88" t="s">
        <v>18</v>
      </c>
      <c r="C88">
        <v>244.09</v>
      </c>
      <c r="D88">
        <f t="shared" si="2"/>
        <v>1.0522875106935932E-2</v>
      </c>
      <c r="G88">
        <f t="shared" si="3"/>
        <v>0.18941175192484677</v>
      </c>
      <c r="H88">
        <f t="shared" si="14"/>
        <v>7.0628589725127433E-4</v>
      </c>
      <c r="L88">
        <f t="shared" si="1"/>
        <v>8.2352935619498593E-3</v>
      </c>
      <c r="M88">
        <f t="shared" si="6"/>
        <v>98.823522743398314</v>
      </c>
    </row>
    <row r="89" spans="1:16" x14ac:dyDescent="0.25">
      <c r="B89" t="s">
        <v>19</v>
      </c>
      <c r="C89">
        <v>213.19</v>
      </c>
      <c r="D89">
        <f t="shared" si="2"/>
        <v>9.4681410443998668E-3</v>
      </c>
      <c r="G89">
        <f t="shared" si="3"/>
        <v>0.17042653879919761</v>
      </c>
      <c r="H89">
        <f t="shared" si="14"/>
        <v>6.3549309717054819E-4</v>
      </c>
      <c r="L89">
        <f t="shared" si="1"/>
        <v>7.4098495130085918E-3</v>
      </c>
      <c r="M89">
        <f t="shared" si="6"/>
        <v>88.918194156103098</v>
      </c>
    </row>
    <row r="90" spans="1:16" x14ac:dyDescent="0.25">
      <c r="B90" t="s">
        <v>20</v>
      </c>
      <c r="C90">
        <v>209.29</v>
      </c>
      <c r="D90">
        <f t="shared" si="2"/>
        <v>9.7212814006121633E-3</v>
      </c>
      <c r="G90">
        <f t="shared" si="3"/>
        <v>0.17498306521101897</v>
      </c>
      <c r="H90">
        <f t="shared" si="14"/>
        <v>6.5248364982854409E-4</v>
      </c>
      <c r="L90">
        <f t="shared" si="1"/>
        <v>7.6079593570008248E-3</v>
      </c>
      <c r="M90">
        <f t="shared" si="6"/>
        <v>91.295512284009902</v>
      </c>
    </row>
    <row r="91" spans="1:16" x14ac:dyDescent="0.25">
      <c r="A91" t="s">
        <v>29</v>
      </c>
      <c r="B91" t="s">
        <v>18</v>
      </c>
      <c r="C91">
        <v>3975.8</v>
      </c>
      <c r="D91">
        <f t="shared" si="2"/>
        <v>0.15349620006756026</v>
      </c>
      <c r="E91">
        <v>27.11</v>
      </c>
      <c r="F91">
        <v>10.73</v>
      </c>
      <c r="G91">
        <f t="shared" si="3"/>
        <v>2.7629316012160849</v>
      </c>
      <c r="H91">
        <f>G91/E$91/C$5</f>
        <v>4.4311125386366093E-3</v>
      </c>
      <c r="I91">
        <f>H91-H94</f>
        <v>4.2769270266292802E-3</v>
      </c>
      <c r="J91">
        <f>AVERAGE(I91:I93)</f>
        <v>4.06434271236677E-3</v>
      </c>
      <c r="K91">
        <f>STDEV(I91:I93)</f>
        <v>3.1771152589539785E-4</v>
      </c>
      <c r="L91">
        <f t="shared" si="1"/>
        <v>0.12012746092243848</v>
      </c>
      <c r="M91">
        <f t="shared" si="6"/>
        <v>1441.5295310692618</v>
      </c>
      <c r="N91">
        <f>M91-M94</f>
        <v>1391.3699003030374</v>
      </c>
      <c r="O91">
        <f>AVERAGE(N91:N93)</f>
        <v>1322.2119711871574</v>
      </c>
      <c r="P91">
        <f>STDEV(N91:N93)</f>
        <v>103.35791360429096</v>
      </c>
    </row>
    <row r="92" spans="1:16" x14ac:dyDescent="0.25">
      <c r="B92" t="s">
        <v>19</v>
      </c>
      <c r="C92">
        <v>3554.49</v>
      </c>
      <c r="D92">
        <f t="shared" si="2"/>
        <v>0.13394335253079148</v>
      </c>
      <c r="G92">
        <f t="shared" si="3"/>
        <v>2.4109803455542469</v>
      </c>
      <c r="H92">
        <f t="shared" ref="H92:H95" si="17">G92/E$91/C$5</f>
        <v>3.8666629441313923E-3</v>
      </c>
      <c r="I92">
        <f t="shared" ref="I92:I93" si="18">H92-H95</f>
        <v>3.6991170779021739E-3</v>
      </c>
      <c r="L92">
        <f t="shared" si="1"/>
        <v>0.10482523241540204</v>
      </c>
      <c r="M92">
        <f t="shared" si="6"/>
        <v>1257.9027889848244</v>
      </c>
      <c r="N92">
        <f t="shared" ref="N92:N93" si="19">M92-M95</f>
        <v>1203.3967677831349</v>
      </c>
    </row>
    <row r="93" spans="1:16" x14ac:dyDescent="0.25">
      <c r="B93" t="s">
        <v>20</v>
      </c>
      <c r="C93">
        <v>3849.91</v>
      </c>
      <c r="D93">
        <f t="shared" si="2"/>
        <v>0.14607866965709213</v>
      </c>
      <c r="G93">
        <f t="shared" si="3"/>
        <v>2.6294160538276583</v>
      </c>
      <c r="H93">
        <f t="shared" si="17"/>
        <v>4.2169840325688556E-3</v>
      </c>
      <c r="I93">
        <f t="shared" si="18"/>
        <v>4.2169840325688556E-3</v>
      </c>
      <c r="L93">
        <f t="shared" si="1"/>
        <v>0.11432243712294167</v>
      </c>
      <c r="M93">
        <f t="shared" si="6"/>
        <v>1371.8692454753</v>
      </c>
      <c r="N93">
        <f t="shared" si="19"/>
        <v>1371.8692454753</v>
      </c>
    </row>
    <row r="94" spans="1:16" x14ac:dyDescent="0.25">
      <c r="A94" t="s">
        <v>30</v>
      </c>
      <c r="B94" t="s">
        <v>18</v>
      </c>
      <c r="C94">
        <v>134.91</v>
      </c>
      <c r="D94">
        <f t="shared" si="2"/>
        <v>5.3410717945516651E-3</v>
      </c>
      <c r="G94">
        <f t="shared" si="3"/>
        <v>9.6139292301929968E-2</v>
      </c>
      <c r="H94">
        <f t="shared" si="17"/>
        <v>1.5418551200732918E-4</v>
      </c>
      <c r="L94">
        <f t="shared" si="1"/>
        <v>4.1799692305186939E-3</v>
      </c>
      <c r="M94">
        <f t="shared" si="6"/>
        <v>50.159630766224325</v>
      </c>
    </row>
    <row r="95" spans="1:16" x14ac:dyDescent="0.25">
      <c r="B95" t="s">
        <v>19</v>
      </c>
      <c r="C95">
        <v>156.49</v>
      </c>
      <c r="D95">
        <f t="shared" si="2"/>
        <v>5.8038818872169235E-3</v>
      </c>
      <c r="G95">
        <f t="shared" si="3"/>
        <v>0.10446987396990462</v>
      </c>
      <c r="H95">
        <f t="shared" si="17"/>
        <v>1.6754586622921852E-4</v>
      </c>
      <c r="L95">
        <f t="shared" si="1"/>
        <v>4.5421684334741143E-3</v>
      </c>
      <c r="M95">
        <f t="shared" si="6"/>
        <v>54.506021201689379</v>
      </c>
    </row>
    <row r="96" spans="1:16" x14ac:dyDescent="0.25">
      <c r="B96" t="s">
        <v>20</v>
      </c>
      <c r="M96">
        <f t="shared" si="6"/>
        <v>0</v>
      </c>
    </row>
    <row r="97" spans="1:16" x14ac:dyDescent="0.25">
      <c r="A97" t="s">
        <v>31</v>
      </c>
      <c r="B97" t="s">
        <v>18</v>
      </c>
      <c r="C97">
        <v>2657.87</v>
      </c>
      <c r="D97">
        <f t="shared" si="2"/>
        <v>0.11358170671074912</v>
      </c>
      <c r="E97">
        <v>53.1</v>
      </c>
      <c r="F97">
        <v>6.8</v>
      </c>
      <c r="G97">
        <f t="shared" si="3"/>
        <v>2.044470720793484</v>
      </c>
      <c r="H97">
        <f>G97/E$97/C$5</f>
        <v>1.6740118896204734E-3</v>
      </c>
      <c r="I97">
        <f>H97-H100</f>
        <v>1.5169314280736685E-3</v>
      </c>
      <c r="J97">
        <f>AVERAGE(I97:I99)</f>
        <v>1.4258910596556265E-3</v>
      </c>
      <c r="K97">
        <f>STDEV(I97:I99)</f>
        <v>1.0584867064277125E-4</v>
      </c>
      <c r="L97">
        <f t="shared" ref="L97:L102" si="20">G97/C$5</f>
        <v>8.8890031338847125E-2</v>
      </c>
      <c r="M97">
        <f t="shared" si="6"/>
        <v>1066.6803760661655</v>
      </c>
      <c r="N97">
        <f>M97-M100</f>
        <v>966.58870596854138</v>
      </c>
      <c r="O97">
        <f>AVERAGE(N97:N99)</f>
        <v>908.57778321256501</v>
      </c>
      <c r="P97">
        <f>STDEV(N97:N99)</f>
        <v>67.44677293357374</v>
      </c>
    </row>
    <row r="98" spans="1:16" x14ac:dyDescent="0.25">
      <c r="B98" t="s">
        <v>19</v>
      </c>
      <c r="C98">
        <v>2795.02</v>
      </c>
      <c r="D98">
        <f t="shared" si="2"/>
        <v>0.10954794562190201</v>
      </c>
      <c r="G98">
        <f t="shared" si="3"/>
        <v>1.9718630211942361</v>
      </c>
      <c r="H98">
        <f t="shared" ref="H98:H102" si="21">G98/E$97/C$5</f>
        <v>1.6145607313471186E-3</v>
      </c>
      <c r="I98">
        <f t="shared" ref="I98:I99" si="22">H98-H101</f>
        <v>1.4509943812047608E-3</v>
      </c>
      <c r="L98">
        <f t="shared" si="20"/>
        <v>8.5733174834532008E-2</v>
      </c>
      <c r="M98">
        <f t="shared" si="6"/>
        <v>1028.7980980143841</v>
      </c>
      <c r="N98">
        <f t="shared" ref="N98:N99" si="23">M98-M101</f>
        <v>924.57361970367367</v>
      </c>
    </row>
    <row r="99" spans="1:16" x14ac:dyDescent="0.25">
      <c r="B99" t="s">
        <v>20</v>
      </c>
      <c r="C99">
        <v>2619.84</v>
      </c>
      <c r="D99">
        <f t="shared" si="2"/>
        <v>9.9130010652662068E-2</v>
      </c>
      <c r="G99">
        <f t="shared" si="3"/>
        <v>1.7843401917479174</v>
      </c>
      <c r="H99">
        <f t="shared" si="21"/>
        <v>1.461017106155668E-3</v>
      </c>
      <c r="I99">
        <f t="shared" si="22"/>
        <v>1.3097473696884498E-3</v>
      </c>
      <c r="L99">
        <f t="shared" si="20"/>
        <v>7.7580008336865972E-2</v>
      </c>
      <c r="M99">
        <f t="shared" si="6"/>
        <v>930.96010004239167</v>
      </c>
      <c r="N99">
        <f t="shared" si="23"/>
        <v>834.57102396548021</v>
      </c>
    </row>
    <row r="100" spans="1:16" x14ac:dyDescent="0.25">
      <c r="A100" t="s">
        <v>32</v>
      </c>
      <c r="B100" t="s">
        <v>18</v>
      </c>
      <c r="C100">
        <v>259.75</v>
      </c>
      <c r="D100">
        <f t="shared" si="2"/>
        <v>1.0657909315950719E-2</v>
      </c>
      <c r="G100">
        <f t="shared" si="3"/>
        <v>0.19184236768711294</v>
      </c>
      <c r="H100">
        <f t="shared" si="21"/>
        <v>1.5708046154680499E-4</v>
      </c>
      <c r="L100">
        <f t="shared" si="20"/>
        <v>8.3409725081353449E-3</v>
      </c>
      <c r="M100">
        <f t="shared" si="6"/>
        <v>100.09167009762413</v>
      </c>
    </row>
    <row r="101" spans="1:16" x14ac:dyDescent="0.25">
      <c r="B101" t="s">
        <v>19</v>
      </c>
      <c r="C101">
        <v>270.49</v>
      </c>
      <c r="D101">
        <f t="shared" si="2"/>
        <v>1.1097976857158975E-2</v>
      </c>
      <c r="G101">
        <f t="shared" si="3"/>
        <v>0.19976358342886158</v>
      </c>
      <c r="H101">
        <f t="shared" si="21"/>
        <v>1.6356635014235779E-4</v>
      </c>
      <c r="L101">
        <f t="shared" si="20"/>
        <v>8.6853731925591992E-3</v>
      </c>
      <c r="M101">
        <f t="shared" si="6"/>
        <v>104.2244783107104</v>
      </c>
    </row>
    <row r="102" spans="1:16" x14ac:dyDescent="0.25">
      <c r="B102" t="s">
        <v>20</v>
      </c>
      <c r="C102">
        <v>268.68</v>
      </c>
      <c r="D102">
        <f t="shared" si="2"/>
        <v>1.0263651619300762E-2</v>
      </c>
      <c r="G102">
        <f t="shared" si="3"/>
        <v>0.18474572914741372</v>
      </c>
      <c r="H102">
        <f t="shared" si="21"/>
        <v>1.5126973646721828E-4</v>
      </c>
      <c r="L102">
        <f t="shared" si="20"/>
        <v>8.0324230064092918E-3</v>
      </c>
      <c r="M102">
        <f t="shared" si="6"/>
        <v>96.389076076911508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tabSelected="1" workbookViewId="0">
      <selection activeCell="P21" sqref="P21"/>
    </sheetView>
  </sheetViews>
  <sheetFormatPr defaultColWidth="9.140625" defaultRowHeight="15" x14ac:dyDescent="0.25"/>
  <cols>
    <col min="2" max="2" width="13" customWidth="1"/>
    <col min="4" max="4" width="10.28515625" bestFit="1" customWidth="1"/>
  </cols>
  <sheetData>
    <row r="1" spans="1:5" x14ac:dyDescent="0.25">
      <c r="A1" t="s">
        <v>51</v>
      </c>
      <c r="C1" t="s">
        <v>52</v>
      </c>
    </row>
    <row r="3" spans="1:5" x14ac:dyDescent="0.25">
      <c r="A3" t="s">
        <v>53</v>
      </c>
      <c r="B3" t="str">
        <f>'PP CadagnoAug2017'!H65</f>
        <v>µM C/Chla h</v>
      </c>
      <c r="C3" t="s">
        <v>54</v>
      </c>
      <c r="D3" t="str">
        <f>'PP CadagnoAug2017'!N65</f>
        <v>PP ng C/Lh</v>
      </c>
      <c r="E3" t="s">
        <v>54</v>
      </c>
    </row>
    <row r="4" spans="1:5" x14ac:dyDescent="0.25">
      <c r="A4">
        <v>3</v>
      </c>
      <c r="B4">
        <f>'PP CadagnoAug2017'!J67</f>
        <v>3.8149169584323524E-2</v>
      </c>
      <c r="C4">
        <f>'PP CadagnoAug2017'!K67</f>
        <v>3.2468790821194903E-3</v>
      </c>
      <c r="D4">
        <f>'PP CadagnoAug2017'!O67</f>
        <v>1409.9933078365973</v>
      </c>
      <c r="E4">
        <f>'PP CadagnoAug2017'!P67</f>
        <v>120.00465087513646</v>
      </c>
    </row>
    <row r="5" spans="1:5" x14ac:dyDescent="0.25">
      <c r="A5">
        <v>5</v>
      </c>
      <c r="B5">
        <f>'PP CadagnoAug2017'!J73</f>
        <v>2.7020808004573422E-2</v>
      </c>
      <c r="C5">
        <f>'PP CadagnoAug2017'!K73</f>
        <v>1.8111582862799765E-3</v>
      </c>
      <c r="D5">
        <f>'PP CadagnoAug2017'!O73</f>
        <v>1491.5486018524527</v>
      </c>
      <c r="E5">
        <f>'PP CadagnoAug2017'!P73</f>
        <v>99.975937402654623</v>
      </c>
    </row>
    <row r="6" spans="1:5" x14ac:dyDescent="0.25">
      <c r="A6">
        <v>7</v>
      </c>
      <c r="B6">
        <f>'PP CadagnoAug2017'!J79</f>
        <v>1.6274247604525522E-2</v>
      </c>
      <c r="C6">
        <f>'PP CadagnoAug2017'!K79</f>
        <v>1.9584749682818058E-3</v>
      </c>
      <c r="D6">
        <f>'PP CadagnoAug2017'!O79</f>
        <v>2536.8297165934382</v>
      </c>
      <c r="E6">
        <f>'PP CadagnoAug2017'!P79</f>
        <v>305.28707805576801</v>
      </c>
    </row>
    <row r="7" spans="1:5" x14ac:dyDescent="0.25">
      <c r="A7">
        <v>9</v>
      </c>
      <c r="B7">
        <f>'PP CadagnoAug2017'!J85</f>
        <v>2.294330583652977E-2</v>
      </c>
      <c r="C7">
        <f>'PP CadagnoAug2017'!K85</f>
        <v>1.1351147446637391E-3</v>
      </c>
      <c r="D7">
        <f>'PP CadagnoAug2017'!O85</f>
        <v>3210.2273526472454</v>
      </c>
      <c r="E7">
        <f>'PP CadagnoAug2017'!P85</f>
        <v>158.82525507335046</v>
      </c>
    </row>
    <row r="8" spans="1:5" x14ac:dyDescent="0.25">
      <c r="A8">
        <v>11</v>
      </c>
      <c r="B8">
        <f>'PP CadagnoAug2017'!J91</f>
        <v>4.06434271236677E-3</v>
      </c>
      <c r="C8">
        <f>'PP CadagnoAug2017'!K91</f>
        <v>3.1771152589539785E-4</v>
      </c>
      <c r="D8">
        <f>'PP CadagnoAug2017'!O91</f>
        <v>1322.2119711871574</v>
      </c>
      <c r="E8">
        <f>'PP CadagnoAug2017'!P91</f>
        <v>103.35791360429096</v>
      </c>
    </row>
    <row r="9" spans="1:5" x14ac:dyDescent="0.25">
      <c r="A9">
        <v>13</v>
      </c>
      <c r="B9">
        <f>'PP CadagnoAug2017'!J97</f>
        <v>1.4258910596556265E-3</v>
      </c>
      <c r="C9">
        <f>'PP CadagnoAug2017'!K97</f>
        <v>1.0584867064277125E-4</v>
      </c>
      <c r="D9">
        <f>'PP CadagnoAug2017'!O97</f>
        <v>908.57778321256501</v>
      </c>
      <c r="E9">
        <f>'PP CadagnoAug2017'!P97</f>
        <v>67.44677293357374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PP CadagnoAug2017</vt:lpstr>
      <vt:lpstr>recap PP graph</vt:lpstr>
    </vt:vector>
  </TitlesOfParts>
  <Company>Université de Genève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Christel Hassler</dc:creator>
  <cp:lastModifiedBy>jaspreet singh</cp:lastModifiedBy>
  <dcterms:created xsi:type="dcterms:W3CDTF">2017-08-31T10:11:40Z</dcterms:created>
  <dcterms:modified xsi:type="dcterms:W3CDTF">2021-08-15T18:53:30Z</dcterms:modified>
</cp:coreProperties>
</file>