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71743e30e652465/Desktop/"/>
    </mc:Choice>
  </mc:AlternateContent>
  <xr:revisionPtr revIDLastSave="4" documentId="13_ncr:1_{CA1A1EC2-6DB7-1645-A397-050C369CCD97}" xr6:coauthVersionLast="45" xr6:coauthVersionMax="45" xr10:uidLastSave="{A46AB86F-7D70-4DEE-9FC6-411303CC1704}"/>
  <bookViews>
    <workbookView xWindow="1110" yWindow="1215" windowWidth="18225" windowHeight="11423" firstSheet="10" activeTab="4" xr2:uid="{00000000-000D-0000-FFFF-FFFF00000000}"/>
  </bookViews>
  <sheets>
    <sheet name="Forecast" sheetId="10" r:id="rId1"/>
    <sheet name="Data Drop" sheetId="16" r:id="rId2"/>
    <sheet name="Forecasted Batch Volume" sheetId="15" r:id="rId3"/>
    <sheet name="BAR Product Costs" sheetId="8" r:id="rId4"/>
    <sheet name="BAR Recipes" sheetId="9" r:id="rId5"/>
    <sheet name="NB Product Costs" sheetId="2" r:id="rId6"/>
    <sheet name="NB Recipes" sheetId="5" r:id="rId7"/>
    <sheet name="Ingredient Costs" sheetId="3" r:id="rId8"/>
    <sheet name="Packaging" sheetId="6" r:id="rId9"/>
    <sheet name="Baseline Sales" sheetId="14" r:id="rId10"/>
    <sheet name="Pivot" sheetId="13" r:id="rId11"/>
    <sheet name="Labor" sheetId="4" r:id="rId12"/>
    <sheet name="3 month product sales" sheetId="11" r:id="rId13"/>
    <sheet name="Batch Labor Notes" sheetId="7" r:id="rId14"/>
    <sheet name="Pricing Summary" sheetId="1" r:id="rId15"/>
  </sheets>
  <externalReferences>
    <externalReference r:id="rId16"/>
  </externalReferences>
  <definedNames>
    <definedName name="_xlnm._FilterDatabase" localSheetId="12" hidden="1">'3 month product sales'!$A$1:$O$224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8" roundtripDataSignature="AMtx7mgbCTxtSJxG2a5cv0+o4mvSPgi83Q=="/>
    </ext>
  </extLst>
</workbook>
</file>

<file path=xl/calcChain.xml><?xml version="1.0" encoding="utf-8"?>
<calcChain xmlns="http://schemas.openxmlformats.org/spreadsheetml/2006/main">
  <c r="S25" i="10" l="1"/>
  <c r="F136" i="10" s="1"/>
  <c r="A30" i="2" l="1"/>
  <c r="A29" i="5"/>
  <c r="AN30" i="2"/>
  <c r="S43" i="5"/>
  <c r="S44" i="5"/>
  <c r="S45" i="5"/>
  <c r="S39" i="5"/>
  <c r="S40" i="5" s="1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6" i="2"/>
  <c r="AJ3" i="2"/>
  <c r="AJ39" i="2"/>
  <c r="AJ38" i="2"/>
  <c r="D37" i="3"/>
  <c r="S41" i="5" l="1"/>
  <c r="S42" i="5"/>
  <c r="S17" i="10"/>
  <c r="D15" i="10"/>
  <c r="D11" i="3"/>
  <c r="D46" i="3"/>
  <c r="D21" i="3"/>
  <c r="D65" i="10"/>
  <c r="E65" i="10" s="1"/>
  <c r="D35" i="10"/>
  <c r="E35" i="10" s="1"/>
  <c r="D36" i="10"/>
  <c r="D60" i="10"/>
  <c r="D82" i="10"/>
  <c r="D83" i="10"/>
  <c r="E83" i="10" s="1"/>
  <c r="D84" i="10"/>
  <c r="D85" i="10"/>
  <c r="E85" i="10" s="1"/>
  <c r="D86" i="10"/>
  <c r="D87" i="10"/>
  <c r="E87" i="10" s="1"/>
  <c r="D88" i="10"/>
  <c r="L19" i="10"/>
  <c r="N19" i="10" s="1"/>
  <c r="F151" i="10" s="1"/>
  <c r="L9" i="10"/>
  <c r="N9" i="10" s="1"/>
  <c r="F150" i="10" s="1"/>
  <c r="L10" i="10"/>
  <c r="N10" i="10" s="1"/>
  <c r="F146" i="10" s="1"/>
  <c r="G146" i="10" s="1"/>
  <c r="L8" i="10"/>
  <c r="N8" i="10" s="1"/>
  <c r="F144" i="10" s="1"/>
  <c r="G144" i="10" s="1"/>
  <c r="S24" i="10"/>
  <c r="F135" i="10" s="1"/>
  <c r="G135" i="10" s="1"/>
  <c r="S26" i="10"/>
  <c r="S27" i="10"/>
  <c r="S28" i="10"/>
  <c r="S29" i="10"/>
  <c r="S30" i="10"/>
  <c r="S31" i="10"/>
  <c r="S32" i="10"/>
  <c r="S23" i="10"/>
  <c r="F134" i="10" s="1"/>
  <c r="G134" i="10" s="1"/>
  <c r="N24" i="10"/>
  <c r="F125" i="10" s="1"/>
  <c r="G125" i="10" s="1"/>
  <c r="N25" i="10"/>
  <c r="F126" i="10" s="1"/>
  <c r="G126" i="10" s="1"/>
  <c r="N26" i="10"/>
  <c r="F127" i="10" s="1"/>
  <c r="G127" i="10" s="1"/>
  <c r="N27" i="10"/>
  <c r="F128" i="10" s="1"/>
  <c r="G128" i="10" s="1"/>
  <c r="N28" i="10"/>
  <c r="F129" i="10" s="1"/>
  <c r="G129" i="10" s="1"/>
  <c r="N29" i="10"/>
  <c r="F130" i="10" s="1"/>
  <c r="G130" i="10" s="1"/>
  <c r="N30" i="10"/>
  <c r="F131" i="10" s="1"/>
  <c r="G131" i="10" s="1"/>
  <c r="N31" i="10"/>
  <c r="F132" i="10" s="1"/>
  <c r="G132" i="10" s="1"/>
  <c r="N32" i="10"/>
  <c r="F133" i="10" s="1"/>
  <c r="G133" i="10" s="1"/>
  <c r="N23" i="10"/>
  <c r="F124" i="10" s="1"/>
  <c r="G124" i="10" s="1"/>
  <c r="G27" i="10"/>
  <c r="G28" i="10"/>
  <c r="I28" i="10" s="1"/>
  <c r="G26" i="10"/>
  <c r="G5" i="10"/>
  <c r="I5" i="10" s="1"/>
  <c r="F103" i="10" s="1"/>
  <c r="B82" i="10"/>
  <c r="C82" i="10"/>
  <c r="B83" i="10"/>
  <c r="C83" i="10"/>
  <c r="B84" i="10"/>
  <c r="C84" i="10"/>
  <c r="B85" i="10"/>
  <c r="C85" i="10"/>
  <c r="B86" i="10"/>
  <c r="C86" i="10"/>
  <c r="B87" i="10"/>
  <c r="C87" i="10"/>
  <c r="B88" i="10"/>
  <c r="C88" i="10"/>
  <c r="B89" i="10"/>
  <c r="C89" i="10"/>
  <c r="D89" i="10"/>
  <c r="E89" i="10" s="1"/>
  <c r="B90" i="10"/>
  <c r="C90" i="10"/>
  <c r="D90" i="10"/>
  <c r="B91" i="10"/>
  <c r="C91" i="10"/>
  <c r="D91" i="10"/>
  <c r="E91" i="10" s="1"/>
  <c r="B92" i="10"/>
  <c r="C92" i="10"/>
  <c r="D92" i="10"/>
  <c r="E92" i="10" s="1"/>
  <c r="B93" i="10"/>
  <c r="C93" i="10"/>
  <c r="D93" i="10"/>
  <c r="E93" i="10" s="1"/>
  <c r="B94" i="10"/>
  <c r="C94" i="10"/>
  <c r="D94" i="10"/>
  <c r="E94" i="10" s="1"/>
  <c r="B95" i="10"/>
  <c r="C95" i="10"/>
  <c r="D95" i="10"/>
  <c r="E95" i="10" s="1"/>
  <c r="B96" i="10"/>
  <c r="C96" i="10"/>
  <c r="D96" i="10"/>
  <c r="E96" i="10" s="1"/>
  <c r="B97" i="10"/>
  <c r="C97" i="10"/>
  <c r="D97" i="10"/>
  <c r="E97" i="10" s="1"/>
  <c r="B98" i="10"/>
  <c r="C98" i="10"/>
  <c r="D98" i="10"/>
  <c r="E98" i="10" s="1"/>
  <c r="B99" i="10"/>
  <c r="D99" i="10"/>
  <c r="E99" i="10" s="1"/>
  <c r="B100" i="10"/>
  <c r="C100" i="10"/>
  <c r="D100" i="10"/>
  <c r="E100" i="10" s="1"/>
  <c r="B101" i="10"/>
  <c r="C101" i="10"/>
  <c r="D101" i="10"/>
  <c r="E101" i="10" s="1"/>
  <c r="B102" i="10"/>
  <c r="C102" i="10"/>
  <c r="D102" i="10"/>
  <c r="E102" i="10" s="1"/>
  <c r="B103" i="10"/>
  <c r="C103" i="10"/>
  <c r="D103" i="10"/>
  <c r="E103" i="10" s="1"/>
  <c r="B104" i="10"/>
  <c r="C104" i="10"/>
  <c r="D104" i="10"/>
  <c r="E104" i="10" s="1"/>
  <c r="B105" i="10"/>
  <c r="C105" i="10"/>
  <c r="D105" i="10"/>
  <c r="E105" i="10" s="1"/>
  <c r="B106" i="10"/>
  <c r="C106" i="10"/>
  <c r="D106" i="10"/>
  <c r="E106" i="10" s="1"/>
  <c r="B107" i="10"/>
  <c r="C107" i="10"/>
  <c r="D107" i="10"/>
  <c r="E107" i="10" s="1"/>
  <c r="B108" i="10"/>
  <c r="C108" i="10"/>
  <c r="D108" i="10"/>
  <c r="E108" i="10" s="1"/>
  <c r="B109" i="10"/>
  <c r="C109" i="10"/>
  <c r="D109" i="10"/>
  <c r="E109" i="10" s="1"/>
  <c r="B110" i="10"/>
  <c r="C110" i="10"/>
  <c r="D110" i="10"/>
  <c r="E110" i="10" s="1"/>
  <c r="B111" i="10"/>
  <c r="C111" i="10"/>
  <c r="D111" i="10"/>
  <c r="E111" i="10" s="1"/>
  <c r="B112" i="10"/>
  <c r="C112" i="10"/>
  <c r="D112" i="10"/>
  <c r="E112" i="10" s="1"/>
  <c r="B113" i="10"/>
  <c r="C113" i="10"/>
  <c r="D113" i="10"/>
  <c r="E113" i="10" s="1"/>
  <c r="B114" i="10"/>
  <c r="C114" i="10"/>
  <c r="D114" i="10"/>
  <c r="E114" i="10" s="1"/>
  <c r="B115" i="10"/>
  <c r="C115" i="10"/>
  <c r="D115" i="10"/>
  <c r="E115" i="10" s="1"/>
  <c r="B116" i="10"/>
  <c r="C116" i="10"/>
  <c r="D116" i="10"/>
  <c r="E116" i="10" s="1"/>
  <c r="B117" i="10"/>
  <c r="C117" i="10"/>
  <c r="D117" i="10"/>
  <c r="E117" i="10" s="1"/>
  <c r="B118" i="10"/>
  <c r="C118" i="10"/>
  <c r="D118" i="10"/>
  <c r="E118" i="10" s="1"/>
  <c r="B119" i="10"/>
  <c r="C119" i="10"/>
  <c r="D119" i="10"/>
  <c r="E119" i="10" s="1"/>
  <c r="B120" i="10"/>
  <c r="C120" i="10"/>
  <c r="D120" i="10"/>
  <c r="E120" i="10" s="1"/>
  <c r="B121" i="10"/>
  <c r="C121" i="10"/>
  <c r="D121" i="10"/>
  <c r="E121" i="10" s="1"/>
  <c r="B122" i="10"/>
  <c r="C122" i="10"/>
  <c r="D122" i="10"/>
  <c r="E122" i="10" s="1"/>
  <c r="B123" i="10"/>
  <c r="C123" i="10"/>
  <c r="D123" i="10"/>
  <c r="E123" i="10" s="1"/>
  <c r="B124" i="10"/>
  <c r="C124" i="10"/>
  <c r="D124" i="10"/>
  <c r="E124" i="10" s="1"/>
  <c r="B125" i="10"/>
  <c r="C125" i="10"/>
  <c r="D125" i="10"/>
  <c r="E125" i="10" s="1"/>
  <c r="B126" i="10"/>
  <c r="C126" i="10"/>
  <c r="D126" i="10"/>
  <c r="E126" i="10" s="1"/>
  <c r="B127" i="10"/>
  <c r="C127" i="10"/>
  <c r="D127" i="10"/>
  <c r="E127" i="10" s="1"/>
  <c r="B128" i="10"/>
  <c r="C128" i="10"/>
  <c r="D128" i="10"/>
  <c r="E128" i="10" s="1"/>
  <c r="B129" i="10"/>
  <c r="C129" i="10"/>
  <c r="D129" i="10"/>
  <c r="E129" i="10" s="1"/>
  <c r="B130" i="10"/>
  <c r="C130" i="10"/>
  <c r="D130" i="10"/>
  <c r="E130" i="10" s="1"/>
  <c r="B131" i="10"/>
  <c r="C131" i="10"/>
  <c r="D131" i="10"/>
  <c r="E131" i="10" s="1"/>
  <c r="B132" i="10"/>
  <c r="C132" i="10"/>
  <c r="D132" i="10"/>
  <c r="E132" i="10" s="1"/>
  <c r="B133" i="10"/>
  <c r="C133" i="10"/>
  <c r="D133" i="10"/>
  <c r="E133" i="10" s="1"/>
  <c r="B134" i="10"/>
  <c r="C134" i="10"/>
  <c r="D134" i="10"/>
  <c r="E134" i="10" s="1"/>
  <c r="B135" i="10"/>
  <c r="C135" i="10"/>
  <c r="D135" i="10"/>
  <c r="E135" i="10" s="1"/>
  <c r="B136" i="10"/>
  <c r="C136" i="10"/>
  <c r="D136" i="10"/>
  <c r="E136" i="10" s="1"/>
  <c r="B137" i="10"/>
  <c r="C137" i="10"/>
  <c r="D137" i="10"/>
  <c r="E137" i="10" s="1"/>
  <c r="B138" i="10"/>
  <c r="C138" i="10"/>
  <c r="D138" i="10"/>
  <c r="E138" i="10" s="1"/>
  <c r="B139" i="10"/>
  <c r="C139" i="10"/>
  <c r="D139" i="10"/>
  <c r="E139" i="10" s="1"/>
  <c r="B140" i="10"/>
  <c r="C140" i="10"/>
  <c r="D140" i="10"/>
  <c r="E140" i="10" s="1"/>
  <c r="B141" i="10"/>
  <c r="C141" i="10"/>
  <c r="D141" i="10"/>
  <c r="E141" i="10" s="1"/>
  <c r="B142" i="10"/>
  <c r="C142" i="10"/>
  <c r="D142" i="10"/>
  <c r="E142" i="10" s="1"/>
  <c r="B143" i="10"/>
  <c r="C143" i="10"/>
  <c r="D143" i="10"/>
  <c r="E143" i="10" s="1"/>
  <c r="B144" i="10"/>
  <c r="C144" i="10"/>
  <c r="D144" i="10"/>
  <c r="E144" i="10" s="1"/>
  <c r="B145" i="10"/>
  <c r="C145" i="10"/>
  <c r="D145" i="10"/>
  <c r="E145" i="10" s="1"/>
  <c r="B146" i="10"/>
  <c r="C146" i="10"/>
  <c r="D146" i="10"/>
  <c r="E146" i="10" s="1"/>
  <c r="B147" i="10"/>
  <c r="C147" i="10"/>
  <c r="D147" i="10"/>
  <c r="E147" i="10" s="1"/>
  <c r="B148" i="10"/>
  <c r="C148" i="10"/>
  <c r="D148" i="10"/>
  <c r="E148" i="10" s="1"/>
  <c r="B149" i="10"/>
  <c r="C149" i="10"/>
  <c r="D149" i="10"/>
  <c r="E149" i="10" s="1"/>
  <c r="B150" i="10"/>
  <c r="C150" i="10"/>
  <c r="D150" i="10"/>
  <c r="E150" i="10" s="1"/>
  <c r="B151" i="10"/>
  <c r="C151" i="10"/>
  <c r="D151" i="10"/>
  <c r="E151" i="10" s="1"/>
  <c r="B152" i="10"/>
  <c r="C152" i="10"/>
  <c r="D152" i="10"/>
  <c r="E152" i="10" s="1"/>
  <c r="B153" i="10"/>
  <c r="C153" i="10"/>
  <c r="D153" i="10"/>
  <c r="E153" i="10" s="1"/>
  <c r="B154" i="10"/>
  <c r="D154" i="10"/>
  <c r="E154" i="10" s="1"/>
  <c r="B155" i="10"/>
  <c r="C155" i="10"/>
  <c r="D155" i="10"/>
  <c r="E155" i="10" s="1"/>
  <c r="D81" i="10"/>
  <c r="E81" i="10" s="1"/>
  <c r="D80" i="10"/>
  <c r="C81" i="10"/>
  <c r="C80" i="10"/>
  <c r="B81" i="10"/>
  <c r="B80" i="10"/>
  <c r="A82" i="10"/>
  <c r="K82" i="10" s="1"/>
  <c r="A83" i="10"/>
  <c r="K83" i="10" s="1"/>
  <c r="A84" i="10"/>
  <c r="K84" i="10" s="1"/>
  <c r="A85" i="10"/>
  <c r="K85" i="10" s="1"/>
  <c r="A86" i="10"/>
  <c r="K86" i="10" s="1"/>
  <c r="A87" i="10"/>
  <c r="K87" i="10" s="1"/>
  <c r="A88" i="10"/>
  <c r="K88" i="10" s="1"/>
  <c r="A89" i="10"/>
  <c r="K89" i="10" s="1"/>
  <c r="A90" i="10"/>
  <c r="K90" i="10" s="1"/>
  <c r="A91" i="10"/>
  <c r="K91" i="10" s="1"/>
  <c r="A92" i="10"/>
  <c r="K92" i="10" s="1"/>
  <c r="A93" i="10"/>
  <c r="K93" i="10" s="1"/>
  <c r="A94" i="10"/>
  <c r="K94" i="10" s="1"/>
  <c r="A95" i="10"/>
  <c r="K95" i="10" s="1"/>
  <c r="A96" i="10"/>
  <c r="K96" i="10" s="1"/>
  <c r="A97" i="10"/>
  <c r="K97" i="10" s="1"/>
  <c r="A98" i="10"/>
  <c r="K98" i="10" s="1"/>
  <c r="A99" i="10"/>
  <c r="K99" i="10" s="1"/>
  <c r="A100" i="10"/>
  <c r="K100" i="10" s="1"/>
  <c r="A101" i="10"/>
  <c r="K101" i="10" s="1"/>
  <c r="A102" i="10"/>
  <c r="K102" i="10" s="1"/>
  <c r="A103" i="10"/>
  <c r="K103" i="10" s="1"/>
  <c r="A104" i="10"/>
  <c r="K104" i="10" s="1"/>
  <c r="A105" i="10"/>
  <c r="K105" i="10" s="1"/>
  <c r="A106" i="10"/>
  <c r="K106" i="10" s="1"/>
  <c r="A107" i="10"/>
  <c r="K107" i="10" s="1"/>
  <c r="A108" i="10"/>
  <c r="K108" i="10" s="1"/>
  <c r="A109" i="10"/>
  <c r="K109" i="10" s="1"/>
  <c r="A110" i="10"/>
  <c r="K110" i="10" s="1"/>
  <c r="A111" i="10"/>
  <c r="K111" i="10" s="1"/>
  <c r="A112" i="10"/>
  <c r="K112" i="10" s="1"/>
  <c r="A113" i="10"/>
  <c r="K113" i="10" s="1"/>
  <c r="A114" i="10"/>
  <c r="K114" i="10" s="1"/>
  <c r="A115" i="10"/>
  <c r="K115" i="10" s="1"/>
  <c r="A116" i="10"/>
  <c r="K116" i="10" s="1"/>
  <c r="A117" i="10"/>
  <c r="K117" i="10" s="1"/>
  <c r="A118" i="10"/>
  <c r="K118" i="10" s="1"/>
  <c r="A119" i="10"/>
  <c r="K119" i="10" s="1"/>
  <c r="A120" i="10"/>
  <c r="K120" i="10" s="1"/>
  <c r="A121" i="10"/>
  <c r="K121" i="10" s="1"/>
  <c r="A122" i="10"/>
  <c r="K122" i="10" s="1"/>
  <c r="A123" i="10"/>
  <c r="K123" i="10" s="1"/>
  <c r="A124" i="10"/>
  <c r="K124" i="10" s="1"/>
  <c r="A125" i="10"/>
  <c r="K125" i="10" s="1"/>
  <c r="A126" i="10"/>
  <c r="K126" i="10" s="1"/>
  <c r="A127" i="10"/>
  <c r="K127" i="10" s="1"/>
  <c r="A128" i="10"/>
  <c r="K128" i="10" s="1"/>
  <c r="A129" i="10"/>
  <c r="K129" i="10" s="1"/>
  <c r="A130" i="10"/>
  <c r="K130" i="10" s="1"/>
  <c r="A131" i="10"/>
  <c r="K131" i="10" s="1"/>
  <c r="A132" i="10"/>
  <c r="K132" i="10" s="1"/>
  <c r="A133" i="10"/>
  <c r="K133" i="10" s="1"/>
  <c r="A134" i="10"/>
  <c r="K134" i="10" s="1"/>
  <c r="A135" i="10"/>
  <c r="K135" i="10" s="1"/>
  <c r="A136" i="10"/>
  <c r="K136" i="10" s="1"/>
  <c r="A137" i="10"/>
  <c r="K137" i="10" s="1"/>
  <c r="A138" i="10"/>
  <c r="K138" i="10" s="1"/>
  <c r="A139" i="10"/>
  <c r="K139" i="10" s="1"/>
  <c r="A140" i="10"/>
  <c r="K140" i="10" s="1"/>
  <c r="A141" i="10"/>
  <c r="K141" i="10" s="1"/>
  <c r="A142" i="10"/>
  <c r="K142" i="10" s="1"/>
  <c r="A143" i="10"/>
  <c r="K143" i="10" s="1"/>
  <c r="A144" i="10"/>
  <c r="K144" i="10" s="1"/>
  <c r="A145" i="10"/>
  <c r="K145" i="10" s="1"/>
  <c r="A146" i="10"/>
  <c r="K146" i="10" s="1"/>
  <c r="A147" i="10"/>
  <c r="K147" i="10" s="1"/>
  <c r="A148" i="10"/>
  <c r="K148" i="10" s="1"/>
  <c r="A149" i="10"/>
  <c r="K149" i="10" s="1"/>
  <c r="A150" i="10"/>
  <c r="K150" i="10" s="1"/>
  <c r="A151" i="10"/>
  <c r="K151" i="10" s="1"/>
  <c r="A152" i="10"/>
  <c r="K152" i="10" s="1"/>
  <c r="A153" i="10"/>
  <c r="K153" i="10" s="1"/>
  <c r="A154" i="10"/>
  <c r="K154" i="10" s="1"/>
  <c r="A155" i="10"/>
  <c r="K155" i="10" s="1"/>
  <c r="A81" i="10"/>
  <c r="K81" i="10" s="1"/>
  <c r="A80" i="10"/>
  <c r="S5" i="10"/>
  <c r="S6" i="10"/>
  <c r="S7" i="10"/>
  <c r="S8" i="10"/>
  <c r="S9" i="10"/>
  <c r="S10" i="10"/>
  <c r="S11" i="10"/>
  <c r="S12" i="10"/>
  <c r="S13" i="10"/>
  <c r="S14" i="10"/>
  <c r="S15" i="10"/>
  <c r="S16" i="10"/>
  <c r="S4" i="10"/>
  <c r="I4" i="15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6" i="2"/>
  <c r="AP3" i="2"/>
  <c r="AP38" i="2"/>
  <c r="AP39" i="2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7" i="15"/>
  <c r="C36" i="10"/>
  <c r="C37" i="10"/>
  <c r="C38" i="10"/>
  <c r="C39" i="10"/>
  <c r="C40" i="10"/>
  <c r="C41" i="10"/>
  <c r="C42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N18" i="10"/>
  <c r="N17" i="10"/>
  <c r="N5" i="10"/>
  <c r="F147" i="10" s="1"/>
  <c r="G147" i="10" s="1"/>
  <c r="N6" i="10"/>
  <c r="F148" i="10" s="1"/>
  <c r="G148" i="10" s="1"/>
  <c r="N7" i="10"/>
  <c r="F149" i="10" s="1"/>
  <c r="G149" i="10" s="1"/>
  <c r="N4" i="10"/>
  <c r="F145" i="10" s="1"/>
  <c r="G145" i="10" s="1"/>
  <c r="I26" i="10"/>
  <c r="I20" i="10"/>
  <c r="F89" i="10" s="1"/>
  <c r="G89" i="10" s="1"/>
  <c r="I19" i="10"/>
  <c r="I6" i="10"/>
  <c r="I7" i="10"/>
  <c r="I8" i="10"/>
  <c r="D27" i="10"/>
  <c r="F83" i="10" s="1"/>
  <c r="G83" i="10" s="1"/>
  <c r="D28" i="10"/>
  <c r="F85" i="10" s="1"/>
  <c r="G85" i="10" s="1"/>
  <c r="D29" i="10"/>
  <c r="F87" i="10" s="1"/>
  <c r="G87" i="10" s="1"/>
  <c r="D26" i="10"/>
  <c r="F81" i="10" s="1"/>
  <c r="G81" i="10" s="1"/>
  <c r="D20" i="10"/>
  <c r="F84" i="10" s="1"/>
  <c r="D21" i="10"/>
  <c r="D22" i="10"/>
  <c r="F88" i="10" s="1"/>
  <c r="D19" i="10"/>
  <c r="F82" i="10" s="1"/>
  <c r="D5" i="10"/>
  <c r="D6" i="10"/>
  <c r="D7" i="10"/>
  <c r="D8" i="10"/>
  <c r="F116" i="10" s="1"/>
  <c r="G116" i="10" s="1"/>
  <c r="D9" i="10"/>
  <c r="D10" i="10"/>
  <c r="D11" i="10"/>
  <c r="D12" i="10"/>
  <c r="F120" i="10" s="1"/>
  <c r="G120" i="10" s="1"/>
  <c r="D13" i="10"/>
  <c r="F121" i="10" s="1"/>
  <c r="G121" i="10" s="1"/>
  <c r="D14" i="10"/>
  <c r="D16" i="10"/>
  <c r="F100" i="10" s="1"/>
  <c r="D4" i="10"/>
  <c r="G21" i="10"/>
  <c r="L20" i="10"/>
  <c r="B30" i="10"/>
  <c r="C37" i="3"/>
  <c r="C65" i="10" s="1"/>
  <c r="C35" i="10"/>
  <c r="B34" i="10"/>
  <c r="C34" i="10"/>
  <c r="D34" i="10"/>
  <c r="B35" i="10"/>
  <c r="B36" i="10"/>
  <c r="E36" i="10"/>
  <c r="B37" i="10"/>
  <c r="D37" i="10"/>
  <c r="B38" i="10"/>
  <c r="D38" i="10"/>
  <c r="E38" i="10" s="1"/>
  <c r="B39" i="10"/>
  <c r="D39" i="10"/>
  <c r="E39" i="10" s="1"/>
  <c r="B40" i="10"/>
  <c r="D40" i="10"/>
  <c r="B41" i="10"/>
  <c r="D41" i="10"/>
  <c r="E41" i="10" s="1"/>
  <c r="B42" i="10"/>
  <c r="D42" i="10"/>
  <c r="B43" i="10"/>
  <c r="D43" i="10"/>
  <c r="B44" i="10"/>
  <c r="D44" i="10"/>
  <c r="B45" i="10"/>
  <c r="B46" i="10"/>
  <c r="D46" i="10"/>
  <c r="E46" i="10" s="1"/>
  <c r="B47" i="10"/>
  <c r="D47" i="10"/>
  <c r="E47" i="10" s="1"/>
  <c r="B48" i="10"/>
  <c r="D48" i="10"/>
  <c r="E48" i="10" s="1"/>
  <c r="B49" i="10"/>
  <c r="D49" i="10"/>
  <c r="E49" i="10" s="1"/>
  <c r="B50" i="10"/>
  <c r="D50" i="10"/>
  <c r="E50" i="10" s="1"/>
  <c r="B51" i="10"/>
  <c r="D51" i="10"/>
  <c r="E51" i="10" s="1"/>
  <c r="B52" i="10"/>
  <c r="D52" i="10"/>
  <c r="B53" i="10"/>
  <c r="D53" i="10"/>
  <c r="B54" i="10"/>
  <c r="D54" i="10"/>
  <c r="B55" i="10"/>
  <c r="D55" i="10"/>
  <c r="E55" i="10" s="1"/>
  <c r="B56" i="10"/>
  <c r="D56" i="10"/>
  <c r="E56" i="10" s="1"/>
  <c r="B57" i="10"/>
  <c r="D57" i="10"/>
  <c r="B58" i="10"/>
  <c r="D58" i="10"/>
  <c r="E58" i="10" s="1"/>
  <c r="B59" i="10"/>
  <c r="D59" i="10"/>
  <c r="B60" i="10"/>
  <c r="B61" i="10"/>
  <c r="D61" i="10"/>
  <c r="B62" i="10"/>
  <c r="D62" i="10"/>
  <c r="E62" i="10" s="1"/>
  <c r="B63" i="10"/>
  <c r="D63" i="10"/>
  <c r="E63" i="10" s="1"/>
  <c r="B64" i="10"/>
  <c r="D64" i="10"/>
  <c r="E64" i="10" s="1"/>
  <c r="B65" i="10"/>
  <c r="B66" i="10"/>
  <c r="D66" i="10"/>
  <c r="B67" i="10"/>
  <c r="D67" i="10"/>
  <c r="E67" i="10" s="1"/>
  <c r="B68" i="10"/>
  <c r="D68" i="10"/>
  <c r="B69" i="10"/>
  <c r="D69" i="10"/>
  <c r="E69" i="10" s="1"/>
  <c r="B70" i="10"/>
  <c r="D70" i="10"/>
  <c r="B71" i="10"/>
  <c r="D71" i="10"/>
  <c r="B72" i="10"/>
  <c r="D72" i="10"/>
  <c r="E72" i="10" s="1"/>
  <c r="B73" i="10"/>
  <c r="D73" i="10"/>
  <c r="E73" i="10" s="1"/>
  <c r="B74" i="10"/>
  <c r="D74" i="10"/>
  <c r="E74" i="10" s="1"/>
  <c r="B75" i="10"/>
  <c r="D75" i="10"/>
  <c r="E75" i="10" s="1"/>
  <c r="B76" i="10"/>
  <c r="D76" i="10"/>
  <c r="E76" i="10" s="1"/>
  <c r="B77" i="10"/>
  <c r="D77" i="10"/>
  <c r="E77" i="10" s="1"/>
  <c r="A72" i="10"/>
  <c r="K72" i="10" s="1"/>
  <c r="A73" i="10"/>
  <c r="K73" i="10" s="1"/>
  <c r="A74" i="10"/>
  <c r="K74" i="10" s="1"/>
  <c r="A75" i="10"/>
  <c r="K75" i="10" s="1"/>
  <c r="A76" i="10"/>
  <c r="K76" i="10" s="1"/>
  <c r="A77" i="10"/>
  <c r="K77" i="10" s="1"/>
  <c r="A64" i="10"/>
  <c r="K64" i="10" s="1"/>
  <c r="A65" i="10"/>
  <c r="K65" i="10" s="1"/>
  <c r="A66" i="10"/>
  <c r="K66" i="10" s="1"/>
  <c r="A67" i="10"/>
  <c r="K67" i="10" s="1"/>
  <c r="A68" i="10"/>
  <c r="K68" i="10" s="1"/>
  <c r="A69" i="10"/>
  <c r="K69" i="10" s="1"/>
  <c r="A70" i="10"/>
  <c r="K70" i="10" s="1"/>
  <c r="A71" i="10"/>
  <c r="K71" i="10" s="1"/>
  <c r="A35" i="10"/>
  <c r="K35" i="10" s="1"/>
  <c r="A36" i="10"/>
  <c r="K36" i="10" s="1"/>
  <c r="A37" i="10"/>
  <c r="K37" i="10" s="1"/>
  <c r="A38" i="10"/>
  <c r="K38" i="10" s="1"/>
  <c r="A39" i="10"/>
  <c r="K39" i="10" s="1"/>
  <c r="A40" i="10"/>
  <c r="K40" i="10" s="1"/>
  <c r="A41" i="10"/>
  <c r="K41" i="10" s="1"/>
  <c r="A42" i="10"/>
  <c r="K42" i="10" s="1"/>
  <c r="A43" i="10"/>
  <c r="K43" i="10" s="1"/>
  <c r="A44" i="10"/>
  <c r="K44" i="10" s="1"/>
  <c r="A45" i="10"/>
  <c r="K45" i="10" s="1"/>
  <c r="A46" i="10"/>
  <c r="K46" i="10" s="1"/>
  <c r="A47" i="10"/>
  <c r="K47" i="10" s="1"/>
  <c r="A48" i="10"/>
  <c r="K48" i="10" s="1"/>
  <c r="A49" i="10"/>
  <c r="K49" i="10" s="1"/>
  <c r="A50" i="10"/>
  <c r="K50" i="10" s="1"/>
  <c r="A51" i="10"/>
  <c r="K51" i="10" s="1"/>
  <c r="A52" i="10"/>
  <c r="K52" i="10" s="1"/>
  <c r="A53" i="10"/>
  <c r="K53" i="10" s="1"/>
  <c r="A54" i="10"/>
  <c r="K54" i="10" s="1"/>
  <c r="A55" i="10"/>
  <c r="K55" i="10" s="1"/>
  <c r="A56" i="10"/>
  <c r="K56" i="10" s="1"/>
  <c r="A57" i="10"/>
  <c r="K57" i="10" s="1"/>
  <c r="A58" i="10"/>
  <c r="K58" i="10" s="1"/>
  <c r="A59" i="10"/>
  <c r="K59" i="10" s="1"/>
  <c r="A60" i="10"/>
  <c r="K60" i="10" s="1"/>
  <c r="A61" i="10"/>
  <c r="K61" i="10" s="1"/>
  <c r="A62" i="10"/>
  <c r="K62" i="10" s="1"/>
  <c r="A63" i="10"/>
  <c r="K63" i="10" s="1"/>
  <c r="A34" i="10"/>
  <c r="B33" i="14"/>
  <c r="H24" i="14"/>
  <c r="E24" i="14"/>
  <c r="E10" i="14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1" i="2"/>
  <c r="AN32" i="2"/>
  <c r="AN33" i="2"/>
  <c r="AN34" i="2"/>
  <c r="AN35" i="2"/>
  <c r="AN36" i="2"/>
  <c r="AN38" i="2"/>
  <c r="AN39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8" i="2"/>
  <c r="AL39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8" i="2"/>
  <c r="AH39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8" i="2"/>
  <c r="AF39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8" i="2"/>
  <c r="AD39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8" i="2"/>
  <c r="AB39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8" i="2"/>
  <c r="Z39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8" i="2"/>
  <c r="X39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8" i="2"/>
  <c r="V3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8" i="2"/>
  <c r="T39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8" i="2"/>
  <c r="R39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8" i="2"/>
  <c r="P39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8" i="2"/>
  <c r="N39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8" i="2"/>
  <c r="L39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8" i="2"/>
  <c r="J39" i="2"/>
  <c r="G38" i="5"/>
  <c r="G45" i="5" s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8" i="2"/>
  <c r="H39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8" i="2"/>
  <c r="F39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8" i="2"/>
  <c r="C39" i="2"/>
  <c r="A7" i="2"/>
  <c r="B7" i="2" s="1"/>
  <c r="AK7" i="2" s="1"/>
  <c r="A8" i="2"/>
  <c r="B8" i="2" s="1"/>
  <c r="AK8" i="2" s="1"/>
  <c r="A9" i="2"/>
  <c r="B9" i="2" s="1"/>
  <c r="AK9" i="2" s="1"/>
  <c r="A10" i="2"/>
  <c r="B10" i="2" s="1"/>
  <c r="AK10" i="2" s="1"/>
  <c r="A11" i="2"/>
  <c r="B11" i="2" s="1"/>
  <c r="AK11" i="2" s="1"/>
  <c r="A12" i="2"/>
  <c r="B12" i="2" s="1"/>
  <c r="AK12" i="2" s="1"/>
  <c r="A13" i="2"/>
  <c r="B13" i="2" s="1"/>
  <c r="AK13" i="2" s="1"/>
  <c r="A14" i="2"/>
  <c r="B14" i="2" s="1"/>
  <c r="AK14" i="2" s="1"/>
  <c r="A15" i="2"/>
  <c r="B15" i="2" s="1"/>
  <c r="A16" i="2"/>
  <c r="B16" i="2" s="1"/>
  <c r="AK16" i="2" s="1"/>
  <c r="A17" i="2"/>
  <c r="B17" i="2" s="1"/>
  <c r="AK17" i="2" s="1"/>
  <c r="A18" i="2"/>
  <c r="B18" i="2" s="1"/>
  <c r="AK18" i="2" s="1"/>
  <c r="A19" i="2"/>
  <c r="B19" i="2" s="1"/>
  <c r="A20" i="2"/>
  <c r="B20" i="2" s="1"/>
  <c r="A21" i="2"/>
  <c r="B21" i="2" s="1"/>
  <c r="AK21" i="2" s="1"/>
  <c r="A22" i="2"/>
  <c r="B22" i="2" s="1"/>
  <c r="AK22" i="2" s="1"/>
  <c r="A23" i="2"/>
  <c r="B23" i="2" s="1"/>
  <c r="AK23" i="2" s="1"/>
  <c r="A24" i="2"/>
  <c r="B24" i="2" s="1"/>
  <c r="AK24" i="2" s="1"/>
  <c r="A25" i="2"/>
  <c r="B25" i="2" s="1"/>
  <c r="AK25" i="2" s="1"/>
  <c r="A26" i="2"/>
  <c r="B26" i="2" s="1"/>
  <c r="AK26" i="2" s="1"/>
  <c r="A27" i="2"/>
  <c r="B27" i="2" s="1"/>
  <c r="AK27" i="2" s="1"/>
  <c r="A28" i="2"/>
  <c r="B28" i="2" s="1"/>
  <c r="AK28" i="2" s="1"/>
  <c r="A29" i="2"/>
  <c r="B29" i="2" s="1"/>
  <c r="AK29" i="2" s="1"/>
  <c r="A31" i="2"/>
  <c r="B31" i="2" s="1"/>
  <c r="AK31" i="2" s="1"/>
  <c r="A32" i="2"/>
  <c r="B32" i="2" s="1"/>
  <c r="AK32" i="2" s="1"/>
  <c r="A33" i="2"/>
  <c r="B33" i="2" s="1"/>
  <c r="AK33" i="2" s="1"/>
  <c r="A34" i="2"/>
  <c r="B34" i="2" s="1"/>
  <c r="AK34" i="2" s="1"/>
  <c r="A35" i="2"/>
  <c r="B35" i="2" s="1"/>
  <c r="A36" i="2"/>
  <c r="B36" i="2" s="1"/>
  <c r="A38" i="2"/>
  <c r="B38" i="2" s="1"/>
  <c r="AK38" i="2" s="1"/>
  <c r="A39" i="2"/>
  <c r="B39" i="2" s="1"/>
  <c r="AQ39" i="2" s="1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26" i="8"/>
  <c r="N12" i="8"/>
  <c r="N13" i="8"/>
  <c r="N14" i="8"/>
  <c r="N15" i="8"/>
  <c r="N16" i="8"/>
  <c r="N17" i="8"/>
  <c r="N18" i="8"/>
  <c r="N19" i="8"/>
  <c r="N20" i="8"/>
  <c r="N21" i="8"/>
  <c r="N22" i="8"/>
  <c r="N23" i="8"/>
  <c r="N11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26" i="8"/>
  <c r="L12" i="8"/>
  <c r="L13" i="8"/>
  <c r="L14" i="8"/>
  <c r="L15" i="8"/>
  <c r="L16" i="8"/>
  <c r="L17" i="8"/>
  <c r="L18" i="8"/>
  <c r="L19" i="8"/>
  <c r="L20" i="8"/>
  <c r="L21" i="8"/>
  <c r="L22" i="8"/>
  <c r="L23" i="8"/>
  <c r="L11" i="8"/>
  <c r="J12" i="8"/>
  <c r="J13" i="8"/>
  <c r="J14" i="8"/>
  <c r="J15" i="8"/>
  <c r="J16" i="8"/>
  <c r="J17" i="8"/>
  <c r="J18" i="8"/>
  <c r="J19" i="8"/>
  <c r="J20" i="8"/>
  <c r="J21" i="8"/>
  <c r="J22" i="8"/>
  <c r="J23" i="8"/>
  <c r="J11" i="8"/>
  <c r="H12" i="8"/>
  <c r="H13" i="8"/>
  <c r="H14" i="8"/>
  <c r="H15" i="8"/>
  <c r="H16" i="8"/>
  <c r="H17" i="8"/>
  <c r="H18" i="8"/>
  <c r="H19" i="8"/>
  <c r="H20" i="8"/>
  <c r="H21" i="8"/>
  <c r="H22" i="8"/>
  <c r="H23" i="8"/>
  <c r="H11" i="8"/>
  <c r="F12" i="8"/>
  <c r="F13" i="8"/>
  <c r="F14" i="8"/>
  <c r="F15" i="8"/>
  <c r="F16" i="8"/>
  <c r="F17" i="8"/>
  <c r="F18" i="8"/>
  <c r="F19" i="8"/>
  <c r="F20" i="8"/>
  <c r="F21" i="8"/>
  <c r="F22" i="8"/>
  <c r="F23" i="8"/>
  <c r="F11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26" i="8"/>
  <c r="B29" i="8"/>
  <c r="B35" i="8"/>
  <c r="B38" i="8"/>
  <c r="B43" i="8"/>
  <c r="B17" i="8"/>
  <c r="B11" i="8"/>
  <c r="A44" i="9"/>
  <c r="A39" i="8" s="1"/>
  <c r="B39" i="8" s="1"/>
  <c r="A42" i="9"/>
  <c r="A37" i="8" s="1"/>
  <c r="B37" i="8" s="1"/>
  <c r="A27" i="8"/>
  <c r="B27" i="8" s="1"/>
  <c r="A28" i="8"/>
  <c r="B28" i="8" s="1"/>
  <c r="A29" i="8"/>
  <c r="A30" i="8"/>
  <c r="B30" i="8" s="1"/>
  <c r="A31" i="8"/>
  <c r="B31" i="8" s="1"/>
  <c r="A32" i="8"/>
  <c r="B32" i="8" s="1"/>
  <c r="A33" i="8"/>
  <c r="B33" i="8" s="1"/>
  <c r="A34" i="8"/>
  <c r="B34" i="8" s="1"/>
  <c r="A35" i="8"/>
  <c r="A36" i="8"/>
  <c r="B36" i="8" s="1"/>
  <c r="A38" i="8"/>
  <c r="A40" i="8"/>
  <c r="B40" i="8" s="1"/>
  <c r="A41" i="8"/>
  <c r="B41" i="8" s="1"/>
  <c r="A42" i="8"/>
  <c r="B42" i="8" s="1"/>
  <c r="A43" i="8"/>
  <c r="A44" i="8"/>
  <c r="B44" i="8" s="1"/>
  <c r="A45" i="8"/>
  <c r="B45" i="8" s="1"/>
  <c r="A46" i="8"/>
  <c r="B46" i="8" s="1"/>
  <c r="A47" i="8"/>
  <c r="A48" i="8"/>
  <c r="A49" i="8"/>
  <c r="A50" i="8"/>
  <c r="A51" i="8"/>
  <c r="A52" i="8"/>
  <c r="A53" i="8"/>
  <c r="A54" i="8"/>
  <c r="A55" i="8"/>
  <c r="A26" i="8"/>
  <c r="B26" i="8" s="1"/>
  <c r="A12" i="8"/>
  <c r="B12" i="8" s="1"/>
  <c r="A13" i="8"/>
  <c r="B13" i="8" s="1"/>
  <c r="A14" i="8"/>
  <c r="B14" i="8" s="1"/>
  <c r="A15" i="8"/>
  <c r="B15" i="8" s="1"/>
  <c r="A16" i="8"/>
  <c r="B16" i="8" s="1"/>
  <c r="A17" i="8"/>
  <c r="A18" i="8"/>
  <c r="B18" i="8" s="1"/>
  <c r="A19" i="8"/>
  <c r="A20" i="8"/>
  <c r="A21" i="8"/>
  <c r="A22" i="8"/>
  <c r="A23" i="8"/>
  <c r="A11" i="8"/>
  <c r="B8" i="8"/>
  <c r="B7" i="8"/>
  <c r="E65" i="9"/>
  <c r="E66" i="9" s="1"/>
  <c r="E67" i="9" s="1"/>
  <c r="E68" i="9" s="1"/>
  <c r="H65" i="9"/>
  <c r="H66" i="9" s="1"/>
  <c r="H67" i="9" s="1"/>
  <c r="K65" i="9"/>
  <c r="K66" i="9" s="1"/>
  <c r="K67" i="9" s="1"/>
  <c r="K68" i="9" s="1"/>
  <c r="N65" i="9"/>
  <c r="N66" i="9" s="1"/>
  <c r="N67" i="9" s="1"/>
  <c r="N68" i="9" s="1"/>
  <c r="Q65" i="9"/>
  <c r="Q66" i="9" s="1"/>
  <c r="Q67" i="9" s="1"/>
  <c r="Q68" i="9" s="1"/>
  <c r="B66" i="9"/>
  <c r="B67" i="9" s="1"/>
  <c r="B68" i="9" s="1"/>
  <c r="B65" i="9"/>
  <c r="D38" i="5"/>
  <c r="D44" i="5" s="1"/>
  <c r="E38" i="5"/>
  <c r="E45" i="5" s="1"/>
  <c r="F38" i="5"/>
  <c r="F43" i="5" s="1"/>
  <c r="H38" i="5"/>
  <c r="H44" i="5" s="1"/>
  <c r="I38" i="5"/>
  <c r="I43" i="5" s="1"/>
  <c r="J38" i="5"/>
  <c r="J43" i="5" s="1"/>
  <c r="K38" i="5"/>
  <c r="K43" i="5" s="1"/>
  <c r="L38" i="5"/>
  <c r="L43" i="5" s="1"/>
  <c r="M38" i="5"/>
  <c r="M43" i="5" s="1"/>
  <c r="N38" i="5"/>
  <c r="N43" i="5" s="1"/>
  <c r="O38" i="5"/>
  <c r="O43" i="5" s="1"/>
  <c r="P38" i="5"/>
  <c r="P44" i="5" s="1"/>
  <c r="Q38" i="5"/>
  <c r="Q43" i="5" s="1"/>
  <c r="R38" i="5"/>
  <c r="R43" i="5" s="1"/>
  <c r="T38" i="5"/>
  <c r="T44" i="5" s="1"/>
  <c r="U38" i="5"/>
  <c r="U43" i="5" s="1"/>
  <c r="V38" i="5"/>
  <c r="V39" i="5" s="1"/>
  <c r="V42" i="5" s="1"/>
  <c r="K39" i="5"/>
  <c r="K42" i="5" s="1"/>
  <c r="C38" i="5"/>
  <c r="C45" i="5" s="1"/>
  <c r="AQ20" i="2" l="1"/>
  <c r="AK20" i="2"/>
  <c r="AQ36" i="2"/>
  <c r="AK36" i="2"/>
  <c r="AQ19" i="2"/>
  <c r="AK19" i="2"/>
  <c r="G142" i="10"/>
  <c r="F143" i="10"/>
  <c r="G143" i="10" s="1"/>
  <c r="J143" i="10" s="1"/>
  <c r="L143" i="10" s="1"/>
  <c r="AQ35" i="2"/>
  <c r="AK35" i="2"/>
  <c r="F142" i="10"/>
  <c r="F141" i="10"/>
  <c r="G141" i="10" s="1"/>
  <c r="G139" i="10"/>
  <c r="J139" i="10" s="1"/>
  <c r="L139" i="10" s="1"/>
  <c r="F140" i="10"/>
  <c r="G140" i="10" s="1"/>
  <c r="F139" i="10"/>
  <c r="N7" i="8"/>
  <c r="G137" i="10"/>
  <c r="F138" i="10"/>
  <c r="G138" i="10" s="1"/>
  <c r="AK39" i="2"/>
  <c r="AQ15" i="2"/>
  <c r="AK15" i="2"/>
  <c r="G136" i="10"/>
  <c r="F137" i="10"/>
  <c r="F86" i="10"/>
  <c r="G86" i="10" s="1"/>
  <c r="F123" i="10"/>
  <c r="G123" i="10" s="1"/>
  <c r="H123" i="10" s="1"/>
  <c r="W4" i="15"/>
  <c r="B30" i="2"/>
  <c r="AK30" i="2" s="1"/>
  <c r="F7" i="8"/>
  <c r="S18" i="10"/>
  <c r="H68" i="9"/>
  <c r="H7" i="8"/>
  <c r="D7" i="8"/>
  <c r="F39" i="5"/>
  <c r="K41" i="5"/>
  <c r="O39" i="5"/>
  <c r="J7" i="8"/>
  <c r="L7" i="8"/>
  <c r="E4" i="15"/>
  <c r="E30" i="15" s="1"/>
  <c r="V41" i="5"/>
  <c r="Z4" i="15" s="1"/>
  <c r="S4" i="15"/>
  <c r="F104" i="10"/>
  <c r="G104" i="10" s="1"/>
  <c r="J104" i="10" s="1"/>
  <c r="L104" i="10" s="1"/>
  <c r="G29" i="10"/>
  <c r="F152" i="10"/>
  <c r="G152" i="10" s="1"/>
  <c r="AQ31" i="2"/>
  <c r="AQ32" i="2"/>
  <c r="AQ16" i="2"/>
  <c r="J148" i="10"/>
  <c r="L148" i="10" s="1"/>
  <c r="I76" i="10"/>
  <c r="I74" i="10"/>
  <c r="I72" i="10"/>
  <c r="I70" i="10"/>
  <c r="I68" i="10"/>
  <c r="I66" i="10"/>
  <c r="I63" i="10"/>
  <c r="I61" i="10"/>
  <c r="I59" i="10"/>
  <c r="I57" i="10"/>
  <c r="I55" i="10"/>
  <c r="I53" i="10"/>
  <c r="I51" i="10"/>
  <c r="I49" i="10"/>
  <c r="I47" i="10"/>
  <c r="I45" i="10"/>
  <c r="I43" i="10"/>
  <c r="I41" i="10"/>
  <c r="I39" i="10"/>
  <c r="I37" i="10"/>
  <c r="I27" i="10"/>
  <c r="I29" i="10" s="1"/>
  <c r="G151" i="10"/>
  <c r="H151" i="10" s="1"/>
  <c r="G150" i="10"/>
  <c r="H150" i="10" s="1"/>
  <c r="H89" i="10"/>
  <c r="J145" i="10"/>
  <c r="L145" i="10" s="1"/>
  <c r="I155" i="10"/>
  <c r="I151" i="10"/>
  <c r="I149" i="10"/>
  <c r="I135" i="10"/>
  <c r="I131" i="10"/>
  <c r="I127" i="10"/>
  <c r="I123" i="10"/>
  <c r="I119" i="10"/>
  <c r="I115" i="10"/>
  <c r="I111" i="10"/>
  <c r="I110" i="10"/>
  <c r="I106" i="10"/>
  <c r="I102" i="10"/>
  <c r="I98" i="10"/>
  <c r="I94" i="10"/>
  <c r="I90" i="10"/>
  <c r="I82" i="10"/>
  <c r="J87" i="10"/>
  <c r="L87" i="10" s="1"/>
  <c r="J135" i="10"/>
  <c r="L135" i="10" s="1"/>
  <c r="J131" i="10"/>
  <c r="L131" i="10" s="1"/>
  <c r="J127" i="10"/>
  <c r="L127" i="10" s="1"/>
  <c r="H133" i="10"/>
  <c r="J132" i="10"/>
  <c r="L132" i="10" s="1"/>
  <c r="J124" i="10"/>
  <c r="L124" i="10" s="1"/>
  <c r="J83" i="10"/>
  <c r="L83" i="10" s="1"/>
  <c r="F108" i="10"/>
  <c r="G108" i="10" s="1"/>
  <c r="J108" i="10" s="1"/>
  <c r="L108" i="10" s="1"/>
  <c r="F105" i="10"/>
  <c r="G105" i="10" s="1"/>
  <c r="J105" i="10" s="1"/>
  <c r="L105" i="10" s="1"/>
  <c r="J85" i="10"/>
  <c r="L85" i="10" s="1"/>
  <c r="G9" i="10"/>
  <c r="J120" i="10"/>
  <c r="L120" i="10" s="1"/>
  <c r="J116" i="10"/>
  <c r="L116" i="10" s="1"/>
  <c r="J81" i="10"/>
  <c r="L81" i="10" s="1"/>
  <c r="J147" i="10"/>
  <c r="L147" i="10" s="1"/>
  <c r="J133" i="10"/>
  <c r="L133" i="10" s="1"/>
  <c r="J129" i="10"/>
  <c r="L129" i="10" s="1"/>
  <c r="J125" i="10"/>
  <c r="L125" i="10" s="1"/>
  <c r="I118" i="10"/>
  <c r="I109" i="10"/>
  <c r="I97" i="10"/>
  <c r="I85" i="10"/>
  <c r="J142" i="10"/>
  <c r="L142" i="10" s="1"/>
  <c r="J134" i="10"/>
  <c r="L134" i="10" s="1"/>
  <c r="J130" i="10"/>
  <c r="L130" i="10" s="1"/>
  <c r="J126" i="10"/>
  <c r="L126" i="10" s="1"/>
  <c r="I143" i="10"/>
  <c r="H143" i="10"/>
  <c r="J121" i="10"/>
  <c r="L121" i="10" s="1"/>
  <c r="I154" i="10"/>
  <c r="I152" i="10"/>
  <c r="I148" i="10"/>
  <c r="I144" i="10"/>
  <c r="I120" i="10"/>
  <c r="I116" i="10"/>
  <c r="I114" i="10"/>
  <c r="I112" i="10"/>
  <c r="I107" i="10"/>
  <c r="I103" i="10"/>
  <c r="I99" i="10"/>
  <c r="I95" i="10"/>
  <c r="I91" i="10"/>
  <c r="J144" i="10"/>
  <c r="L144" i="10" s="1"/>
  <c r="J136" i="10"/>
  <c r="L136" i="10" s="1"/>
  <c r="J128" i="10"/>
  <c r="L128" i="10" s="1"/>
  <c r="F155" i="10"/>
  <c r="G155" i="10" s="1"/>
  <c r="J155" i="10" s="1"/>
  <c r="L155" i="10" s="1"/>
  <c r="J146" i="10"/>
  <c r="L146" i="10" s="1"/>
  <c r="J137" i="10"/>
  <c r="L137" i="10" s="1"/>
  <c r="I153" i="10"/>
  <c r="I145" i="10"/>
  <c r="I141" i="10"/>
  <c r="I133" i="10"/>
  <c r="I125" i="10"/>
  <c r="I108" i="10"/>
  <c r="I100" i="10"/>
  <c r="I96" i="10"/>
  <c r="I92" i="10"/>
  <c r="I88" i="10"/>
  <c r="H149" i="10"/>
  <c r="J149" i="10"/>
  <c r="L149" i="10" s="1"/>
  <c r="I147" i="10"/>
  <c r="H147" i="10"/>
  <c r="I139" i="10"/>
  <c r="H139" i="10"/>
  <c r="I86" i="10"/>
  <c r="I136" i="10"/>
  <c r="H136" i="10"/>
  <c r="I132" i="10"/>
  <c r="H132" i="10"/>
  <c r="I128" i="10"/>
  <c r="H128" i="10"/>
  <c r="H87" i="10"/>
  <c r="I87" i="10"/>
  <c r="H83" i="10"/>
  <c r="I83" i="10"/>
  <c r="F111" i="10"/>
  <c r="G111" i="10" s="1"/>
  <c r="H111" i="10" s="1"/>
  <c r="I140" i="10"/>
  <c r="I105" i="10"/>
  <c r="F118" i="10"/>
  <c r="G118" i="10" s="1"/>
  <c r="H118" i="10" s="1"/>
  <c r="F114" i="10"/>
  <c r="G114" i="10" s="1"/>
  <c r="H114" i="10" s="1"/>
  <c r="I81" i="10"/>
  <c r="H81" i="10"/>
  <c r="I146" i="10"/>
  <c r="H146" i="10"/>
  <c r="I130" i="10"/>
  <c r="H130" i="10"/>
  <c r="I101" i="10"/>
  <c r="I142" i="10"/>
  <c r="H142" i="10"/>
  <c r="I134" i="10"/>
  <c r="H134" i="10"/>
  <c r="H127" i="10"/>
  <c r="I126" i="10"/>
  <c r="H126" i="10"/>
  <c r="I93" i="10"/>
  <c r="H135" i="10"/>
  <c r="H125" i="10"/>
  <c r="I150" i="10"/>
  <c r="F122" i="10"/>
  <c r="G122" i="10" s="1"/>
  <c r="H122" i="10" s="1"/>
  <c r="F112" i="10"/>
  <c r="G112" i="10" s="1"/>
  <c r="J112" i="10" s="1"/>
  <c r="L112" i="10" s="1"/>
  <c r="C4" i="15"/>
  <c r="C34" i="15" s="1"/>
  <c r="G82" i="10"/>
  <c r="H82" i="10" s="1"/>
  <c r="I124" i="10"/>
  <c r="H124" i="10"/>
  <c r="I138" i="10"/>
  <c r="G100" i="10"/>
  <c r="H100" i="10" s="1"/>
  <c r="F102" i="10"/>
  <c r="G102" i="10" s="1"/>
  <c r="F119" i="10"/>
  <c r="G119" i="10" s="1"/>
  <c r="U18" i="10"/>
  <c r="F91" i="10" s="1"/>
  <c r="T18" i="10"/>
  <c r="I137" i="10"/>
  <c r="H137" i="10"/>
  <c r="I129" i="10"/>
  <c r="H129" i="10"/>
  <c r="H121" i="10"/>
  <c r="I121" i="10"/>
  <c r="I117" i="10"/>
  <c r="I104" i="10"/>
  <c r="I84" i="10"/>
  <c r="I122" i="10"/>
  <c r="I89" i="10"/>
  <c r="H131" i="10"/>
  <c r="I113" i="10"/>
  <c r="J89" i="10"/>
  <c r="L89" i="10" s="1"/>
  <c r="V18" i="10"/>
  <c r="F93" i="10" s="1"/>
  <c r="I77" i="10"/>
  <c r="I75" i="10"/>
  <c r="I73" i="10"/>
  <c r="I71" i="10"/>
  <c r="I69" i="10"/>
  <c r="I67" i="10"/>
  <c r="I65" i="10"/>
  <c r="I64" i="10"/>
  <c r="I62" i="10"/>
  <c r="I60" i="10"/>
  <c r="I58" i="10"/>
  <c r="I56" i="10"/>
  <c r="I54" i="10"/>
  <c r="I52" i="10"/>
  <c r="I50" i="10"/>
  <c r="I48" i="10"/>
  <c r="I46" i="10"/>
  <c r="I44" i="10"/>
  <c r="I42" i="10"/>
  <c r="I40" i="10"/>
  <c r="I38" i="10"/>
  <c r="I36" i="10"/>
  <c r="F117" i="10"/>
  <c r="G117" i="10" s="1"/>
  <c r="J117" i="10" s="1"/>
  <c r="L117" i="10" s="1"/>
  <c r="F113" i="10"/>
  <c r="G113" i="10" s="1"/>
  <c r="J113" i="10" s="1"/>
  <c r="L113" i="10" s="1"/>
  <c r="F4" i="15"/>
  <c r="F11" i="15" s="1"/>
  <c r="G84" i="10"/>
  <c r="J84" i="10" s="1"/>
  <c r="L84" i="10" s="1"/>
  <c r="G103" i="10"/>
  <c r="J103" i="10" s="1"/>
  <c r="L103" i="10" s="1"/>
  <c r="F109" i="10"/>
  <c r="G109" i="10" s="1"/>
  <c r="J109" i="10" s="1"/>
  <c r="L109" i="10" s="1"/>
  <c r="F107" i="10"/>
  <c r="G107" i="10" s="1"/>
  <c r="J107" i="10" s="1"/>
  <c r="L107" i="10" s="1"/>
  <c r="F110" i="10"/>
  <c r="G110" i="10" s="1"/>
  <c r="J110" i="10" s="1"/>
  <c r="L110" i="10" s="1"/>
  <c r="N20" i="10"/>
  <c r="F115" i="10"/>
  <c r="G115" i="10" s="1"/>
  <c r="G88" i="10"/>
  <c r="H148" i="10"/>
  <c r="H145" i="10"/>
  <c r="H144" i="10"/>
  <c r="H120" i="10"/>
  <c r="H116" i="10"/>
  <c r="H85" i="10"/>
  <c r="I35" i="10"/>
  <c r="D23" i="10"/>
  <c r="N11" i="10"/>
  <c r="F98" i="10" s="1"/>
  <c r="G98" i="10" s="1"/>
  <c r="H98" i="10" s="1"/>
  <c r="AQ29" i="2"/>
  <c r="AQ25" i="2"/>
  <c r="AQ13" i="2"/>
  <c r="AQ9" i="2"/>
  <c r="AQ28" i="2"/>
  <c r="AQ24" i="2"/>
  <c r="AQ12" i="2"/>
  <c r="AQ8" i="2"/>
  <c r="AQ27" i="2"/>
  <c r="AQ23" i="2"/>
  <c r="AQ11" i="2"/>
  <c r="AQ7" i="2"/>
  <c r="AQ34" i="2"/>
  <c r="AQ30" i="2"/>
  <c r="AQ26" i="2"/>
  <c r="AQ22" i="2"/>
  <c r="AQ18" i="2"/>
  <c r="AQ14" i="2"/>
  <c r="AQ10" i="2"/>
  <c r="AQ33" i="2"/>
  <c r="AQ17" i="2"/>
  <c r="AQ21" i="2"/>
  <c r="AQ38" i="2"/>
  <c r="D30" i="10"/>
  <c r="I9" i="10"/>
  <c r="I21" i="10"/>
  <c r="E14" i="15"/>
  <c r="D4" i="15"/>
  <c r="D48" i="15" s="1"/>
  <c r="E15" i="15"/>
  <c r="E12" i="15"/>
  <c r="E32" i="15"/>
  <c r="E29" i="15"/>
  <c r="E34" i="15"/>
  <c r="E33" i="15"/>
  <c r="N39" i="5"/>
  <c r="N40" i="5" s="1"/>
  <c r="R39" i="5"/>
  <c r="J39" i="5"/>
  <c r="G43" i="5"/>
  <c r="G39" i="5"/>
  <c r="G41" i="5" s="1"/>
  <c r="K4" i="15" s="1"/>
  <c r="G44" i="5"/>
  <c r="T39" i="5"/>
  <c r="P39" i="5"/>
  <c r="L39" i="5"/>
  <c r="L40" i="5" s="1"/>
  <c r="H39" i="5"/>
  <c r="D39" i="5"/>
  <c r="U39" i="5"/>
  <c r="Q39" i="5"/>
  <c r="M39" i="5"/>
  <c r="I39" i="5"/>
  <c r="E39" i="5"/>
  <c r="O44" i="5"/>
  <c r="R45" i="5"/>
  <c r="L45" i="5"/>
  <c r="V44" i="5"/>
  <c r="K45" i="5"/>
  <c r="N44" i="5"/>
  <c r="D45" i="5"/>
  <c r="E43" i="5"/>
  <c r="O45" i="5"/>
  <c r="H45" i="5"/>
  <c r="L44" i="5"/>
  <c r="P42" i="5"/>
  <c r="O40" i="5"/>
  <c r="T42" i="5"/>
  <c r="V45" i="5"/>
  <c r="N45" i="5"/>
  <c r="R44" i="5"/>
  <c r="K44" i="5"/>
  <c r="C43" i="5"/>
  <c r="U45" i="5"/>
  <c r="Q45" i="5"/>
  <c r="M45" i="5"/>
  <c r="J45" i="5"/>
  <c r="F45" i="5"/>
  <c r="U44" i="5"/>
  <c r="Q44" i="5"/>
  <c r="M44" i="5"/>
  <c r="J44" i="5"/>
  <c r="E44" i="5"/>
  <c r="T43" i="5"/>
  <c r="P43" i="5"/>
  <c r="T4" i="15" s="1"/>
  <c r="H43" i="5"/>
  <c r="D43" i="5"/>
  <c r="V40" i="5"/>
  <c r="R40" i="5"/>
  <c r="K40" i="5"/>
  <c r="O4" i="15" s="1"/>
  <c r="F40" i="5"/>
  <c r="J4" i="15" s="1"/>
  <c r="F44" i="5"/>
  <c r="C44" i="5"/>
  <c r="T45" i="5"/>
  <c r="P45" i="5"/>
  <c r="I45" i="5"/>
  <c r="V43" i="5"/>
  <c r="I42" i="5"/>
  <c r="I44" i="5"/>
  <c r="C39" i="5"/>
  <c r="C41" i="5" s="1"/>
  <c r="H140" i="10" l="1"/>
  <c r="J140" i="10"/>
  <c r="L140" i="10" s="1"/>
  <c r="J138" i="10"/>
  <c r="L138" i="10" s="1"/>
  <c r="H138" i="10"/>
  <c r="H141" i="10"/>
  <c r="J141" i="10"/>
  <c r="L141" i="10" s="1"/>
  <c r="H102" i="10"/>
  <c r="J102" i="10"/>
  <c r="L102" i="10" s="1"/>
  <c r="H86" i="10"/>
  <c r="J86" i="10"/>
  <c r="L86" i="10" s="1"/>
  <c r="E38" i="15"/>
  <c r="J123" i="10"/>
  <c r="L123" i="10" s="1"/>
  <c r="E48" i="15"/>
  <c r="E47" i="15"/>
  <c r="E8" i="15"/>
  <c r="E11" i="15"/>
  <c r="E10" i="15"/>
  <c r="E49" i="15"/>
  <c r="E24" i="15"/>
  <c r="E27" i="15"/>
  <c r="E25" i="15"/>
  <c r="E18" i="15"/>
  <c r="E21" i="15"/>
  <c r="E39" i="15"/>
  <c r="E16" i="15"/>
  <c r="E42" i="15"/>
  <c r="E23" i="15"/>
  <c r="E45" i="15"/>
  <c r="E41" i="15"/>
  <c r="E28" i="15"/>
  <c r="E31" i="15"/>
  <c r="E37" i="15"/>
  <c r="E17" i="15"/>
  <c r="E43" i="15"/>
  <c r="E46" i="15"/>
  <c r="E9" i="15"/>
  <c r="E40" i="15"/>
  <c r="E26" i="15"/>
  <c r="E13" i="15"/>
  <c r="E44" i="15"/>
  <c r="E36" i="15"/>
  <c r="E20" i="15"/>
  <c r="E7" i="15"/>
  <c r="E35" i="15"/>
  <c r="E19" i="15"/>
  <c r="E22" i="15"/>
  <c r="J152" i="10"/>
  <c r="L152" i="10" s="1"/>
  <c r="H152" i="10"/>
  <c r="H104" i="10"/>
  <c r="E40" i="5"/>
  <c r="E41" i="5"/>
  <c r="P40" i="5"/>
  <c r="P41" i="5"/>
  <c r="I40" i="5"/>
  <c r="M4" i="15" s="1"/>
  <c r="I41" i="5"/>
  <c r="D40" i="5"/>
  <c r="H4" i="15" s="1"/>
  <c r="D41" i="5"/>
  <c r="T40" i="5"/>
  <c r="T41" i="5"/>
  <c r="X4" i="15" s="1"/>
  <c r="J42" i="5"/>
  <c r="J41" i="5"/>
  <c r="J40" i="5"/>
  <c r="N4" i="15" s="1"/>
  <c r="D42" i="5"/>
  <c r="M42" i="5"/>
  <c r="M41" i="5"/>
  <c r="H40" i="5"/>
  <c r="H41" i="5"/>
  <c r="R42" i="5"/>
  <c r="R41" i="5"/>
  <c r="V4" i="15" s="1"/>
  <c r="F42" i="5"/>
  <c r="F41" i="5"/>
  <c r="Q42" i="5"/>
  <c r="Q41" i="5"/>
  <c r="L42" i="5"/>
  <c r="P4" i="15" s="1"/>
  <c r="L41" i="5"/>
  <c r="N42" i="5"/>
  <c r="R4" i="15" s="1"/>
  <c r="N41" i="5"/>
  <c r="O42" i="5"/>
  <c r="O41" i="5"/>
  <c r="U42" i="5"/>
  <c r="U41" i="5"/>
  <c r="Y4" i="15" s="1"/>
  <c r="J151" i="10"/>
  <c r="L151" i="10" s="1"/>
  <c r="F101" i="10"/>
  <c r="G101" i="10" s="1"/>
  <c r="H101" i="10" s="1"/>
  <c r="J150" i="10"/>
  <c r="L150" i="10" s="1"/>
  <c r="F7" i="15"/>
  <c r="F21" i="15"/>
  <c r="F38" i="15"/>
  <c r="F33" i="15"/>
  <c r="F26" i="15"/>
  <c r="F18" i="15"/>
  <c r="F25" i="15"/>
  <c r="F29" i="15"/>
  <c r="F37" i="15"/>
  <c r="F24" i="15"/>
  <c r="C7" i="15"/>
  <c r="F36" i="15"/>
  <c r="F19" i="15"/>
  <c r="C37" i="15"/>
  <c r="C21" i="15"/>
  <c r="C11" i="15"/>
  <c r="C20" i="15"/>
  <c r="C19" i="15"/>
  <c r="H103" i="10"/>
  <c r="H107" i="10"/>
  <c r="H108" i="10"/>
  <c r="F49" i="15"/>
  <c r="F41" i="15"/>
  <c r="F20" i="15"/>
  <c r="F35" i="15"/>
  <c r="D15" i="15"/>
  <c r="C36" i="15"/>
  <c r="F30" i="15"/>
  <c r="F34" i="15"/>
  <c r="F39" i="15"/>
  <c r="F8" i="15"/>
  <c r="F23" i="15"/>
  <c r="J118" i="10"/>
  <c r="L118" i="10" s="1"/>
  <c r="H110" i="10"/>
  <c r="F14" i="15"/>
  <c r="F45" i="15"/>
  <c r="F9" i="15"/>
  <c r="F40" i="15"/>
  <c r="F47" i="15"/>
  <c r="F32" i="15"/>
  <c r="F16" i="15"/>
  <c r="F46" i="15"/>
  <c r="F31" i="15"/>
  <c r="F15" i="15"/>
  <c r="F106" i="10"/>
  <c r="G106" i="10" s="1"/>
  <c r="H106" i="10" s="1"/>
  <c r="C35" i="15"/>
  <c r="F13" i="15"/>
  <c r="F44" i="15"/>
  <c r="C48" i="15"/>
  <c r="F22" i="15"/>
  <c r="F17" i="15"/>
  <c r="F48" i="15"/>
  <c r="F10" i="15"/>
  <c r="F43" i="15"/>
  <c r="F28" i="15"/>
  <c r="F12" i="15"/>
  <c r="F42" i="15"/>
  <c r="F27" i="15"/>
  <c r="C45" i="15"/>
  <c r="J100" i="10"/>
  <c r="L100" i="10" s="1"/>
  <c r="C23" i="15"/>
  <c r="C8" i="15"/>
  <c r="C24" i="15"/>
  <c r="C25" i="15"/>
  <c r="C15" i="15"/>
  <c r="C46" i="15"/>
  <c r="C16" i="15"/>
  <c r="C47" i="15"/>
  <c r="C9" i="15"/>
  <c r="C44" i="15"/>
  <c r="C13" i="15"/>
  <c r="C26" i="15"/>
  <c r="C18" i="15"/>
  <c r="H112" i="10"/>
  <c r="C14" i="15"/>
  <c r="C27" i="15"/>
  <c r="C42" i="15"/>
  <c r="C12" i="15"/>
  <c r="C28" i="15"/>
  <c r="C43" i="15"/>
  <c r="C33" i="15"/>
  <c r="C41" i="15"/>
  <c r="C49" i="15"/>
  <c r="H155" i="10"/>
  <c r="F90" i="10"/>
  <c r="G90" i="10" s="1"/>
  <c r="F153" i="10"/>
  <c r="G153" i="10" s="1"/>
  <c r="H88" i="10"/>
  <c r="J88" i="10"/>
  <c r="L88" i="10" s="1"/>
  <c r="H119" i="10"/>
  <c r="J119" i="10"/>
  <c r="L119" i="10" s="1"/>
  <c r="J98" i="10"/>
  <c r="L98" i="10" s="1"/>
  <c r="J111" i="10"/>
  <c r="L111" i="10" s="1"/>
  <c r="J122" i="10"/>
  <c r="L122" i="10" s="1"/>
  <c r="H105" i="10"/>
  <c r="H84" i="10"/>
  <c r="H113" i="10"/>
  <c r="H115" i="10"/>
  <c r="J115" i="10"/>
  <c r="L115" i="10" s="1"/>
  <c r="F94" i="10"/>
  <c r="G94" i="10" s="1"/>
  <c r="G93" i="10"/>
  <c r="F154" i="10"/>
  <c r="G154" i="10" s="1"/>
  <c r="F96" i="10"/>
  <c r="G96" i="10" s="1"/>
  <c r="F95" i="10"/>
  <c r="G95" i="10" s="1"/>
  <c r="C30" i="15"/>
  <c r="C10" i="15"/>
  <c r="H109" i="10"/>
  <c r="J114" i="10"/>
  <c r="L114" i="10" s="1"/>
  <c r="J82" i="10"/>
  <c r="L82" i="10" s="1"/>
  <c r="H117" i="10"/>
  <c r="F92" i="10"/>
  <c r="G92" i="10" s="1"/>
  <c r="G91" i="10"/>
  <c r="F97" i="10"/>
  <c r="G97" i="10" s="1"/>
  <c r="F99" i="10"/>
  <c r="G99" i="10" s="1"/>
  <c r="D31" i="15"/>
  <c r="D20" i="15"/>
  <c r="D9" i="15"/>
  <c r="D46" i="15"/>
  <c r="D36" i="15"/>
  <c r="D21" i="15"/>
  <c r="D25" i="15"/>
  <c r="D39" i="15"/>
  <c r="D33" i="15"/>
  <c r="D23" i="15"/>
  <c r="D38" i="15"/>
  <c r="D12" i="15"/>
  <c r="D43" i="15"/>
  <c r="D40" i="15"/>
  <c r="D19" i="15"/>
  <c r="D35" i="15"/>
  <c r="D7" i="15"/>
  <c r="D8" i="15"/>
  <c r="D24" i="15"/>
  <c r="D29" i="15"/>
  <c r="D28" i="15"/>
  <c r="D27" i="15"/>
  <c r="D42" i="15"/>
  <c r="D16" i="15"/>
  <c r="D32" i="15"/>
  <c r="D47" i="15"/>
  <c r="D13" i="15"/>
  <c r="D44" i="15"/>
  <c r="D17" i="15"/>
  <c r="D11" i="15"/>
  <c r="D14" i="15"/>
  <c r="D30" i="15"/>
  <c r="D45" i="15"/>
  <c r="D18" i="15"/>
  <c r="D34" i="15"/>
  <c r="D49" i="15"/>
  <c r="D22" i="15"/>
  <c r="D37" i="15"/>
  <c r="D10" i="15"/>
  <c r="D26" i="15"/>
  <c r="D41" i="15"/>
  <c r="E42" i="5"/>
  <c r="U40" i="5"/>
  <c r="G40" i="5"/>
  <c r="G42" i="5"/>
  <c r="H42" i="5"/>
  <c r="M40" i="5"/>
  <c r="Q4" i="15" s="1"/>
  <c r="Q40" i="5"/>
  <c r="U4" i="15" s="1"/>
  <c r="C40" i="5"/>
  <c r="C42" i="5"/>
  <c r="L4" i="15" l="1"/>
  <c r="J101" i="10"/>
  <c r="L101" i="10" s="1"/>
  <c r="J106" i="10"/>
  <c r="L106" i="10" s="1"/>
  <c r="H93" i="10"/>
  <c r="J93" i="10"/>
  <c r="L93" i="10" s="1"/>
  <c r="J153" i="10"/>
  <c r="L153" i="10" s="1"/>
  <c r="H153" i="10"/>
  <c r="H91" i="10"/>
  <c r="J91" i="10"/>
  <c r="L91" i="10" s="1"/>
  <c r="J95" i="10"/>
  <c r="L95" i="10" s="1"/>
  <c r="H95" i="10"/>
  <c r="J94" i="10"/>
  <c r="L94" i="10" s="1"/>
  <c r="H94" i="10"/>
  <c r="H90" i="10"/>
  <c r="J90" i="10"/>
  <c r="L90" i="10" s="1"/>
  <c r="H92" i="10"/>
  <c r="J92" i="10"/>
  <c r="L92" i="10" s="1"/>
  <c r="J96" i="10"/>
  <c r="L96" i="10" s="1"/>
  <c r="H96" i="10"/>
  <c r="J154" i="10"/>
  <c r="L154" i="10" s="1"/>
  <c r="H154" i="10"/>
  <c r="J99" i="10"/>
  <c r="L99" i="10" s="1"/>
  <c r="H99" i="10"/>
  <c r="H97" i="10"/>
  <c r="J97" i="10"/>
  <c r="L97" i="10" s="1"/>
  <c r="G4" i="15"/>
  <c r="B27" i="9"/>
  <c r="H3" i="11"/>
  <c r="H4" i="11"/>
  <c r="H5" i="11"/>
  <c r="H6" i="11"/>
  <c r="H7" i="11"/>
  <c r="H8" i="11"/>
  <c r="H9" i="11"/>
  <c r="H10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9" i="11"/>
  <c r="H40" i="11"/>
  <c r="H41" i="11"/>
  <c r="H42" i="11"/>
  <c r="H43" i="11"/>
  <c r="H44" i="11"/>
  <c r="H45" i="11"/>
  <c r="H46" i="11"/>
  <c r="H47" i="11"/>
  <c r="H48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" i="11"/>
  <c r="F11" i="11"/>
  <c r="H11" i="11" s="1"/>
  <c r="G35" i="11"/>
  <c r="H35" i="11" s="1"/>
  <c r="G36" i="11"/>
  <c r="H36" i="11" s="1"/>
  <c r="G37" i="11"/>
  <c r="H37" i="11" s="1"/>
  <c r="G38" i="11"/>
  <c r="H38" i="11" s="1"/>
  <c r="G49" i="11"/>
  <c r="H49" i="11" s="1"/>
  <c r="D12" i="8" l="1"/>
  <c r="C32" i="15" s="1"/>
  <c r="D16" i="8"/>
  <c r="C39" i="15" s="1"/>
  <c r="D20" i="8"/>
  <c r="D11" i="8"/>
  <c r="C22" i="15" s="1"/>
  <c r="D13" i="8"/>
  <c r="C31" i="15" s="1"/>
  <c r="D21" i="8"/>
  <c r="D17" i="8"/>
  <c r="C17" i="15" s="1"/>
  <c r="D23" i="8"/>
  <c r="D14" i="8"/>
  <c r="C40" i="15" s="1"/>
  <c r="D18" i="8"/>
  <c r="C29" i="15" s="1"/>
  <c r="D22" i="8"/>
  <c r="D15" i="8"/>
  <c r="C38" i="15" s="1"/>
  <c r="D19" i="8"/>
  <c r="O58" i="8"/>
  <c r="N58" i="8"/>
  <c r="M58" i="8"/>
  <c r="L58" i="8"/>
  <c r="K58" i="8"/>
  <c r="J58" i="8"/>
  <c r="I58" i="8"/>
  <c r="H58" i="8"/>
  <c r="G58" i="8"/>
  <c r="F58" i="8"/>
  <c r="E58" i="8"/>
  <c r="D58" i="8"/>
  <c r="M55" i="8"/>
  <c r="I55" i="8"/>
  <c r="E55" i="8"/>
  <c r="I53" i="8"/>
  <c r="O53" i="8"/>
  <c r="M50" i="8"/>
  <c r="O49" i="8"/>
  <c r="E47" i="8"/>
  <c r="M46" i="8"/>
  <c r="I45" i="8"/>
  <c r="O45" i="8"/>
  <c r="K44" i="8"/>
  <c r="E43" i="8"/>
  <c r="K42" i="8"/>
  <c r="I39" i="8"/>
  <c r="E39" i="8"/>
  <c r="K38" i="8"/>
  <c r="I37" i="8"/>
  <c r="K36" i="8"/>
  <c r="M33" i="8"/>
  <c r="I32" i="8"/>
  <c r="E32" i="8"/>
  <c r="O30" i="8"/>
  <c r="I28" i="8"/>
  <c r="E28" i="8"/>
  <c r="I26" i="8"/>
  <c r="B23" i="8"/>
  <c r="O23" i="8" s="1"/>
  <c r="B22" i="8"/>
  <c r="O22" i="8" s="1"/>
  <c r="B21" i="8"/>
  <c r="M21" i="8" s="1"/>
  <c r="B20" i="8"/>
  <c r="O20" i="8" s="1"/>
  <c r="B19" i="8"/>
  <c r="M19" i="8" s="1"/>
  <c r="K17" i="8"/>
  <c r="D8" i="8"/>
  <c r="E7" i="8"/>
  <c r="N3" i="8"/>
  <c r="L3" i="8"/>
  <c r="F3" i="8"/>
  <c r="D3" i="8"/>
  <c r="E14" i="8" l="1"/>
  <c r="E26" i="8"/>
  <c r="I41" i="8"/>
  <c r="E12" i="8"/>
  <c r="M12" i="8"/>
  <c r="G13" i="8"/>
  <c r="E16" i="8"/>
  <c r="E18" i="8"/>
  <c r="O32" i="8"/>
  <c r="G38" i="8"/>
  <c r="G42" i="8"/>
  <c r="E49" i="8"/>
  <c r="I51" i="8"/>
  <c r="I16" i="8"/>
  <c r="I13" i="8"/>
  <c r="O14" i="8"/>
  <c r="O27" i="8"/>
  <c r="I30" i="8"/>
  <c r="I34" i="8"/>
  <c r="I43" i="8"/>
  <c r="O47" i="8"/>
  <c r="O55" i="8"/>
  <c r="I11" i="8"/>
  <c r="E13" i="8"/>
  <c r="M13" i="8"/>
  <c r="M14" i="8"/>
  <c r="M18" i="8"/>
  <c r="E20" i="8"/>
  <c r="M20" i="8"/>
  <c r="E22" i="8"/>
  <c r="E34" i="8"/>
  <c r="E45" i="8"/>
  <c r="M51" i="8"/>
  <c r="O13" i="8"/>
  <c r="M26" i="8"/>
  <c r="M39" i="8"/>
  <c r="I14" i="8"/>
  <c r="I18" i="8"/>
  <c r="I20" i="8"/>
  <c r="I22" i="8"/>
  <c r="E37" i="8"/>
  <c r="M43" i="8"/>
  <c r="M47" i="8"/>
  <c r="G11" i="8"/>
  <c r="O11" i="8"/>
  <c r="I12" i="8"/>
  <c r="M16" i="8"/>
  <c r="E41" i="8"/>
  <c r="I49" i="8"/>
  <c r="E51" i="8"/>
  <c r="M30" i="8"/>
  <c r="O12" i="8"/>
  <c r="E15" i="8"/>
  <c r="M15" i="8"/>
  <c r="K11" i="8"/>
  <c r="E11" i="8"/>
  <c r="M11" i="8"/>
  <c r="K13" i="8"/>
  <c r="I15" i="8"/>
  <c r="O16" i="8"/>
  <c r="O28" i="8"/>
  <c r="M28" i="8"/>
  <c r="M52" i="8"/>
  <c r="I47" i="8"/>
  <c r="M49" i="8"/>
  <c r="E53" i="8"/>
  <c r="M54" i="8"/>
  <c r="K15" i="8"/>
  <c r="M22" i="8"/>
  <c r="I29" i="8"/>
  <c r="M32" i="8"/>
  <c r="O39" i="8"/>
  <c r="O43" i="8"/>
  <c r="M48" i="8"/>
  <c r="O51" i="8"/>
  <c r="G15" i="8"/>
  <c r="O15" i="8"/>
  <c r="K18" i="8"/>
  <c r="O26" i="8"/>
  <c r="E30" i="8"/>
  <c r="M31" i="8"/>
  <c r="O34" i="8"/>
  <c r="M34" i="8"/>
  <c r="O37" i="8"/>
  <c r="M37" i="8"/>
  <c r="O41" i="8"/>
  <c r="M41" i="8"/>
  <c r="M45" i="8"/>
  <c r="M53" i="8"/>
  <c r="E8" i="8"/>
  <c r="H8" i="8"/>
  <c r="I8" i="8" s="1"/>
  <c r="I7" i="8"/>
  <c r="G17" i="8"/>
  <c r="O17" i="8"/>
  <c r="G19" i="8"/>
  <c r="O19" i="8"/>
  <c r="K21" i="8"/>
  <c r="G23" i="8"/>
  <c r="G27" i="8"/>
  <c r="K27" i="8"/>
  <c r="G29" i="8"/>
  <c r="K29" i="8"/>
  <c r="O29" i="8"/>
  <c r="G31" i="8"/>
  <c r="K31" i="8"/>
  <c r="O31" i="8"/>
  <c r="G33" i="8"/>
  <c r="K33" i="8"/>
  <c r="O33" i="8"/>
  <c r="O35" i="8"/>
  <c r="K35" i="8"/>
  <c r="G35" i="8"/>
  <c r="M40" i="8"/>
  <c r="I40" i="8"/>
  <c r="E40" i="8"/>
  <c r="O40" i="8"/>
  <c r="L8" i="8"/>
  <c r="M8" i="8" s="1"/>
  <c r="M7" i="8"/>
  <c r="G12" i="8"/>
  <c r="G14" i="8"/>
  <c r="K14" i="8"/>
  <c r="K16" i="8"/>
  <c r="E17" i="8"/>
  <c r="I17" i="8"/>
  <c r="M17" i="8"/>
  <c r="G18" i="8"/>
  <c r="O18" i="8"/>
  <c r="I19" i="8"/>
  <c r="K20" i="8"/>
  <c r="E21" i="8"/>
  <c r="I21" i="8"/>
  <c r="G22" i="8"/>
  <c r="K22" i="8"/>
  <c r="E23" i="8"/>
  <c r="I23" i="8"/>
  <c r="M23" i="8"/>
  <c r="G26" i="8"/>
  <c r="K26" i="8"/>
  <c r="E27" i="8"/>
  <c r="I27" i="8"/>
  <c r="M27" i="8"/>
  <c r="G28" i="8"/>
  <c r="K28" i="8"/>
  <c r="E29" i="8"/>
  <c r="M29" i="8"/>
  <c r="G30" i="8"/>
  <c r="K30" i="8"/>
  <c r="E31" i="8"/>
  <c r="I31" i="8"/>
  <c r="G32" i="8"/>
  <c r="K32" i="8"/>
  <c r="E33" i="8"/>
  <c r="I33" i="8"/>
  <c r="G34" i="8"/>
  <c r="K34" i="8"/>
  <c r="E35" i="8"/>
  <c r="I35" i="8"/>
  <c r="M38" i="8"/>
  <c r="I38" i="8"/>
  <c r="E38" i="8"/>
  <c r="K40" i="8"/>
  <c r="M42" i="8"/>
  <c r="I42" i="8"/>
  <c r="E42" i="8"/>
  <c r="K19" i="8"/>
  <c r="G21" i="8"/>
  <c r="O21" i="8"/>
  <c r="K23" i="8"/>
  <c r="M36" i="8"/>
  <c r="I36" i="8"/>
  <c r="E36" i="8"/>
  <c r="M44" i="8"/>
  <c r="I44" i="8"/>
  <c r="E44" i="8"/>
  <c r="J8" i="8"/>
  <c r="K8" i="8" s="1"/>
  <c r="K7" i="8"/>
  <c r="M35" i="8"/>
  <c r="O36" i="8"/>
  <c r="O44" i="8"/>
  <c r="K12" i="8"/>
  <c r="G16" i="8"/>
  <c r="E19" i="8"/>
  <c r="G20" i="8"/>
  <c r="F8" i="8"/>
  <c r="G8" i="8" s="1"/>
  <c r="G7" i="8"/>
  <c r="N8" i="8"/>
  <c r="O8" i="8" s="1"/>
  <c r="O7" i="8"/>
  <c r="G36" i="8"/>
  <c r="O38" i="8"/>
  <c r="G40" i="8"/>
  <c r="O42" i="8"/>
  <c r="G44" i="8"/>
  <c r="G46" i="8"/>
  <c r="K46" i="8"/>
  <c r="O46" i="8"/>
  <c r="G48" i="8"/>
  <c r="K48" i="8"/>
  <c r="O48" i="8"/>
  <c r="G50" i="8"/>
  <c r="K50" i="8"/>
  <c r="O50" i="8"/>
  <c r="G52" i="8"/>
  <c r="K52" i="8"/>
  <c r="O52" i="8"/>
  <c r="G54" i="8"/>
  <c r="K54" i="8"/>
  <c r="O54" i="8"/>
  <c r="G37" i="8"/>
  <c r="K37" i="8"/>
  <c r="G39" i="8"/>
  <c r="K39" i="8"/>
  <c r="G41" i="8"/>
  <c r="K41" i="8"/>
  <c r="G43" i="8"/>
  <c r="K43" i="8"/>
  <c r="G45" i="8"/>
  <c r="K45" i="8"/>
  <c r="E46" i="8"/>
  <c r="I46" i="8"/>
  <c r="G47" i="8"/>
  <c r="K47" i="8"/>
  <c r="E48" i="8"/>
  <c r="I48" i="8"/>
  <c r="G49" i="8"/>
  <c r="K49" i="8"/>
  <c r="E50" i="8"/>
  <c r="I50" i="8"/>
  <c r="G51" i="8"/>
  <c r="K51" i="8"/>
  <c r="E52" i="8"/>
  <c r="I52" i="8"/>
  <c r="G53" i="8"/>
  <c r="K53" i="8"/>
  <c r="E54" i="8"/>
  <c r="I54" i="8"/>
  <c r="G55" i="8"/>
  <c r="K55" i="8"/>
  <c r="M60" i="8" l="1"/>
  <c r="E60" i="8"/>
  <c r="G60" i="8"/>
  <c r="I60" i="8"/>
  <c r="O60" i="8"/>
  <c r="K60" i="8"/>
  <c r="E21" i="4" l="1"/>
  <c r="G21" i="4" s="1"/>
  <c r="E20" i="4"/>
  <c r="G20" i="4" s="1"/>
  <c r="E19" i="4"/>
  <c r="G19" i="4" s="1"/>
  <c r="E18" i="4"/>
  <c r="G18" i="4" s="1"/>
  <c r="E17" i="4"/>
  <c r="G17" i="4" s="1"/>
  <c r="E16" i="4"/>
  <c r="G16" i="4" s="1"/>
  <c r="E15" i="4"/>
  <c r="G15" i="4" s="1"/>
  <c r="E14" i="4"/>
  <c r="G14" i="4" s="1"/>
  <c r="E13" i="4"/>
  <c r="G13" i="4" s="1"/>
  <c r="G12" i="4"/>
  <c r="E12" i="4"/>
  <c r="E11" i="4"/>
  <c r="G11" i="4" s="1"/>
  <c r="E10" i="4"/>
  <c r="G10" i="4" s="1"/>
  <c r="E9" i="4"/>
  <c r="G9" i="4" s="1"/>
  <c r="E8" i="4"/>
  <c r="G8" i="4" s="1"/>
  <c r="E7" i="4"/>
  <c r="G7" i="4" s="1"/>
  <c r="E6" i="4"/>
  <c r="G6" i="4" s="1"/>
  <c r="E5" i="4"/>
  <c r="G5" i="4" s="1"/>
  <c r="AO39" i="2"/>
  <c r="M39" i="2"/>
  <c r="G39" i="2"/>
  <c r="AE35" i="2"/>
  <c r="AA34" i="2"/>
  <c r="U34" i="2"/>
  <c r="M34" i="2"/>
  <c r="E34" i="2"/>
  <c r="K33" i="2"/>
  <c r="AM32" i="2"/>
  <c r="I30" i="2"/>
  <c r="AO26" i="2"/>
  <c r="AM26" i="2"/>
  <c r="AI26" i="2"/>
  <c r="AG26" i="2"/>
  <c r="AE26" i="2"/>
  <c r="AC26" i="2"/>
  <c r="AA26" i="2"/>
  <c r="Y26" i="2"/>
  <c r="W26" i="2"/>
  <c r="U26" i="2"/>
  <c r="S26" i="2"/>
  <c r="Q26" i="2"/>
  <c r="O26" i="2"/>
  <c r="M26" i="2"/>
  <c r="K26" i="2"/>
  <c r="I26" i="2"/>
  <c r="G26" i="2"/>
  <c r="E26" i="2"/>
  <c r="AM23" i="2"/>
  <c r="AG23" i="2"/>
  <c r="AE23" i="2"/>
  <c r="Y23" i="2"/>
  <c r="S23" i="2"/>
  <c r="K23" i="2"/>
  <c r="I23" i="2"/>
  <c r="AE15" i="2"/>
  <c r="AO12" i="2"/>
  <c r="AM12" i="2"/>
  <c r="AI12" i="2"/>
  <c r="AG12" i="2"/>
  <c r="AE12" i="2"/>
  <c r="AC12" i="2"/>
  <c r="AA12" i="2"/>
  <c r="Y12" i="2"/>
  <c r="W12" i="2"/>
  <c r="U12" i="2"/>
  <c r="S12" i="2"/>
  <c r="Q12" i="2"/>
  <c r="O12" i="2"/>
  <c r="M12" i="2"/>
  <c r="K12" i="2"/>
  <c r="I12" i="2"/>
  <c r="G12" i="2"/>
  <c r="E12" i="2"/>
  <c r="O11" i="2"/>
  <c r="AM7" i="2"/>
  <c r="AN6" i="2"/>
  <c r="AL6" i="2"/>
  <c r="AH6" i="2"/>
  <c r="AF6" i="2"/>
  <c r="AD6" i="2"/>
  <c r="AB6" i="2"/>
  <c r="Z6" i="2"/>
  <c r="X6" i="2"/>
  <c r="V6" i="2"/>
  <c r="T6" i="2"/>
  <c r="R6" i="2"/>
  <c r="P6" i="2"/>
  <c r="N6" i="2"/>
  <c r="L6" i="2"/>
  <c r="J6" i="2"/>
  <c r="H6" i="2"/>
  <c r="F6" i="2"/>
  <c r="D6" i="2"/>
  <c r="C6" i="2"/>
  <c r="A6" i="2"/>
  <c r="AN3" i="2"/>
  <c r="AL3" i="2"/>
  <c r="AH3" i="2"/>
  <c r="AF3" i="2"/>
  <c r="AD3" i="2"/>
  <c r="AB3" i="2"/>
  <c r="Z3" i="2"/>
  <c r="X3" i="2"/>
  <c r="V3" i="2"/>
  <c r="T3" i="2"/>
  <c r="R3" i="2"/>
  <c r="P3" i="2"/>
  <c r="N3" i="2"/>
  <c r="L3" i="2"/>
  <c r="J3" i="2"/>
  <c r="H3" i="2"/>
  <c r="F3" i="2"/>
  <c r="D3" i="2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V8" i="1"/>
  <c r="BR8" i="1"/>
  <c r="BN8" i="1"/>
  <c r="BJ8" i="1"/>
  <c r="BF8" i="1"/>
  <c r="BD8" i="1"/>
  <c r="BB8" i="1"/>
  <c r="AX8" i="1"/>
  <c r="AT8" i="1"/>
  <c r="AP8" i="1"/>
  <c r="AH8" i="1"/>
  <c r="AD8" i="1"/>
  <c r="Z8" i="1"/>
  <c r="V8" i="1"/>
  <c r="R8" i="1"/>
  <c r="N8" i="1"/>
  <c r="J8" i="1"/>
  <c r="F8" i="1"/>
  <c r="B8" i="1"/>
  <c r="I11" i="15" l="1"/>
  <c r="I27" i="15"/>
  <c r="I30" i="15"/>
  <c r="I49" i="15"/>
  <c r="I32" i="15"/>
  <c r="I15" i="15"/>
  <c r="I31" i="15"/>
  <c r="I34" i="15"/>
  <c r="I28" i="15"/>
  <c r="I38" i="15"/>
  <c r="I19" i="15"/>
  <c r="I35" i="15"/>
  <c r="I33" i="15"/>
  <c r="I37" i="15"/>
  <c r="I47" i="15"/>
  <c r="I8" i="15"/>
  <c r="I23" i="15"/>
  <c r="I39" i="15"/>
  <c r="I40" i="15"/>
  <c r="I36" i="15"/>
  <c r="I29" i="15"/>
  <c r="I12" i="15"/>
  <c r="I13" i="15"/>
  <c r="I9" i="15"/>
  <c r="I42" i="15"/>
  <c r="I43" i="15"/>
  <c r="I41" i="15"/>
  <c r="I16" i="15"/>
  <c r="I21" i="15"/>
  <c r="I17" i="15"/>
  <c r="I46" i="15"/>
  <c r="I18" i="15"/>
  <c r="I48" i="15"/>
  <c r="I20" i="15"/>
  <c r="I14" i="15"/>
  <c r="I25" i="15"/>
  <c r="I7" i="15"/>
  <c r="I44" i="15"/>
  <c r="I24" i="15"/>
  <c r="I22" i="15"/>
  <c r="I26" i="15"/>
  <c r="I45" i="15"/>
  <c r="I10" i="15"/>
  <c r="T23" i="15"/>
  <c r="T13" i="15"/>
  <c r="T24" i="15"/>
  <c r="T44" i="15"/>
  <c r="T42" i="15"/>
  <c r="J9" i="15"/>
  <c r="J20" i="15"/>
  <c r="J36" i="15"/>
  <c r="J43" i="15"/>
  <c r="J41" i="15"/>
  <c r="J44" i="15"/>
  <c r="K13" i="15"/>
  <c r="K16" i="15"/>
  <c r="K28" i="15"/>
  <c r="K43" i="15"/>
  <c r="K31" i="15"/>
  <c r="O18" i="15"/>
  <c r="O19" i="15"/>
  <c r="O15" i="15"/>
  <c r="O44" i="15"/>
  <c r="O49" i="15"/>
  <c r="O7" i="15"/>
  <c r="S21" i="15"/>
  <c r="S29" i="15"/>
  <c r="S20" i="15"/>
  <c r="S27" i="15"/>
  <c r="S38" i="15"/>
  <c r="Z8" i="15"/>
  <c r="Z11" i="15"/>
  <c r="Z27" i="15"/>
  <c r="Z46" i="15"/>
  <c r="Z39" i="15"/>
  <c r="W14" i="15"/>
  <c r="W19" i="15"/>
  <c r="W41" i="15"/>
  <c r="W44" i="15"/>
  <c r="W42" i="15"/>
  <c r="W38" i="15"/>
  <c r="Z47" i="15"/>
  <c r="T36" i="15"/>
  <c r="S17" i="15"/>
  <c r="W11" i="15"/>
  <c r="T10" i="15"/>
  <c r="T21" i="15"/>
  <c r="T29" i="15"/>
  <c r="T48" i="15"/>
  <c r="T43" i="15"/>
  <c r="J13" i="15"/>
  <c r="J24" i="15"/>
  <c r="J40" i="15"/>
  <c r="J47" i="15"/>
  <c r="J48" i="15"/>
  <c r="J7" i="15"/>
  <c r="K17" i="15"/>
  <c r="K24" i="15"/>
  <c r="K32" i="15"/>
  <c r="K47" i="15"/>
  <c r="K35" i="15"/>
  <c r="O22" i="15"/>
  <c r="O26" i="15"/>
  <c r="O23" i="15"/>
  <c r="O48" i="15"/>
  <c r="O46" i="15"/>
  <c r="S10" i="15"/>
  <c r="S25" i="15"/>
  <c r="S33" i="15"/>
  <c r="S35" i="15"/>
  <c r="S30" i="15"/>
  <c r="S49" i="15"/>
  <c r="Z12" i="15"/>
  <c r="Z19" i="15"/>
  <c r="Z31" i="15"/>
  <c r="Z15" i="15"/>
  <c r="Z37" i="15"/>
  <c r="W18" i="15"/>
  <c r="W26" i="15"/>
  <c r="W15" i="15"/>
  <c r="W48" i="15"/>
  <c r="W27" i="15"/>
  <c r="W7" i="15"/>
  <c r="S7" i="15"/>
  <c r="W30" i="15"/>
  <c r="T49" i="15"/>
  <c r="J16" i="15"/>
  <c r="J49" i="15"/>
  <c r="K7" i="15"/>
  <c r="O40" i="15"/>
  <c r="S12" i="15"/>
  <c r="Z25" i="15"/>
  <c r="W37" i="15"/>
  <c r="T14" i="15"/>
  <c r="T26" i="15"/>
  <c r="T33" i="15"/>
  <c r="T7" i="15"/>
  <c r="T41" i="15"/>
  <c r="J17" i="15"/>
  <c r="J10" i="15"/>
  <c r="J14" i="15"/>
  <c r="J42" i="15"/>
  <c r="J37" i="15"/>
  <c r="J34" i="15"/>
  <c r="K21" i="15"/>
  <c r="K29" i="15"/>
  <c r="K12" i="15"/>
  <c r="K30" i="15"/>
  <c r="K42" i="15"/>
  <c r="O9" i="15"/>
  <c r="O12" i="15"/>
  <c r="O28" i="15"/>
  <c r="O43" i="15"/>
  <c r="O16" i="15"/>
  <c r="S14" i="15"/>
  <c r="S15" i="15"/>
  <c r="S37" i="15"/>
  <c r="S44" i="15"/>
  <c r="S40" i="15"/>
  <c r="S31" i="15"/>
  <c r="Z16" i="15"/>
  <c r="Z28" i="15"/>
  <c r="Z23" i="15"/>
  <c r="Z33" i="15"/>
  <c r="Z45" i="15"/>
  <c r="W22" i="15"/>
  <c r="W12" i="15"/>
  <c r="W23" i="15"/>
  <c r="W43" i="15"/>
  <c r="W40" i="15"/>
  <c r="Z14" i="15"/>
  <c r="W31" i="15"/>
  <c r="J38" i="15"/>
  <c r="K8" i="15"/>
  <c r="O11" i="15"/>
  <c r="S24" i="15"/>
  <c r="Z21" i="15"/>
  <c r="W10" i="15"/>
  <c r="T18" i="15"/>
  <c r="T30" i="15"/>
  <c r="T25" i="15"/>
  <c r="T17" i="15"/>
  <c r="T9" i="15"/>
  <c r="J21" i="15"/>
  <c r="J18" i="15"/>
  <c r="J22" i="15"/>
  <c r="J46" i="15"/>
  <c r="J45" i="15"/>
  <c r="K10" i="15"/>
  <c r="K25" i="15"/>
  <c r="K33" i="15"/>
  <c r="K36" i="15"/>
  <c r="K27" i="15"/>
  <c r="K20" i="15"/>
  <c r="O13" i="15"/>
  <c r="O20" i="15"/>
  <c r="O32" i="15"/>
  <c r="O47" i="15"/>
  <c r="O42" i="15"/>
  <c r="S18" i="15"/>
  <c r="S23" i="15"/>
  <c r="S41" i="15"/>
  <c r="S48" i="15"/>
  <c r="S45" i="15"/>
  <c r="S36" i="15"/>
  <c r="Z20" i="15"/>
  <c r="Z32" i="15"/>
  <c r="Z30" i="15"/>
  <c r="Z35" i="15"/>
  <c r="Z41" i="15"/>
  <c r="W9" i="15"/>
  <c r="W20" i="15"/>
  <c r="W28" i="15"/>
  <c r="W47" i="15"/>
  <c r="W24" i="15"/>
  <c r="S16" i="15"/>
  <c r="T19" i="15"/>
  <c r="K19" i="15"/>
  <c r="O45" i="15"/>
  <c r="Z22" i="15"/>
  <c r="W45" i="15"/>
  <c r="T22" i="15"/>
  <c r="T34" i="15"/>
  <c r="T32" i="15"/>
  <c r="T35" i="15"/>
  <c r="T28" i="15"/>
  <c r="J25" i="15"/>
  <c r="J11" i="15"/>
  <c r="J27" i="15"/>
  <c r="J33" i="15"/>
  <c r="J23" i="15"/>
  <c r="K14" i="15"/>
  <c r="K15" i="15"/>
  <c r="K37" i="15"/>
  <c r="K44" i="15"/>
  <c r="K34" i="15"/>
  <c r="K39" i="15"/>
  <c r="O17" i="15"/>
  <c r="O29" i="15"/>
  <c r="O27" i="15"/>
  <c r="O24" i="15"/>
  <c r="O39" i="15"/>
  <c r="S22" i="15"/>
  <c r="S26" i="15"/>
  <c r="S11" i="15"/>
  <c r="S39" i="15"/>
  <c r="S42" i="15"/>
  <c r="Z9" i="15"/>
  <c r="Z24" i="15"/>
  <c r="Z36" i="15"/>
  <c r="Z38" i="15"/>
  <c r="Z29" i="15"/>
  <c r="Z44" i="15"/>
  <c r="W13" i="15"/>
  <c r="W25" i="15"/>
  <c r="W32" i="15"/>
  <c r="W34" i="15"/>
  <c r="W46" i="15"/>
  <c r="T20" i="15"/>
  <c r="T45" i="15"/>
  <c r="T47" i="15"/>
  <c r="J28" i="15"/>
  <c r="J15" i="15"/>
  <c r="K22" i="15"/>
  <c r="K11" i="15"/>
  <c r="K46" i="15"/>
  <c r="O37" i="15"/>
  <c r="O35" i="15"/>
  <c r="S13" i="15"/>
  <c r="S47" i="15"/>
  <c r="Z18" i="15"/>
  <c r="Z26" i="15"/>
  <c r="W33" i="15"/>
  <c r="T16" i="15"/>
  <c r="J32" i="15"/>
  <c r="K9" i="15"/>
  <c r="O14" i="15"/>
  <c r="O8" i="15"/>
  <c r="S34" i="15"/>
  <c r="Z49" i="15"/>
  <c r="W49" i="15"/>
  <c r="T11" i="15"/>
  <c r="T12" i="15"/>
  <c r="T38" i="15"/>
  <c r="T40" i="15"/>
  <c r="T37" i="15"/>
  <c r="T39" i="15"/>
  <c r="J8" i="15"/>
  <c r="J19" i="15"/>
  <c r="J31" i="15"/>
  <c r="J35" i="15"/>
  <c r="J26" i="15"/>
  <c r="K18" i="15"/>
  <c r="K23" i="15"/>
  <c r="K41" i="15"/>
  <c r="K48" i="15"/>
  <c r="K45" i="15"/>
  <c r="K49" i="15"/>
  <c r="O21" i="15"/>
  <c r="O33" i="15"/>
  <c r="O31" i="15"/>
  <c r="O34" i="15"/>
  <c r="O30" i="15"/>
  <c r="S9" i="15"/>
  <c r="S8" i="15"/>
  <c r="S19" i="15"/>
  <c r="S43" i="15"/>
  <c r="S46" i="15"/>
  <c r="Z13" i="15"/>
  <c r="Z10" i="15"/>
  <c r="Z40" i="15"/>
  <c r="Z43" i="15"/>
  <c r="Z34" i="15"/>
  <c r="Z7" i="15"/>
  <c r="W17" i="15"/>
  <c r="W29" i="15"/>
  <c r="W8" i="15"/>
  <c r="W36" i="15"/>
  <c r="W16" i="15"/>
  <c r="T15" i="15"/>
  <c r="T8" i="15"/>
  <c r="T31" i="15"/>
  <c r="J12" i="15"/>
  <c r="J30" i="15"/>
  <c r="J39" i="15"/>
  <c r="K26" i="15"/>
  <c r="K38" i="15"/>
  <c r="O10" i="15"/>
  <c r="O25" i="15"/>
  <c r="O38" i="15"/>
  <c r="O36" i="15"/>
  <c r="S28" i="15"/>
  <c r="Z17" i="15"/>
  <c r="Z48" i="15"/>
  <c r="W21" i="15"/>
  <c r="W35" i="15"/>
  <c r="T27" i="15"/>
  <c r="T46" i="15"/>
  <c r="J29" i="15"/>
  <c r="K40" i="15"/>
  <c r="O41" i="15"/>
  <c r="S32" i="15"/>
  <c r="Z42" i="15"/>
  <c r="W39" i="15"/>
  <c r="U8" i="15"/>
  <c r="U23" i="15"/>
  <c r="U35" i="15"/>
  <c r="U36" i="15"/>
  <c r="U22" i="15"/>
  <c r="U28" i="15"/>
  <c r="X14" i="15"/>
  <c r="X26" i="15"/>
  <c r="X33" i="15"/>
  <c r="X41" i="15"/>
  <c r="X43" i="15"/>
  <c r="Q16" i="15"/>
  <c r="Q21" i="15"/>
  <c r="Q17" i="15"/>
  <c r="Q42" i="15"/>
  <c r="Q18" i="15"/>
  <c r="Q47" i="15"/>
  <c r="P22" i="15"/>
  <c r="P26" i="15"/>
  <c r="P28" i="15"/>
  <c r="P31" i="15"/>
  <c r="P41" i="15"/>
  <c r="N25" i="15"/>
  <c r="N15" i="15"/>
  <c r="N27" i="15"/>
  <c r="N46" i="15"/>
  <c r="N45" i="15"/>
  <c r="M12" i="15"/>
  <c r="M9" i="15"/>
  <c r="M39" i="15"/>
  <c r="M37" i="15"/>
  <c r="M32" i="15"/>
  <c r="M40" i="15"/>
  <c r="Y15" i="15"/>
  <c r="Y31" i="15"/>
  <c r="Y33" i="15"/>
  <c r="Y10" i="15"/>
  <c r="Y34" i="15"/>
  <c r="V21" i="15"/>
  <c r="V22" i="15"/>
  <c r="V18" i="15"/>
  <c r="V42" i="15"/>
  <c r="V30" i="15"/>
  <c r="R9" i="15"/>
  <c r="R20" i="15"/>
  <c r="R36" i="15"/>
  <c r="R30" i="15"/>
  <c r="R33" i="15"/>
  <c r="R44" i="15"/>
  <c r="H14" i="15"/>
  <c r="H17" i="15"/>
  <c r="H20" i="15"/>
  <c r="H39" i="15"/>
  <c r="H46" i="15"/>
  <c r="H26" i="15"/>
  <c r="Y38" i="15"/>
  <c r="V34" i="15"/>
  <c r="R21" i="15"/>
  <c r="R43" i="15"/>
  <c r="H8" i="15"/>
  <c r="H32" i="15"/>
  <c r="M49" i="15"/>
  <c r="V48" i="15"/>
  <c r="H42" i="15"/>
  <c r="U29" i="15"/>
  <c r="X17" i="15"/>
  <c r="Q12" i="15"/>
  <c r="Q37" i="15"/>
  <c r="N21" i="15"/>
  <c r="M8" i="15"/>
  <c r="Y11" i="15"/>
  <c r="Y29" i="15"/>
  <c r="U12" i="15"/>
  <c r="U9" i="15"/>
  <c r="U39" i="15"/>
  <c r="U38" i="15"/>
  <c r="U32" i="15"/>
  <c r="U43" i="15"/>
  <c r="X18" i="15"/>
  <c r="X30" i="15"/>
  <c r="X13" i="15"/>
  <c r="X44" i="15"/>
  <c r="X32" i="15"/>
  <c r="Q20" i="15"/>
  <c r="Q14" i="15"/>
  <c r="Q25" i="15"/>
  <c r="Q46" i="15"/>
  <c r="Q32" i="15"/>
  <c r="P11" i="15"/>
  <c r="P8" i="15"/>
  <c r="P30" i="15"/>
  <c r="P36" i="15"/>
  <c r="P39" i="15"/>
  <c r="P42" i="15"/>
  <c r="N8" i="15"/>
  <c r="N23" i="15"/>
  <c r="N31" i="15"/>
  <c r="N19" i="15"/>
  <c r="N30" i="15"/>
  <c r="M16" i="15"/>
  <c r="M17" i="15"/>
  <c r="M13" i="15"/>
  <c r="M42" i="15"/>
  <c r="M28" i="15"/>
  <c r="M43" i="15"/>
  <c r="Y19" i="15"/>
  <c r="Y35" i="15"/>
  <c r="Y40" i="15"/>
  <c r="Y25" i="15"/>
  <c r="Y48" i="15"/>
  <c r="V25" i="15"/>
  <c r="V15" i="15"/>
  <c r="V27" i="15"/>
  <c r="V46" i="15"/>
  <c r="V19" i="15"/>
  <c r="R13" i="15"/>
  <c r="R24" i="15"/>
  <c r="R40" i="15"/>
  <c r="R37" i="15"/>
  <c r="R35" i="15"/>
  <c r="R7" i="15"/>
  <c r="H18" i="15"/>
  <c r="H25" i="15"/>
  <c r="H29" i="15"/>
  <c r="H41" i="15"/>
  <c r="H47" i="15"/>
  <c r="H22" i="15"/>
  <c r="Y46" i="15"/>
  <c r="V29" i="15"/>
  <c r="R18" i="15"/>
  <c r="H11" i="15"/>
  <c r="H30" i="15"/>
  <c r="M22" i="15"/>
  <c r="V44" i="15"/>
  <c r="H27" i="15"/>
  <c r="U31" i="15"/>
  <c r="X39" i="15"/>
  <c r="Q13" i="15"/>
  <c r="P25" i="15"/>
  <c r="N22" i="15"/>
  <c r="M23" i="15"/>
  <c r="Y27" i="15"/>
  <c r="V17" i="15"/>
  <c r="U16" i="15"/>
  <c r="U17" i="15"/>
  <c r="U13" i="15"/>
  <c r="U42" i="15"/>
  <c r="U41" i="15"/>
  <c r="U14" i="15"/>
  <c r="X22" i="15"/>
  <c r="X34" i="15"/>
  <c r="X28" i="15"/>
  <c r="X48" i="15"/>
  <c r="X36" i="15"/>
  <c r="Q24" i="15"/>
  <c r="Q22" i="15"/>
  <c r="Q26" i="15"/>
  <c r="Q7" i="15"/>
  <c r="Q43" i="15"/>
  <c r="P15" i="15"/>
  <c r="P16" i="15"/>
  <c r="P34" i="15"/>
  <c r="P45" i="15"/>
  <c r="P46" i="15"/>
  <c r="P21" i="15"/>
  <c r="N12" i="15"/>
  <c r="N28" i="15"/>
  <c r="N34" i="15"/>
  <c r="N29" i="15"/>
  <c r="N41" i="15"/>
  <c r="M20" i="15"/>
  <c r="M25" i="15"/>
  <c r="M21" i="15"/>
  <c r="M46" i="15"/>
  <c r="M47" i="15"/>
  <c r="Y8" i="15"/>
  <c r="Y23" i="15"/>
  <c r="Y39" i="15"/>
  <c r="Y42" i="15"/>
  <c r="Y28" i="15"/>
  <c r="Y32" i="15"/>
  <c r="V8" i="15"/>
  <c r="V23" i="15"/>
  <c r="V31" i="15"/>
  <c r="V26" i="15"/>
  <c r="V35" i="15"/>
  <c r="R17" i="15"/>
  <c r="R10" i="15"/>
  <c r="R14" i="15"/>
  <c r="R39" i="15"/>
  <c r="R48" i="15"/>
  <c r="R45" i="15"/>
  <c r="H33" i="15"/>
  <c r="H44" i="15"/>
  <c r="H13" i="15"/>
  <c r="V12" i="15"/>
  <c r="R22" i="15"/>
  <c r="H28" i="15"/>
  <c r="M48" i="15"/>
  <c r="R28" i="15"/>
  <c r="H45" i="15"/>
  <c r="U49" i="15"/>
  <c r="P18" i="15"/>
  <c r="N42" i="15"/>
  <c r="M44" i="15"/>
  <c r="U20" i="15"/>
  <c r="U25" i="15"/>
  <c r="U21" i="15"/>
  <c r="U46" i="15"/>
  <c r="U47" i="15"/>
  <c r="X11" i="15"/>
  <c r="X8" i="15"/>
  <c r="X38" i="15"/>
  <c r="X35" i="15"/>
  <c r="X7" i="15"/>
  <c r="X27" i="15"/>
  <c r="Q11" i="15"/>
  <c r="Q27" i="15"/>
  <c r="Q30" i="15"/>
  <c r="Q38" i="15"/>
  <c r="Q44" i="15"/>
  <c r="P19" i="15"/>
  <c r="P24" i="15"/>
  <c r="P38" i="15"/>
  <c r="P49" i="15"/>
  <c r="P37" i="15"/>
  <c r="P43" i="15"/>
  <c r="N16" i="15"/>
  <c r="N32" i="15"/>
  <c r="N35" i="15"/>
  <c r="N37" i="15"/>
  <c r="N26" i="15"/>
  <c r="M24" i="15"/>
  <c r="M10" i="15"/>
  <c r="M26" i="15"/>
  <c r="M7" i="15"/>
  <c r="M33" i="15"/>
  <c r="Y12" i="15"/>
  <c r="Y13" i="15"/>
  <c r="Y9" i="15"/>
  <c r="Y36" i="15"/>
  <c r="V28" i="15"/>
  <c r="V45" i="15"/>
  <c r="R34" i="15"/>
  <c r="H48" i="15"/>
  <c r="Y24" i="15"/>
  <c r="R42" i="15"/>
  <c r="X10" i="15"/>
  <c r="P13" i="15"/>
  <c r="M29" i="15"/>
  <c r="U24" i="15"/>
  <c r="U10" i="15"/>
  <c r="U26" i="15"/>
  <c r="U7" i="15"/>
  <c r="U48" i="15"/>
  <c r="X15" i="15"/>
  <c r="X16" i="15"/>
  <c r="X12" i="15"/>
  <c r="X37" i="15"/>
  <c r="X31" i="15"/>
  <c r="X40" i="15"/>
  <c r="Q15" i="15"/>
  <c r="Q31" i="15"/>
  <c r="Q34" i="15"/>
  <c r="Q45" i="15"/>
  <c r="Q48" i="15"/>
  <c r="P23" i="15"/>
  <c r="P27" i="15"/>
  <c r="P12" i="15"/>
  <c r="P40" i="15"/>
  <c r="P35" i="15"/>
  <c r="N9" i="15"/>
  <c r="N20" i="15"/>
  <c r="N36" i="15"/>
  <c r="N43" i="15"/>
  <c r="N33" i="15"/>
  <c r="N48" i="15"/>
  <c r="M11" i="15"/>
  <c r="M18" i="15"/>
  <c r="M30" i="15"/>
  <c r="M41" i="15"/>
  <c r="M38" i="15"/>
  <c r="Y16" i="15"/>
  <c r="Y21" i="15"/>
  <c r="Y17" i="15"/>
  <c r="Y7" i="15"/>
  <c r="Y43" i="15"/>
  <c r="Y47" i="15"/>
  <c r="V16" i="15"/>
  <c r="V32" i="15"/>
  <c r="V41" i="15"/>
  <c r="V11" i="15"/>
  <c r="V33" i="15"/>
  <c r="R25" i="15"/>
  <c r="R11" i="15"/>
  <c r="R27" i="15"/>
  <c r="R47" i="15"/>
  <c r="R38" i="15"/>
  <c r="H15" i="15"/>
  <c r="H16" i="15"/>
  <c r="H34" i="15"/>
  <c r="H35" i="15"/>
  <c r="H7" i="15"/>
  <c r="H36" i="15"/>
  <c r="U27" i="15"/>
  <c r="X23" i="15"/>
  <c r="X25" i="15"/>
  <c r="X46" i="15"/>
  <c r="Q23" i="15"/>
  <c r="Q33" i="15"/>
  <c r="Q40" i="15"/>
  <c r="P17" i="15"/>
  <c r="P48" i="15"/>
  <c r="N17" i="15"/>
  <c r="N10" i="15"/>
  <c r="N44" i="15"/>
  <c r="M31" i="15"/>
  <c r="Y30" i="15"/>
  <c r="Y44" i="15"/>
  <c r="V24" i="15"/>
  <c r="V47" i="15"/>
  <c r="R15" i="15"/>
  <c r="H23" i="15"/>
  <c r="U19" i="15"/>
  <c r="X29" i="15"/>
  <c r="Q41" i="15"/>
  <c r="P33" i="15"/>
  <c r="N18" i="15"/>
  <c r="M35" i="15"/>
  <c r="Y49" i="15"/>
  <c r="U11" i="15"/>
  <c r="U18" i="15"/>
  <c r="U30" i="15"/>
  <c r="U40" i="15"/>
  <c r="U33" i="15"/>
  <c r="X19" i="15"/>
  <c r="X24" i="15"/>
  <c r="X20" i="15"/>
  <c r="X45" i="15"/>
  <c r="X21" i="15"/>
  <c r="X42" i="15"/>
  <c r="Q19" i="15"/>
  <c r="Q35" i="15"/>
  <c r="Q10" i="15"/>
  <c r="Q49" i="15"/>
  <c r="Q29" i="15"/>
  <c r="P10" i="15"/>
  <c r="P9" i="15"/>
  <c r="P20" i="15"/>
  <c r="P44" i="15"/>
  <c r="P47" i="15"/>
  <c r="N13" i="15"/>
  <c r="N24" i="15"/>
  <c r="N40" i="15"/>
  <c r="N47" i="15"/>
  <c r="N38" i="15"/>
  <c r="N11" i="15"/>
  <c r="M15" i="15"/>
  <c r="M27" i="15"/>
  <c r="M34" i="15"/>
  <c r="M45" i="15"/>
  <c r="M36" i="15"/>
  <c r="Y20" i="15"/>
  <c r="Y14" i="15"/>
  <c r="Y26" i="15"/>
  <c r="Y37" i="15"/>
  <c r="Y41" i="15"/>
  <c r="V9" i="15"/>
  <c r="V20" i="15"/>
  <c r="V36" i="15"/>
  <c r="V43" i="15"/>
  <c r="V37" i="15"/>
  <c r="V39" i="15"/>
  <c r="R8" i="15"/>
  <c r="R19" i="15"/>
  <c r="R31" i="15"/>
  <c r="R41" i="15"/>
  <c r="R49" i="15"/>
  <c r="H19" i="15"/>
  <c r="H24" i="15"/>
  <c r="H38" i="15"/>
  <c r="H37" i="15"/>
  <c r="H21" i="15"/>
  <c r="H43" i="15"/>
  <c r="U15" i="15"/>
  <c r="U34" i="15"/>
  <c r="U45" i="15"/>
  <c r="U37" i="15"/>
  <c r="X9" i="15"/>
  <c r="X49" i="15"/>
  <c r="Q8" i="15"/>
  <c r="Q39" i="15"/>
  <c r="Q28" i="15"/>
  <c r="P14" i="15"/>
  <c r="P29" i="15"/>
  <c r="P32" i="15"/>
  <c r="N14" i="15"/>
  <c r="N39" i="15"/>
  <c r="N49" i="15"/>
  <c r="M19" i="15"/>
  <c r="Y22" i="15"/>
  <c r="Y45" i="15"/>
  <c r="V13" i="15"/>
  <c r="V40" i="15"/>
  <c r="R12" i="15"/>
  <c r="R23" i="15"/>
  <c r="H31" i="15"/>
  <c r="U44" i="15"/>
  <c r="X47" i="15"/>
  <c r="Q9" i="15"/>
  <c r="Q36" i="15"/>
  <c r="P7" i="15"/>
  <c r="N7" i="15"/>
  <c r="M14" i="15"/>
  <c r="Y18" i="15"/>
  <c r="V14" i="15"/>
  <c r="R46" i="15"/>
  <c r="V10" i="15"/>
  <c r="R29" i="15"/>
  <c r="H10" i="15"/>
  <c r="V7" i="15"/>
  <c r="H9" i="15"/>
  <c r="V49" i="15"/>
  <c r="H12" i="15"/>
  <c r="H49" i="15"/>
  <c r="H40" i="15"/>
  <c r="R26" i="15"/>
  <c r="V38" i="15"/>
  <c r="R16" i="15"/>
  <c r="R32" i="15"/>
  <c r="G10" i="15"/>
  <c r="G42" i="15"/>
  <c r="G24" i="15"/>
  <c r="G12" i="15"/>
  <c r="G37" i="15"/>
  <c r="G39" i="15"/>
  <c r="L14" i="15"/>
  <c r="L26" i="15"/>
  <c r="L33" i="15"/>
  <c r="L48" i="15"/>
  <c r="L40" i="15"/>
  <c r="G11" i="15"/>
  <c r="G47" i="15"/>
  <c r="L11" i="15"/>
  <c r="L39" i="15"/>
  <c r="G38" i="15"/>
  <c r="L10" i="15"/>
  <c r="L44" i="15"/>
  <c r="G14" i="15"/>
  <c r="G46" i="15"/>
  <c r="G29" i="15"/>
  <c r="G25" i="15"/>
  <c r="G43" i="15"/>
  <c r="G23" i="15"/>
  <c r="L18" i="15"/>
  <c r="L30" i="15"/>
  <c r="L17" i="15"/>
  <c r="L7" i="15"/>
  <c r="L43" i="15"/>
  <c r="G22" i="15"/>
  <c r="G28" i="15"/>
  <c r="L12" i="15"/>
  <c r="L36" i="15"/>
  <c r="G17" i="15"/>
  <c r="L29" i="15"/>
  <c r="G18" i="15"/>
  <c r="G7" i="15"/>
  <c r="G35" i="15"/>
  <c r="G36" i="15"/>
  <c r="G48" i="15"/>
  <c r="G44" i="15"/>
  <c r="L22" i="15"/>
  <c r="L34" i="15"/>
  <c r="L32" i="15"/>
  <c r="L9" i="15"/>
  <c r="L31" i="15"/>
  <c r="G40" i="15"/>
  <c r="L38" i="15"/>
  <c r="L35" i="15"/>
  <c r="G16" i="15"/>
  <c r="G26" i="15"/>
  <c r="G15" i="15"/>
  <c r="G45" i="15"/>
  <c r="G13" i="15"/>
  <c r="G49" i="15"/>
  <c r="L15" i="15"/>
  <c r="L20" i="15"/>
  <c r="L8" i="15"/>
  <c r="L41" i="15"/>
  <c r="L25" i="15"/>
  <c r="L46" i="15"/>
  <c r="G9" i="15"/>
  <c r="L23" i="15"/>
  <c r="L24" i="15"/>
  <c r="L42" i="15"/>
  <c r="G41" i="15"/>
  <c r="L21" i="15"/>
  <c r="G30" i="15"/>
  <c r="G19" i="15"/>
  <c r="G20" i="15"/>
  <c r="G21" i="15"/>
  <c r="G8" i="15"/>
  <c r="L19" i="15"/>
  <c r="L27" i="15"/>
  <c r="L16" i="15"/>
  <c r="L45" i="15"/>
  <c r="L37" i="15"/>
  <c r="L28" i="15"/>
  <c r="G34" i="15"/>
  <c r="G31" i="15"/>
  <c r="G27" i="15"/>
  <c r="G33" i="15"/>
  <c r="L13" i="15"/>
  <c r="L49" i="15"/>
  <c r="G32" i="15"/>
  <c r="L47" i="15"/>
  <c r="B6" i="2"/>
  <c r="O27" i="2"/>
  <c r="I27" i="2"/>
  <c r="Q27" i="2"/>
  <c r="AM27" i="2"/>
  <c r="AC22" i="2"/>
  <c r="AI9" i="2"/>
  <c r="O18" i="2"/>
  <c r="AI32" i="2"/>
  <c r="K7" i="2"/>
  <c r="K11" i="2"/>
  <c r="E7" i="2"/>
  <c r="E11" i="2"/>
  <c r="Y13" i="2"/>
  <c r="AC18" i="2"/>
  <c r="Q19" i="2"/>
  <c r="E23" i="2"/>
  <c r="M23" i="2"/>
  <c r="U23" i="2"/>
  <c r="AE39" i="2"/>
  <c r="I11" i="2"/>
  <c r="Y7" i="2"/>
  <c r="AG14" i="2"/>
  <c r="G11" i="2"/>
  <c r="U11" i="2"/>
  <c r="AA11" i="2"/>
  <c r="G23" i="2"/>
  <c r="AA27" i="2"/>
  <c r="AI27" i="2"/>
  <c r="M30" i="2"/>
  <c r="U30" i="2"/>
  <c r="AA30" i="2"/>
  <c r="AI30" i="2"/>
  <c r="Q34" i="2"/>
  <c r="AE34" i="2"/>
  <c r="K39" i="2"/>
  <c r="Y39" i="2"/>
  <c r="Q11" i="2"/>
  <c r="AM11" i="2"/>
  <c r="U13" i="2"/>
  <c r="Q15" i="2"/>
  <c r="O29" i="2"/>
  <c r="U36" i="2"/>
  <c r="K38" i="2"/>
  <c r="S38" i="2"/>
  <c r="AE7" i="2"/>
  <c r="AI11" i="2"/>
  <c r="M11" i="2"/>
  <c r="K14" i="2"/>
  <c r="I20" i="2"/>
  <c r="E22" i="2"/>
  <c r="M22" i="2"/>
  <c r="Q28" i="2"/>
  <c r="AE28" i="2"/>
  <c r="AE13" i="2"/>
  <c r="M6" i="2"/>
  <c r="G7" i="2"/>
  <c r="M9" i="2"/>
  <c r="AA9" i="2"/>
  <c r="AC14" i="2"/>
  <c r="AI14" i="2"/>
  <c r="AG15" i="2"/>
  <c r="AO15" i="2"/>
  <c r="AA16" i="2"/>
  <c r="K18" i="2"/>
  <c r="Q18" i="2"/>
  <c r="S22" i="2"/>
  <c r="Y22" i="2"/>
  <c r="AE22" i="2"/>
  <c r="G28" i="2"/>
  <c r="O28" i="2"/>
  <c r="U28" i="2"/>
  <c r="AA28" i="2"/>
  <c r="AG28" i="2"/>
  <c r="K32" i="2"/>
  <c r="AE32" i="2"/>
  <c r="AG38" i="2"/>
  <c r="AO38" i="2"/>
  <c r="AC13" i="2"/>
  <c r="M20" i="2"/>
  <c r="M7" i="2"/>
  <c r="S7" i="2"/>
  <c r="AA7" i="2"/>
  <c r="AO7" i="2"/>
  <c r="AA8" i="2"/>
  <c r="S11" i="2"/>
  <c r="W11" i="2"/>
  <c r="Y11" i="2"/>
  <c r="AC11" i="2"/>
  <c r="AO11" i="2"/>
  <c r="I14" i="2"/>
  <c r="W15" i="2"/>
  <c r="AA15" i="2"/>
  <c r="AI15" i="2"/>
  <c r="W16" i="2"/>
  <c r="E18" i="2"/>
  <c r="S18" i="2"/>
  <c r="Y18" i="2"/>
  <c r="AE18" i="2"/>
  <c r="AE19" i="2"/>
  <c r="AM19" i="2"/>
  <c r="G22" i="2"/>
  <c r="U22" i="2"/>
  <c r="AG22" i="2"/>
  <c r="AO22" i="2"/>
  <c r="I28" i="2"/>
  <c r="W28" i="2"/>
  <c r="AC28" i="2"/>
  <c r="AI28" i="2"/>
  <c r="E32" i="2"/>
  <c r="M32" i="2"/>
  <c r="Y32" i="2"/>
  <c r="AO36" i="2"/>
  <c r="M38" i="2"/>
  <c r="AI34" i="2"/>
  <c r="I7" i="2"/>
  <c r="O7" i="2"/>
  <c r="U7" i="2"/>
  <c r="AI7" i="2"/>
  <c r="AG10" i="2"/>
  <c r="AE11" i="2"/>
  <c r="S14" i="2"/>
  <c r="Y14" i="2"/>
  <c r="K15" i="2"/>
  <c r="AC15" i="2"/>
  <c r="G18" i="2"/>
  <c r="U18" i="2"/>
  <c r="AG18" i="2"/>
  <c r="AO18" i="2"/>
  <c r="E19" i="2"/>
  <c r="M19" i="2"/>
  <c r="W21" i="2"/>
  <c r="I22" i="2"/>
  <c r="O22" i="2"/>
  <c r="W22" i="2"/>
  <c r="AI22" i="2"/>
  <c r="M25" i="2"/>
  <c r="AI25" i="2"/>
  <c r="K28" i="2"/>
  <c r="U32" i="2"/>
  <c r="AA32" i="2"/>
  <c r="AO32" i="2"/>
  <c r="S33" i="2"/>
  <c r="AO33" i="2"/>
  <c r="AI36" i="2"/>
  <c r="W38" i="2"/>
  <c r="Q7" i="2"/>
  <c r="W7" i="2"/>
  <c r="S9" i="2"/>
  <c r="AG9" i="2"/>
  <c r="AG11" i="2"/>
  <c r="M14" i="2"/>
  <c r="AO14" i="2"/>
  <c r="E15" i="2"/>
  <c r="M15" i="2"/>
  <c r="AG16" i="2"/>
  <c r="W18" i="2"/>
  <c r="AI18" i="2"/>
  <c r="K22" i="2"/>
  <c r="Q22" i="2"/>
  <c r="E28" i="2"/>
  <c r="M28" i="2"/>
  <c r="S28" i="2"/>
  <c r="Y28" i="2"/>
  <c r="AM28" i="2"/>
  <c r="Q32" i="2"/>
  <c r="G33" i="2"/>
  <c r="Q35" i="2"/>
  <c r="AC29" i="2"/>
  <c r="M18" i="2"/>
  <c r="AA18" i="2"/>
  <c r="AA24" i="2"/>
  <c r="AM20" i="2"/>
  <c r="W29" i="2"/>
  <c r="K13" i="2"/>
  <c r="G14" i="2"/>
  <c r="O14" i="2"/>
  <c r="I18" i="2"/>
  <c r="AM18" i="2"/>
  <c r="O20" i="2"/>
  <c r="AA20" i="2"/>
  <c r="Y29" i="2"/>
  <c r="AG29" i="2"/>
  <c r="AO29" i="2"/>
  <c r="AE31" i="2"/>
  <c r="AM36" i="2"/>
  <c r="E36" i="2"/>
  <c r="Q29" i="2"/>
  <c r="AC39" i="2"/>
  <c r="G13" i="2"/>
  <c r="O13" i="2"/>
  <c r="W13" i="2"/>
  <c r="AO13" i="2"/>
  <c r="E14" i="2"/>
  <c r="U14" i="2"/>
  <c r="AE14" i="2"/>
  <c r="G15" i="2"/>
  <c r="S15" i="2"/>
  <c r="Y15" i="2"/>
  <c r="AC21" i="2"/>
  <c r="AA22" i="2"/>
  <c r="O23" i="2"/>
  <c r="W23" i="2"/>
  <c r="AA23" i="2"/>
  <c r="AI23" i="2"/>
  <c r="AO23" i="2"/>
  <c r="E27" i="2"/>
  <c r="AE27" i="2"/>
  <c r="AO28" i="2"/>
  <c r="E29" i="2"/>
  <c r="S29" i="2"/>
  <c r="Q30" i="2"/>
  <c r="Y31" i="2"/>
  <c r="S32" i="2"/>
  <c r="AG32" i="2"/>
  <c r="Y33" i="2"/>
  <c r="W33" i="2"/>
  <c r="AC33" i="2"/>
  <c r="E35" i="2"/>
  <c r="M35" i="2"/>
  <c r="S35" i="2"/>
  <c r="K36" i="2"/>
  <c r="AC38" i="2"/>
  <c r="K29" i="2"/>
  <c r="AI29" i="2"/>
  <c r="G32" i="2"/>
  <c r="W32" i="2"/>
  <c r="AC7" i="2"/>
  <c r="AG7" i="2"/>
  <c r="M8" i="2"/>
  <c r="S10" i="2"/>
  <c r="Q14" i="2"/>
  <c r="W14" i="2"/>
  <c r="AA14" i="2"/>
  <c r="AM14" i="2"/>
  <c r="I15" i="2"/>
  <c r="O15" i="2"/>
  <c r="U15" i="2"/>
  <c r="AM15" i="2"/>
  <c r="AG20" i="2"/>
  <c r="AM22" i="2"/>
  <c r="Q23" i="2"/>
  <c r="AC23" i="2"/>
  <c r="M27" i="2"/>
  <c r="U27" i="2"/>
  <c r="Y27" i="2"/>
  <c r="G29" i="2"/>
  <c r="U29" i="2"/>
  <c r="AE29" i="2"/>
  <c r="E30" i="2"/>
  <c r="AE30" i="2"/>
  <c r="AM30" i="2"/>
  <c r="I32" i="2"/>
  <c r="O32" i="2"/>
  <c r="AC32" i="2"/>
  <c r="G35" i="2"/>
  <c r="AA35" i="2"/>
  <c r="AI35" i="2"/>
  <c r="Y36" i="2"/>
  <c r="Q39" i="2"/>
  <c r="W39" i="2"/>
  <c r="AA39" i="2"/>
  <c r="W17" i="2"/>
  <c r="G17" i="2"/>
  <c r="S17" i="2"/>
  <c r="G8" i="2"/>
  <c r="S8" i="2"/>
  <c r="G9" i="2"/>
  <c r="Q9" i="2"/>
  <c r="W9" i="2"/>
  <c r="AE9" i="2"/>
  <c r="M10" i="2"/>
  <c r="AI16" i="2"/>
  <c r="U16" i="2"/>
  <c r="E16" i="2"/>
  <c r="AM16" i="2"/>
  <c r="I16" i="2"/>
  <c r="AE16" i="2"/>
  <c r="G21" i="2"/>
  <c r="O21" i="2"/>
  <c r="AA21" i="2"/>
  <c r="AG13" i="2"/>
  <c r="S13" i="2"/>
  <c r="AE20" i="2"/>
  <c r="Q20" i="2"/>
  <c r="AI20" i="2"/>
  <c r="U20" i="2"/>
  <c r="E20" i="2"/>
  <c r="AE24" i="2"/>
  <c r="Q24" i="2"/>
  <c r="AI24" i="2"/>
  <c r="U24" i="2"/>
  <c r="E24" i="2"/>
  <c r="AM24" i="2"/>
  <c r="I24" i="2"/>
  <c r="M24" i="2"/>
  <c r="AI31" i="2"/>
  <c r="E31" i="2"/>
  <c r="U31" i="2"/>
  <c r="AI8" i="2"/>
  <c r="U8" i="2"/>
  <c r="E8" i="2"/>
  <c r="AE8" i="2"/>
  <c r="AO10" i="2"/>
  <c r="Y10" i="2"/>
  <c r="K10" i="2"/>
  <c r="G10" i="2"/>
  <c r="W8" i="2"/>
  <c r="AG8" i="2"/>
  <c r="I9" i="2"/>
  <c r="O9" i="2"/>
  <c r="AC9" i="2"/>
  <c r="AM9" i="2"/>
  <c r="I10" i="2"/>
  <c r="AA10" i="2"/>
  <c r="AM10" i="2"/>
  <c r="Q16" i="2"/>
  <c r="M17" i="2"/>
  <c r="Y17" i="2"/>
  <c r="AG17" i="2"/>
  <c r="I8" i="2"/>
  <c r="AM8" i="2"/>
  <c r="O10" i="2"/>
  <c r="Q8" i="2"/>
  <c r="E9" i="2"/>
  <c r="K9" i="2"/>
  <c r="U9" i="2"/>
  <c r="Y9" i="2"/>
  <c r="AO9" i="2"/>
  <c r="W10" i="2"/>
  <c r="AC10" i="2"/>
  <c r="E13" i="2"/>
  <c r="Q13" i="2"/>
  <c r="AI13" i="2"/>
  <c r="G16" i="2"/>
  <c r="M16" i="2"/>
  <c r="S16" i="2"/>
  <c r="O17" i="2"/>
  <c r="S20" i="2"/>
  <c r="AC20" i="2"/>
  <c r="AO21" i="2"/>
  <c r="AG25" i="2"/>
  <c r="S25" i="2"/>
  <c r="AC25" i="2"/>
  <c r="G25" i="2"/>
  <c r="O25" i="2"/>
  <c r="O8" i="2"/>
  <c r="AC8" i="2"/>
  <c r="E10" i="2"/>
  <c r="U10" i="2"/>
  <c r="AI10" i="2"/>
  <c r="M13" i="2"/>
  <c r="AA13" i="2"/>
  <c r="O16" i="2"/>
  <c r="AC16" i="2"/>
  <c r="I17" i="2"/>
  <c r="AA17" i="2"/>
  <c r="AO17" i="2"/>
  <c r="G19" i="2"/>
  <c r="U19" i="2"/>
  <c r="AA19" i="2"/>
  <c r="K20" i="2"/>
  <c r="Y20" i="2"/>
  <c r="AO20" i="2"/>
  <c r="K21" i="2"/>
  <c r="S21" i="2"/>
  <c r="S24" i="2"/>
  <c r="K8" i="2"/>
  <c r="Y8" i="2"/>
  <c r="AO8" i="2"/>
  <c r="Q10" i="2"/>
  <c r="AE10" i="2"/>
  <c r="I13" i="2"/>
  <c r="AM13" i="2"/>
  <c r="K16" i="2"/>
  <c r="Y16" i="2"/>
  <c r="AO16" i="2"/>
  <c r="K17" i="2"/>
  <c r="AC17" i="2"/>
  <c r="I19" i="2"/>
  <c r="W19" i="2"/>
  <c r="AI19" i="2"/>
  <c r="G20" i="2"/>
  <c r="W20" i="2"/>
  <c r="M21" i="2"/>
  <c r="Y21" i="2"/>
  <c r="AG21" i="2"/>
  <c r="AG24" i="2"/>
  <c r="K25" i="2"/>
  <c r="G31" i="2"/>
  <c r="Q31" i="2"/>
  <c r="AM17" i="2"/>
  <c r="S19" i="2"/>
  <c r="AG19" i="2"/>
  <c r="I21" i="2"/>
  <c r="AM21" i="2"/>
  <c r="O24" i="2"/>
  <c r="AC24" i="2"/>
  <c r="I25" i="2"/>
  <c r="Y25" i="2"/>
  <c r="I31" i="2"/>
  <c r="AA31" i="2"/>
  <c r="AM31" i="2"/>
  <c r="M33" i="2"/>
  <c r="AE33" i="2"/>
  <c r="G36" i="2"/>
  <c r="Q36" i="2"/>
  <c r="W36" i="2"/>
  <c r="AE36" i="2"/>
  <c r="AO30" i="2"/>
  <c r="AG30" i="2"/>
  <c r="AC30" i="2"/>
  <c r="Y30" i="2"/>
  <c r="W30" i="2"/>
  <c r="S30" i="2"/>
  <c r="O30" i="2"/>
  <c r="K30" i="2"/>
  <c r="G30" i="2"/>
  <c r="AO34" i="2"/>
  <c r="AG34" i="2"/>
  <c r="AC34" i="2"/>
  <c r="Y34" i="2"/>
  <c r="W34" i="2"/>
  <c r="S34" i="2"/>
  <c r="O34" i="2"/>
  <c r="K34" i="2"/>
  <c r="G34" i="2"/>
  <c r="E17" i="2"/>
  <c r="U17" i="2"/>
  <c r="AI17" i="2"/>
  <c r="O19" i="2"/>
  <c r="AC19" i="2"/>
  <c r="E21" i="2"/>
  <c r="U21" i="2"/>
  <c r="AI21" i="2"/>
  <c r="K24" i="2"/>
  <c r="Y24" i="2"/>
  <c r="AO24" i="2"/>
  <c r="E25" i="2"/>
  <c r="U25" i="2"/>
  <c r="AM25" i="2"/>
  <c r="K31" i="2"/>
  <c r="W31" i="2"/>
  <c r="AO31" i="2"/>
  <c r="O33" i="2"/>
  <c r="AG33" i="2"/>
  <c r="I35" i="2"/>
  <c r="U35" i="2"/>
  <c r="AM35" i="2"/>
  <c r="M36" i="2"/>
  <c r="S36" i="2"/>
  <c r="AA36" i="2"/>
  <c r="AG36" i="2"/>
  <c r="G38" i="2"/>
  <c r="O38" i="2"/>
  <c r="Y38" i="2"/>
  <c r="I39" i="2"/>
  <c r="S39" i="2"/>
  <c r="AG39" i="2"/>
  <c r="AM39" i="2"/>
  <c r="Q17" i="2"/>
  <c r="AE17" i="2"/>
  <c r="K19" i="2"/>
  <c r="Y19" i="2"/>
  <c r="AO19" i="2"/>
  <c r="Q21" i="2"/>
  <c r="AE21" i="2"/>
  <c r="G24" i="2"/>
  <c r="W24" i="2"/>
  <c r="W25" i="2"/>
  <c r="AO25" i="2"/>
  <c r="K27" i="2"/>
  <c r="AC27" i="2"/>
  <c r="AO27" i="2"/>
  <c r="M31" i="2"/>
  <c r="Q33" i="2"/>
  <c r="AA33" i="2"/>
  <c r="I34" i="2"/>
  <c r="AM34" i="2"/>
  <c r="W35" i="2"/>
  <c r="AG35" i="2"/>
  <c r="I36" i="2"/>
  <c r="O36" i="2"/>
  <c r="AC36" i="2"/>
  <c r="I38" i="2"/>
  <c r="AA38" i="2"/>
  <c r="AM38" i="2"/>
  <c r="E39" i="2"/>
  <c r="O39" i="2"/>
  <c r="U39" i="2"/>
  <c r="AI39" i="2"/>
  <c r="AA25" i="2"/>
  <c r="S27" i="2"/>
  <c r="AG27" i="2"/>
  <c r="I29" i="2"/>
  <c r="AM29" i="2"/>
  <c r="O31" i="2"/>
  <c r="AC31" i="2"/>
  <c r="E33" i="2"/>
  <c r="U33" i="2"/>
  <c r="AI33" i="2"/>
  <c r="K35" i="2"/>
  <c r="Y35" i="2"/>
  <c r="AO35" i="2"/>
  <c r="Q38" i="2"/>
  <c r="AE38" i="2"/>
  <c r="Q25" i="2"/>
  <c r="AE25" i="2"/>
  <c r="G27" i="2"/>
  <c r="W27" i="2"/>
  <c r="M29" i="2"/>
  <c r="AA29" i="2"/>
  <c r="S31" i="2"/>
  <c r="AG31" i="2"/>
  <c r="I33" i="2"/>
  <c r="AM33" i="2"/>
  <c r="O35" i="2"/>
  <c r="AC35" i="2"/>
  <c r="E38" i="2"/>
  <c r="U38" i="2"/>
  <c r="AI38" i="2"/>
  <c r="B26" i="4"/>
  <c r="B25" i="4"/>
  <c r="B24" i="4"/>
  <c r="AQ6" i="2" l="1"/>
  <c r="AQ41" i="2" s="1"/>
  <c r="AK6" i="2"/>
  <c r="AK41" i="2" s="1"/>
  <c r="AI6" i="2"/>
  <c r="I6" i="2"/>
  <c r="AC6" i="2"/>
  <c r="Y6" i="2"/>
  <c r="AO6" i="2"/>
  <c r="AG6" i="2"/>
  <c r="S6" i="2"/>
  <c r="AE6" i="2"/>
  <c r="AE41" i="2" s="1"/>
  <c r="Q6" i="2"/>
  <c r="E6" i="2"/>
  <c r="AM6" i="2"/>
  <c r="AM41" i="2" s="1"/>
  <c r="G6" i="2"/>
  <c r="G41" i="2" s="1"/>
  <c r="U6" i="2"/>
  <c r="O6" i="2"/>
  <c r="W6" i="2"/>
  <c r="W41" i="2" s="1"/>
  <c r="AN10" i="1" s="1"/>
  <c r="AA6" i="2"/>
  <c r="AA41" i="2" s="1"/>
  <c r="K6" i="2"/>
  <c r="B8" i="15"/>
  <c r="F36" i="10" s="1"/>
  <c r="G36" i="10" s="1"/>
  <c r="M36" i="10" s="1"/>
  <c r="B10" i="15"/>
  <c r="F38" i="10" s="1"/>
  <c r="G38" i="10" s="1"/>
  <c r="M38" i="10" s="1"/>
  <c r="B20" i="15"/>
  <c r="F48" i="10" s="1"/>
  <c r="G48" i="10" s="1"/>
  <c r="M48" i="10" s="1"/>
  <c r="B37" i="15"/>
  <c r="F65" i="10" s="1"/>
  <c r="G65" i="10" s="1"/>
  <c r="M65" i="10" s="1"/>
  <c r="B24" i="15"/>
  <c r="F52" i="10" s="1"/>
  <c r="G52" i="10" s="1"/>
  <c r="M52" i="10" s="1"/>
  <c r="B34" i="15"/>
  <c r="F62" i="10" s="1"/>
  <c r="G62" i="10" s="1"/>
  <c r="M62" i="10" s="1"/>
  <c r="B32" i="15"/>
  <c r="F60" i="10" s="1"/>
  <c r="G60" i="10" s="1"/>
  <c r="M60" i="10" s="1"/>
  <c r="B15" i="15"/>
  <c r="F43" i="10" s="1"/>
  <c r="G43" i="10" s="1"/>
  <c r="M43" i="10" s="1"/>
  <c r="B44" i="15"/>
  <c r="F72" i="10" s="1"/>
  <c r="G72" i="10" s="1"/>
  <c r="M72" i="10" s="1"/>
  <c r="B25" i="15"/>
  <c r="F53" i="10" s="1"/>
  <c r="G53" i="10" s="1"/>
  <c r="M53" i="10" s="1"/>
  <c r="B42" i="15"/>
  <c r="F70" i="10" s="1"/>
  <c r="G70" i="10" s="1"/>
  <c r="M70" i="10" s="1"/>
  <c r="B18" i="15"/>
  <c r="F46" i="10" s="1"/>
  <c r="G46" i="10" s="1"/>
  <c r="M46" i="10" s="1"/>
  <c r="B49" i="15"/>
  <c r="F77" i="10" s="1"/>
  <c r="G77" i="10" s="1"/>
  <c r="M77" i="10" s="1"/>
  <c r="B40" i="15"/>
  <c r="F68" i="10" s="1"/>
  <c r="G68" i="10" s="1"/>
  <c r="M68" i="10" s="1"/>
  <c r="B45" i="15"/>
  <c r="F73" i="10" s="1"/>
  <c r="G73" i="10" s="1"/>
  <c r="M73" i="10" s="1"/>
  <c r="B43" i="15"/>
  <c r="F71" i="10" s="1"/>
  <c r="G71" i="10" s="1"/>
  <c r="M71" i="10" s="1"/>
  <c r="B48" i="15"/>
  <c r="F76" i="10" s="1"/>
  <c r="G76" i="10" s="1"/>
  <c r="M76" i="10" s="1"/>
  <c r="B46" i="15"/>
  <c r="F74" i="10" s="1"/>
  <c r="G74" i="10" s="1"/>
  <c r="M74" i="10" s="1"/>
  <c r="B28" i="15"/>
  <c r="F56" i="10" s="1"/>
  <c r="G56" i="10" s="1"/>
  <c r="M56" i="10" s="1"/>
  <c r="B22" i="15"/>
  <c r="F50" i="10" s="1"/>
  <c r="G50" i="10" s="1"/>
  <c r="M50" i="10" s="1"/>
  <c r="B7" i="15"/>
  <c r="F35" i="10" s="1"/>
  <c r="G35" i="10" s="1"/>
  <c r="M35" i="10" s="1"/>
  <c r="B23" i="15"/>
  <c r="F51" i="10" s="1"/>
  <c r="G51" i="10" s="1"/>
  <c r="M51" i="10" s="1"/>
  <c r="B16" i="15"/>
  <c r="F44" i="10" s="1"/>
  <c r="G44" i="10" s="1"/>
  <c r="M44" i="10" s="1"/>
  <c r="B13" i="15"/>
  <c r="F41" i="10" s="1"/>
  <c r="G41" i="10" s="1"/>
  <c r="M41" i="10" s="1"/>
  <c r="B27" i="15"/>
  <c r="F55" i="10" s="1"/>
  <c r="G55" i="10" s="1"/>
  <c r="M55" i="10" s="1"/>
  <c r="B29" i="15"/>
  <c r="F57" i="10" s="1"/>
  <c r="G57" i="10" s="1"/>
  <c r="M57" i="10" s="1"/>
  <c r="B9" i="15"/>
  <c r="F37" i="10" s="1"/>
  <c r="G37" i="10" s="1"/>
  <c r="M37" i="10" s="1"/>
  <c r="B35" i="15"/>
  <c r="F63" i="10" s="1"/>
  <c r="G63" i="10" s="1"/>
  <c r="M63" i="10" s="1"/>
  <c r="B14" i="15"/>
  <c r="F42" i="10" s="1"/>
  <c r="G42" i="10" s="1"/>
  <c r="M42" i="10" s="1"/>
  <c r="B33" i="15"/>
  <c r="F61" i="10" s="1"/>
  <c r="G61" i="10" s="1"/>
  <c r="M61" i="10" s="1"/>
  <c r="B17" i="15"/>
  <c r="B26" i="15"/>
  <c r="F54" i="10" s="1"/>
  <c r="G54" i="10" s="1"/>
  <c r="M54" i="10" s="1"/>
  <c r="B11" i="15"/>
  <c r="F39" i="10" s="1"/>
  <c r="G39" i="10" s="1"/>
  <c r="M39" i="10" s="1"/>
  <c r="B41" i="15"/>
  <c r="F69" i="10" s="1"/>
  <c r="G69" i="10" s="1"/>
  <c r="M69" i="10" s="1"/>
  <c r="B36" i="15"/>
  <c r="F64" i="10" s="1"/>
  <c r="G64" i="10" s="1"/>
  <c r="M64" i="10" s="1"/>
  <c r="B19" i="15"/>
  <c r="F47" i="10" s="1"/>
  <c r="G47" i="10" s="1"/>
  <c r="M47" i="10" s="1"/>
  <c r="B39" i="15"/>
  <c r="F67" i="10" s="1"/>
  <c r="G67" i="10" s="1"/>
  <c r="M67" i="10" s="1"/>
  <c r="B21" i="15"/>
  <c r="F49" i="10" s="1"/>
  <c r="G49" i="10" s="1"/>
  <c r="M49" i="10" s="1"/>
  <c r="B47" i="15"/>
  <c r="F75" i="10" s="1"/>
  <c r="G75" i="10" s="1"/>
  <c r="M75" i="10" s="1"/>
  <c r="B31" i="15"/>
  <c r="F59" i="10" s="1"/>
  <c r="G59" i="10" s="1"/>
  <c r="M59" i="10" s="1"/>
  <c r="B38" i="15"/>
  <c r="F66" i="10" s="1"/>
  <c r="G66" i="10" s="1"/>
  <c r="M66" i="10" s="1"/>
  <c r="B30" i="15"/>
  <c r="F58" i="10" s="1"/>
  <c r="G58" i="10" s="1"/>
  <c r="M58" i="10" s="1"/>
  <c r="B12" i="15"/>
  <c r="F40" i="10" s="1"/>
  <c r="G40" i="10" s="1"/>
  <c r="M40" i="10" s="1"/>
  <c r="M41" i="2"/>
  <c r="U10" i="1" s="1"/>
  <c r="S41" i="2"/>
  <c r="AG10" i="1" s="1"/>
  <c r="AC41" i="2"/>
  <c r="BB10" i="1" s="1"/>
  <c r="AQ10" i="1"/>
  <c r="AG41" i="2"/>
  <c r="BH10" i="1" s="1"/>
  <c r="Y41" i="2"/>
  <c r="AI41" i="2"/>
  <c r="I41" i="2"/>
  <c r="O41" i="2"/>
  <c r="AO41" i="2"/>
  <c r="Q41" i="2"/>
  <c r="U41" i="2"/>
  <c r="E41" i="2"/>
  <c r="K41" i="2"/>
  <c r="F45" i="10" l="1"/>
  <c r="G45" i="10" s="1"/>
  <c r="M45" i="10" s="1"/>
  <c r="J63" i="10"/>
  <c r="L63" i="10" s="1"/>
  <c r="H63" i="10"/>
  <c r="J54" i="10"/>
  <c r="L54" i="10" s="1"/>
  <c r="H54" i="10"/>
  <c r="J40" i="10"/>
  <c r="L40" i="10" s="1"/>
  <c r="H40" i="10"/>
  <c r="J75" i="10"/>
  <c r="L75" i="10" s="1"/>
  <c r="H75" i="10"/>
  <c r="J64" i="10"/>
  <c r="L64" i="10" s="1"/>
  <c r="H64" i="10"/>
  <c r="J41" i="10"/>
  <c r="L41" i="10" s="1"/>
  <c r="H41" i="10"/>
  <c r="H50" i="10"/>
  <c r="J50" i="10"/>
  <c r="L50" i="10" s="1"/>
  <c r="J71" i="10"/>
  <c r="L71" i="10" s="1"/>
  <c r="H71" i="10"/>
  <c r="J46" i="10"/>
  <c r="H46" i="10"/>
  <c r="J43" i="10"/>
  <c r="L43" i="10" s="1"/>
  <c r="H43" i="10"/>
  <c r="J65" i="10"/>
  <c r="L65" i="10" s="1"/>
  <c r="H65" i="10"/>
  <c r="J58" i="10"/>
  <c r="L58" i="10" s="1"/>
  <c r="H58" i="10"/>
  <c r="J49" i="10"/>
  <c r="L49" i="10" s="1"/>
  <c r="H49" i="10"/>
  <c r="H69" i="10"/>
  <c r="J69" i="10"/>
  <c r="L69" i="10" s="1"/>
  <c r="J37" i="10"/>
  <c r="L37" i="10" s="1"/>
  <c r="H37" i="10"/>
  <c r="J44" i="10"/>
  <c r="L44" i="10" s="1"/>
  <c r="H44" i="10"/>
  <c r="J56" i="10"/>
  <c r="H56" i="10"/>
  <c r="J73" i="10"/>
  <c r="L73" i="10" s="1"/>
  <c r="H73" i="10"/>
  <c r="J70" i="10"/>
  <c r="L70" i="10" s="1"/>
  <c r="H70" i="10"/>
  <c r="J60" i="10"/>
  <c r="L60" i="10" s="1"/>
  <c r="H60" i="10"/>
  <c r="J48" i="10"/>
  <c r="L48" i="10" s="1"/>
  <c r="H48" i="10"/>
  <c r="J66" i="10"/>
  <c r="L66" i="10" s="1"/>
  <c r="H66" i="10"/>
  <c r="J67" i="10"/>
  <c r="L67" i="10" s="1"/>
  <c r="H67" i="10"/>
  <c r="J61" i="10"/>
  <c r="L61" i="10" s="1"/>
  <c r="H61" i="10"/>
  <c r="J57" i="10"/>
  <c r="L57" i="10" s="1"/>
  <c r="H57" i="10"/>
  <c r="J51" i="10"/>
  <c r="L51" i="10" s="1"/>
  <c r="H51" i="10"/>
  <c r="J74" i="10"/>
  <c r="L74" i="10" s="1"/>
  <c r="H74" i="10"/>
  <c r="J68" i="10"/>
  <c r="L68" i="10" s="1"/>
  <c r="H68" i="10"/>
  <c r="J53" i="10"/>
  <c r="L53" i="10" s="1"/>
  <c r="H53" i="10"/>
  <c r="J62" i="10"/>
  <c r="L62" i="10" s="1"/>
  <c r="H62" i="10"/>
  <c r="J38" i="10"/>
  <c r="L38" i="10" s="1"/>
  <c r="H38" i="10"/>
  <c r="J59" i="10"/>
  <c r="L59" i="10" s="1"/>
  <c r="H59" i="10"/>
  <c r="J47" i="10"/>
  <c r="L47" i="10" s="1"/>
  <c r="H47" i="10"/>
  <c r="J39" i="10"/>
  <c r="L39" i="10" s="1"/>
  <c r="H39" i="10"/>
  <c r="J42" i="10"/>
  <c r="L42" i="10" s="1"/>
  <c r="H42" i="10"/>
  <c r="J55" i="10"/>
  <c r="H55" i="10"/>
  <c r="J35" i="10"/>
  <c r="L35" i="10" s="1"/>
  <c r="H35" i="10"/>
  <c r="J76" i="10"/>
  <c r="L76" i="10" s="1"/>
  <c r="H76" i="10"/>
  <c r="H77" i="10"/>
  <c r="J77" i="10"/>
  <c r="L77" i="10" s="1"/>
  <c r="J72" i="10"/>
  <c r="L72" i="10" s="1"/>
  <c r="H72" i="10"/>
  <c r="J52" i="10"/>
  <c r="L52" i="10" s="1"/>
  <c r="H52" i="10"/>
  <c r="J36" i="10"/>
  <c r="H36" i="10"/>
  <c r="T10" i="1"/>
  <c r="T14" i="1" s="1"/>
  <c r="BC10" i="1"/>
  <c r="BC16" i="1" s="1"/>
  <c r="R10" i="1"/>
  <c r="R16" i="1" s="1"/>
  <c r="S10" i="1"/>
  <c r="S16" i="1" s="1"/>
  <c r="AR10" i="1"/>
  <c r="AR14" i="1" s="1"/>
  <c r="AP10" i="1"/>
  <c r="AP12" i="1" s="1"/>
  <c r="AS10" i="1"/>
  <c r="AS12" i="1" s="1"/>
  <c r="AD10" i="1"/>
  <c r="AD16" i="1" s="1"/>
  <c r="AE10" i="1"/>
  <c r="AE14" i="1" s="1"/>
  <c r="AF10" i="1"/>
  <c r="AF14" i="1" s="1"/>
  <c r="AL10" i="1"/>
  <c r="AL14" i="1" s="1"/>
  <c r="AO10" i="1"/>
  <c r="AO16" i="1" s="1"/>
  <c r="AM10" i="1"/>
  <c r="AM14" i="1" s="1"/>
  <c r="BI10" i="1"/>
  <c r="BI12" i="1" s="1"/>
  <c r="BG10" i="1"/>
  <c r="BG16" i="1" s="1"/>
  <c r="BF10" i="1"/>
  <c r="BF14" i="1" s="1"/>
  <c r="P10" i="1"/>
  <c r="O10" i="1"/>
  <c r="Q10" i="1"/>
  <c r="N10" i="1"/>
  <c r="AJ10" i="1"/>
  <c r="AI10" i="1"/>
  <c r="AK10" i="1"/>
  <c r="AH10" i="1"/>
  <c r="BP10" i="1"/>
  <c r="BO10" i="1"/>
  <c r="BQ10" i="1"/>
  <c r="BN10" i="1"/>
  <c r="AQ16" i="1"/>
  <c r="AQ14" i="1"/>
  <c r="AQ12" i="1"/>
  <c r="BT10" i="1"/>
  <c r="BS10" i="1"/>
  <c r="BU10" i="1"/>
  <c r="BR10" i="1"/>
  <c r="BL10" i="1"/>
  <c r="BK10" i="1"/>
  <c r="BM10" i="1"/>
  <c r="BJ10" i="1"/>
  <c r="AG14" i="1"/>
  <c r="AG12" i="1"/>
  <c r="AG16" i="1"/>
  <c r="D10" i="1"/>
  <c r="C10" i="1"/>
  <c r="E10" i="1"/>
  <c r="B10" i="1"/>
  <c r="BX10" i="1"/>
  <c r="BW10" i="1"/>
  <c r="BY10" i="1"/>
  <c r="BV10" i="1"/>
  <c r="BD10" i="1"/>
  <c r="BE10" i="1"/>
  <c r="U14" i="1"/>
  <c r="U12" i="1"/>
  <c r="U16" i="1"/>
  <c r="BB14" i="1"/>
  <c r="BB12" i="1"/>
  <c r="BB16" i="1"/>
  <c r="L10" i="1"/>
  <c r="K10" i="1"/>
  <c r="M10" i="1"/>
  <c r="J10" i="1"/>
  <c r="AB10" i="1"/>
  <c r="AA10" i="1"/>
  <c r="AC10" i="1"/>
  <c r="Z10" i="1"/>
  <c r="AZ10" i="1"/>
  <c r="AY10" i="1"/>
  <c r="BA10" i="1"/>
  <c r="AX10" i="1"/>
  <c r="H10" i="1"/>
  <c r="G10" i="1"/>
  <c r="I10" i="1"/>
  <c r="F10" i="1"/>
  <c r="X10" i="1"/>
  <c r="W10" i="1"/>
  <c r="Y10" i="1"/>
  <c r="V10" i="1"/>
  <c r="AV10" i="1"/>
  <c r="AU10" i="1"/>
  <c r="AW10" i="1"/>
  <c r="AT10" i="1"/>
  <c r="AN14" i="1"/>
  <c r="AN12" i="1"/>
  <c r="AN16" i="1"/>
  <c r="BH14" i="1"/>
  <c r="BH12" i="1"/>
  <c r="BH16" i="1"/>
  <c r="H45" i="10" l="1"/>
  <c r="J45" i="10"/>
  <c r="L45" i="10" s="1"/>
  <c r="AP14" i="1"/>
  <c r="AF16" i="1"/>
  <c r="T16" i="1"/>
  <c r="T12" i="1"/>
  <c r="BC12" i="1"/>
  <c r="AF12" i="1"/>
  <c r="S14" i="1"/>
  <c r="AD14" i="1"/>
  <c r="AR16" i="1"/>
  <c r="R12" i="1"/>
  <c r="R14" i="1"/>
  <c r="BC14" i="1"/>
  <c r="AR12" i="1"/>
  <c r="S12" i="1"/>
  <c r="AP16" i="1"/>
  <c r="AE16" i="1"/>
  <c r="AO12" i="1"/>
  <c r="AO14" i="1"/>
  <c r="AS14" i="1"/>
  <c r="AD12" i="1"/>
  <c r="AS16" i="1"/>
  <c r="AE12" i="1"/>
  <c r="AM12" i="1"/>
  <c r="BF12" i="1"/>
  <c r="AM16" i="1"/>
  <c r="AL16" i="1"/>
  <c r="AL12" i="1"/>
  <c r="BI16" i="1"/>
  <c r="BG12" i="1"/>
  <c r="BI14" i="1"/>
  <c r="BG14" i="1"/>
  <c r="BF16" i="1"/>
  <c r="BW16" i="1"/>
  <c r="BW14" i="1"/>
  <c r="BW12" i="1"/>
  <c r="BS16" i="1"/>
  <c r="BS14" i="1"/>
  <c r="BS12" i="1"/>
  <c r="AH14" i="1"/>
  <c r="AH12" i="1"/>
  <c r="AH16" i="1"/>
  <c r="AV14" i="1"/>
  <c r="AV12" i="1"/>
  <c r="AV16" i="1"/>
  <c r="X14" i="1"/>
  <c r="X12" i="1"/>
  <c r="X16" i="1"/>
  <c r="H14" i="1"/>
  <c r="H12" i="1"/>
  <c r="H16" i="1"/>
  <c r="AX12" i="1"/>
  <c r="AX14" i="1"/>
  <c r="AX16" i="1"/>
  <c r="Z14" i="1"/>
  <c r="Z12" i="1"/>
  <c r="Z16" i="1"/>
  <c r="L14" i="1"/>
  <c r="L12" i="1"/>
  <c r="L16" i="1"/>
  <c r="BD14" i="1"/>
  <c r="BD12" i="1"/>
  <c r="BD16" i="1"/>
  <c r="BX14" i="1"/>
  <c r="BX12" i="1"/>
  <c r="BX16" i="1"/>
  <c r="D14" i="1"/>
  <c r="D12" i="1"/>
  <c r="D16" i="1"/>
  <c r="BL14" i="1"/>
  <c r="BL12" i="1"/>
  <c r="BL16" i="1"/>
  <c r="BT14" i="1"/>
  <c r="BT12" i="1"/>
  <c r="BT16" i="1"/>
  <c r="BQ16" i="1"/>
  <c r="BQ14" i="1"/>
  <c r="BQ12" i="1"/>
  <c r="AK16" i="1"/>
  <c r="AK14" i="1"/>
  <c r="AK12" i="1"/>
  <c r="Q14" i="1"/>
  <c r="Q12" i="1"/>
  <c r="Q16" i="1"/>
  <c r="W14" i="1"/>
  <c r="W12" i="1"/>
  <c r="W16" i="1"/>
  <c r="AB14" i="1"/>
  <c r="AB12" i="1"/>
  <c r="AB16" i="1"/>
  <c r="C14" i="1"/>
  <c r="C12" i="1"/>
  <c r="C16" i="1"/>
  <c r="BK14" i="1"/>
  <c r="BK12" i="1"/>
  <c r="BK16" i="1"/>
  <c r="BN12" i="1"/>
  <c r="BN14" i="1"/>
  <c r="BN16" i="1"/>
  <c r="N14" i="1"/>
  <c r="N12" i="1"/>
  <c r="N16" i="1"/>
  <c r="AT14" i="1"/>
  <c r="AT12" i="1"/>
  <c r="AT16" i="1"/>
  <c r="V14" i="1"/>
  <c r="V12" i="1"/>
  <c r="V16" i="1"/>
  <c r="F14" i="1"/>
  <c r="F12" i="1"/>
  <c r="F16" i="1"/>
  <c r="BA14" i="1"/>
  <c r="BA12" i="1"/>
  <c r="BA16" i="1"/>
  <c r="AC14" i="1"/>
  <c r="AC12" i="1"/>
  <c r="AC16" i="1"/>
  <c r="J14" i="1"/>
  <c r="J12" i="1"/>
  <c r="J16" i="1"/>
  <c r="BV12" i="1"/>
  <c r="BV14" i="1"/>
  <c r="BV16" i="1"/>
  <c r="B14" i="1"/>
  <c r="B12" i="1"/>
  <c r="B16" i="1"/>
  <c r="BJ14" i="1"/>
  <c r="BJ12" i="1"/>
  <c r="BJ16" i="1"/>
  <c r="BR14" i="1"/>
  <c r="BR12" i="1"/>
  <c r="BR16" i="1"/>
  <c r="BO12" i="1"/>
  <c r="BO14" i="1"/>
  <c r="BO16" i="1"/>
  <c r="AI14" i="1"/>
  <c r="AI12" i="1"/>
  <c r="AI16" i="1"/>
  <c r="O14" i="1"/>
  <c r="O12" i="1"/>
  <c r="O16" i="1"/>
  <c r="AU14" i="1"/>
  <c r="AU12" i="1"/>
  <c r="AU16" i="1"/>
  <c r="G14" i="1"/>
  <c r="G12" i="1"/>
  <c r="G16" i="1"/>
  <c r="AZ14" i="1"/>
  <c r="AZ12" i="1"/>
  <c r="AZ16" i="1"/>
  <c r="K14" i="1"/>
  <c r="K12" i="1"/>
  <c r="K16" i="1"/>
  <c r="BE14" i="1"/>
  <c r="BE12" i="1"/>
  <c r="BE16" i="1"/>
  <c r="AW14" i="1"/>
  <c r="AW12" i="1"/>
  <c r="AW16" i="1"/>
  <c r="Y14" i="1"/>
  <c r="Y12" i="1"/>
  <c r="Y16" i="1"/>
  <c r="I14" i="1"/>
  <c r="I12" i="1"/>
  <c r="I16" i="1"/>
  <c r="AY12" i="1"/>
  <c r="AY14" i="1"/>
  <c r="AY16" i="1"/>
  <c r="AA14" i="1"/>
  <c r="AA12" i="1"/>
  <c r="AA16" i="1"/>
  <c r="M14" i="1"/>
  <c r="M12" i="1"/>
  <c r="M16" i="1"/>
  <c r="BY14" i="1"/>
  <c r="BY12" i="1"/>
  <c r="BY16" i="1"/>
  <c r="E16" i="1"/>
  <c r="E14" i="1"/>
  <c r="E12" i="1"/>
  <c r="BM14" i="1"/>
  <c r="BM12" i="1"/>
  <c r="BM16" i="1"/>
  <c r="BU14" i="1"/>
  <c r="BU12" i="1"/>
  <c r="BU16" i="1"/>
  <c r="BP14" i="1"/>
  <c r="BP12" i="1"/>
  <c r="BP16" i="1"/>
  <c r="AJ14" i="1"/>
  <c r="AJ12" i="1"/>
  <c r="AJ16" i="1"/>
  <c r="P14" i="1"/>
  <c r="P12" i="1"/>
  <c r="P16" i="1"/>
</calcChain>
</file>

<file path=xl/sharedStrings.xml><?xml version="1.0" encoding="utf-8"?>
<sst xmlns="http://schemas.openxmlformats.org/spreadsheetml/2006/main" count="3150" uniqueCount="1072">
  <si>
    <t>Ingredient Costs</t>
  </si>
  <si>
    <t>Nut Butter Pricing Summary &amp; Worksheet</t>
  </si>
  <si>
    <t xml:space="preserve">Pricing as of: </t>
  </si>
  <si>
    <t>Conversions</t>
  </si>
  <si>
    <t>13oz</t>
  </si>
  <si>
    <t>Ingredient</t>
  </si>
  <si>
    <t>3oz</t>
  </si>
  <si>
    <t>4# Bulk</t>
  </si>
  <si>
    <t>8# Bulk</t>
  </si>
  <si>
    <t xml:space="preserve">Shipping cost?   </t>
  </si>
  <si>
    <t>Product Costs</t>
  </si>
  <si>
    <t>Vendor</t>
  </si>
  <si>
    <t>Shipping cost will be added to wholesale and distributor pricing if entered here</t>
  </si>
  <si>
    <t>lb</t>
  </si>
  <si>
    <t>=</t>
  </si>
  <si>
    <t>Variable Costs</t>
  </si>
  <si>
    <t xml:space="preserve">Distributor Margin   </t>
  </si>
  <si>
    <t>oz</t>
  </si>
  <si>
    <t>The margin taken by the distributor</t>
  </si>
  <si>
    <t>Cost</t>
  </si>
  <si>
    <t>Per Amt</t>
  </si>
  <si>
    <t xml:space="preserve">Amount Per Recipe </t>
  </si>
  <si>
    <t>Cost Per Recipe</t>
  </si>
  <si>
    <t>Amount Per Recipe</t>
  </si>
  <si>
    <t>Chocolate Sea Salt</t>
  </si>
  <si>
    <t>10oz</t>
  </si>
  <si>
    <t>Total Cost</t>
  </si>
  <si>
    <t>Labor</t>
  </si>
  <si>
    <t>Fringe</t>
  </si>
  <si>
    <t>Place a "1" in the below cells if the activity applies to that output type, otherwise a "0"</t>
  </si>
  <si>
    <t>Activity</t>
  </si>
  <si>
    <t># Hours</t>
  </si>
  <si>
    <t># People</t>
  </si>
  <si>
    <t># Batches</t>
  </si>
  <si>
    <t># People Hours/Batch</t>
  </si>
  <si>
    <t>Avg. Hourly Wage</t>
  </si>
  <si>
    <t>Labor Cost/Batch</t>
  </si>
  <si>
    <t>Bulk</t>
  </si>
  <si>
    <t>Set up mixer</t>
  </si>
  <si>
    <t>Set up jar filler</t>
  </si>
  <si>
    <t>Prepare ingredients</t>
  </si>
  <si>
    <t>Grind Nuts</t>
  </si>
  <si>
    <t>Scraping Nut Mill</t>
  </si>
  <si>
    <t>Mixing</t>
  </si>
  <si>
    <t>Scraping bowl</t>
  </si>
  <si>
    <t>Jar Filling &amp; Lidding</t>
  </si>
  <si>
    <t>Container Filling - Bulk</t>
  </si>
  <si>
    <t>Retail Price</t>
  </si>
  <si>
    <t>Side Labeling Jars</t>
  </si>
  <si>
    <t>Top Labeling/Casing</t>
  </si>
  <si>
    <t>Clean up</t>
  </si>
  <si>
    <t>Retail Profit Margin</t>
  </si>
  <si>
    <t>Jar Cleaning</t>
  </si>
  <si>
    <t>Wholesale Price</t>
  </si>
  <si>
    <t>TOTAL LABOR</t>
  </si>
  <si>
    <t>Jar Filler</t>
  </si>
  <si>
    <t>Wholesale Profit Margin/unit</t>
  </si>
  <si>
    <t>3 oz jars</t>
  </si>
  <si>
    <t>10 oz jars</t>
  </si>
  <si>
    <t>Distributor Price</t>
  </si>
  <si>
    <t>Distributor Profit Margin/unit</t>
  </si>
  <si>
    <t>Total Cost/unit</t>
  </si>
  <si>
    <t>Recipe Quantities</t>
  </si>
  <si>
    <t>Unit</t>
  </si>
  <si>
    <t>Peanut</t>
  </si>
  <si>
    <t>Peanut Pecan</t>
  </si>
  <si>
    <t>Peanut Almond</t>
  </si>
  <si>
    <t>Cashew Butter</t>
  </si>
  <si>
    <t>Peanut Cocoa</t>
  </si>
  <si>
    <t>Chai Spice</t>
  </si>
  <si>
    <t>Almond Butter</t>
  </si>
  <si>
    <t>Fiji Ginger</t>
  </si>
  <si>
    <t>GGET Espresso</t>
  </si>
  <si>
    <t>Almond Coconut</t>
  </si>
  <si>
    <t>Maple Cinnamon</t>
  </si>
  <si>
    <t>Sorghum Syrup</t>
  </si>
  <si>
    <t>Coconut Crystals</t>
  </si>
  <si>
    <t>[New Ingredient 8]</t>
  </si>
  <si>
    <t>[New Ingredient 9]</t>
  </si>
  <si>
    <t>[New Ingredient 10]</t>
  </si>
  <si>
    <t>[New Ingredient 11]</t>
  </si>
  <si>
    <t>[New Ingredient 12]</t>
  </si>
  <si>
    <t>Output</t>
  </si>
  <si>
    <t>N/A</t>
  </si>
  <si>
    <t>1lb</t>
  </si>
  <si>
    <t>Price</t>
  </si>
  <si>
    <t>13oz Jars</t>
  </si>
  <si>
    <t>3oz Jars</t>
  </si>
  <si>
    <t>Nut Butter Batch Mixing Times</t>
  </si>
  <si>
    <t>Mission Almond</t>
  </si>
  <si>
    <t>Almond Cocoa</t>
  </si>
  <si>
    <t>Almond Ginger</t>
  </si>
  <si>
    <t>Just Peanut</t>
  </si>
  <si>
    <t>Just Almond</t>
  </si>
  <si>
    <t>Mamba</t>
  </si>
  <si>
    <t>Toasted Coconut</t>
  </si>
  <si>
    <t>PCASH</t>
  </si>
  <si>
    <t>PCO</t>
  </si>
  <si>
    <t>LCASH</t>
  </si>
  <si>
    <t>Amount Per Batch</t>
  </si>
  <si>
    <t>Cost Per Batch</t>
  </si>
  <si>
    <t>Packaging</t>
  </si>
  <si>
    <t>Pre-printed Wrapper</t>
  </si>
  <si>
    <t>bar</t>
  </si>
  <si>
    <t>Pre-printed Box (12 each)</t>
  </si>
  <si>
    <t>Nut Butter Base</t>
  </si>
  <si>
    <t>Remaining Bar Ingredients</t>
  </si>
  <si>
    <t>Total Labor</t>
  </si>
  <si>
    <t>Recipes</t>
  </si>
  <si>
    <t>kilo</t>
  </si>
  <si>
    <t>lbs</t>
  </si>
  <si>
    <t>NUT BUTTER BASES</t>
  </si>
  <si>
    <t>Peanut Pepita</t>
  </si>
  <si>
    <t>[New Nut Butter Ingredient]</t>
  </si>
  <si>
    <t>Bar Recipe Inputs</t>
  </si>
  <si>
    <t>REMAINING BAR INGREDIENTS</t>
  </si>
  <si>
    <t>[New Bar Ingredient]</t>
  </si>
  <si>
    <t>Bars</t>
  </si>
  <si>
    <t>Forecast</t>
  </si>
  <si>
    <t>538.2 lb</t>
  </si>
  <si>
    <t>13oz Jar</t>
  </si>
  <si>
    <t>PPEC</t>
  </si>
  <si>
    <t>Nut Butter</t>
  </si>
  <si>
    <t>W-PPEC-13OZ-INACTIVE</t>
  </si>
  <si>
    <t>WHOLESALE-INACTIVE:Peanut Pecan Butter, 13 oz.</t>
  </si>
  <si>
    <t>3oz Jar</t>
  </si>
  <si>
    <t>PNUT</t>
  </si>
  <si>
    <t>W-PNUT-3OZ-INACTIVE</t>
  </si>
  <si>
    <t>WHOLESALE-INACTIVE:Peanut Butter, 3 oz.</t>
  </si>
  <si>
    <t>62.4 lb</t>
  </si>
  <si>
    <t>W-PNUT-13OZ-INACTIVE</t>
  </si>
  <si>
    <t>WHOLESALE-INACTIVE:Peanut Butter, 13 oz.</t>
  </si>
  <si>
    <t>148.2 lb</t>
  </si>
  <si>
    <t>MPC</t>
  </si>
  <si>
    <t>W-MPC-13OZ-INACTIVE</t>
  </si>
  <si>
    <t>WHOLESALE-INACTIVE:Maple Cinnamon Nut Butter 13 oz.</t>
  </si>
  <si>
    <t>46.8 lb</t>
  </si>
  <si>
    <t>MAMBA</t>
  </si>
  <si>
    <t>W-HOT-13OZ-INACTIVE</t>
  </si>
  <si>
    <t>WHOLESALE-INACTIVE:Hot Mamba Peanut Butter, 13 oz.</t>
  </si>
  <si>
    <t>39 lb</t>
  </si>
  <si>
    <t>GGET</t>
  </si>
  <si>
    <t>W-ESP-13OZ-INACTIVE</t>
  </si>
  <si>
    <t>WHOLESALE-INACTIVE:Espresso Nut Butter, 13 oz.</t>
  </si>
  <si>
    <t>CHAI</t>
  </si>
  <si>
    <t>W-CHAI-3OZ-INACTIVE</t>
  </si>
  <si>
    <t>WHOLESALE-INACTIVE:Chai Spice, 3oz</t>
  </si>
  <si>
    <t>507 lb</t>
  </si>
  <si>
    <t>W-CHAI-13OZ-INACTIVE</t>
  </si>
  <si>
    <t>WHOLESALE-INACTIVE:Chai Spice Nut Butter, 13 oz.</t>
  </si>
  <si>
    <t>85.8 lb</t>
  </si>
  <si>
    <t>CASH</t>
  </si>
  <si>
    <t>W-CASH-13OZ-INACTIVE</t>
  </si>
  <si>
    <t>WHOLESALE-INACTIVE:Cashew Butter, 13 oz.</t>
  </si>
  <si>
    <t>64 lb</t>
  </si>
  <si>
    <t>Bar</t>
  </si>
  <si>
    <t>FC</t>
  </si>
  <si>
    <t>W-CASE-FC-INACTIVE</t>
  </si>
  <si>
    <t>WHOLESALE-INACTIVE:CASE OF 12 - Figgy Chai Bars</t>
  </si>
  <si>
    <t>62 lb</t>
  </si>
  <si>
    <t>CP</t>
  </si>
  <si>
    <t>W-CASE-CP-INACTIVE</t>
  </si>
  <si>
    <t>WHOLESALE-INACTIVE:CASE OF 12 - Cherry Pecan Bars</t>
  </si>
  <si>
    <t>66 lb</t>
  </si>
  <si>
    <t>CC</t>
  </si>
  <si>
    <t>W-CASE-CC-INACTIVE</t>
  </si>
  <si>
    <t>WHOLESALE-INACTIVE:CASE OF 12 - Cranberry Cashew Bars</t>
  </si>
  <si>
    <t>AP</t>
  </si>
  <si>
    <t>W-CASE-AP-INACTIVE</t>
  </si>
  <si>
    <t>WHOLESALE-INACTIVE:CASE OF 12 - Apricot Pepita Bars</t>
  </si>
  <si>
    <t>124.8 lb</t>
  </si>
  <si>
    <t>ALM</t>
  </si>
  <si>
    <t>W-ALM-13OZ-INACTIVE</t>
  </si>
  <si>
    <t>WHOLESALE-INACTIVE:Almond Butter, 13 oz.</t>
  </si>
  <si>
    <t>FGIN</t>
  </si>
  <si>
    <t>W-AGIN-3OZ-INACTIVE</t>
  </si>
  <si>
    <t>WHOLESALE-INACTIVE:Fiji Ginger, 3oz</t>
  </si>
  <si>
    <t>390 lb</t>
  </si>
  <si>
    <t>W-AGIN-13OZ-INACTIVE</t>
  </si>
  <si>
    <t>WHOLESALE-INACTIVE:Fiji Ginger Almond Butter, 13 oz.</t>
  </si>
  <si>
    <t>499.2 lb</t>
  </si>
  <si>
    <t>TCO</t>
  </si>
  <si>
    <t>W-ACT-13OZ-INACTIVE</t>
  </si>
  <si>
    <t>WHOLESALE-INACTIVE:Toasted Coconut Almond Butter, 13 oz.</t>
  </si>
  <si>
    <t>436.8 lb</t>
  </si>
  <si>
    <t>CSS</t>
  </si>
  <si>
    <t>W-ACO-13OZ-INACTIVE</t>
  </si>
  <si>
    <t>WHOLESALE-INACTIVE:Chocolate Sea Salt Almond Butter, 13 oz.</t>
  </si>
  <si>
    <t>629 oz</t>
  </si>
  <si>
    <t>NB-WHOOPS-ESP-13OZ</t>
  </si>
  <si>
    <t>NB-WHOOPS-ESP:Whoops Tigerwalk Espresso Nut Butter, 13oz Jar</t>
  </si>
  <si>
    <t>275.48 lb</t>
  </si>
  <si>
    <t>10oz Jar</t>
  </si>
  <si>
    <t>TWALK</t>
  </si>
  <si>
    <t>NB-TWALK-10OZ</t>
  </si>
  <si>
    <t>NB-TWALK:Tigerwalk Espresso, 10 oz Jar</t>
  </si>
  <si>
    <t>NB-TRIO-FW19-CHAI</t>
  </si>
  <si>
    <t>NB-130Z-3PACK:Fall/Winter Seasonal Nut Butter Trio: Almond Butter, Chai Spice, &amp; Maple Cinnamon</t>
  </si>
  <si>
    <t>NB-TRIO-FW19-ALM</t>
  </si>
  <si>
    <t>325 lb</t>
  </si>
  <si>
    <t>NB-TRIO-FW19-MPC</t>
  </si>
  <si>
    <t>51 oz</t>
  </si>
  <si>
    <t>NB-TCO-SUBSCR</t>
  </si>
  <si>
    <t>Nut Butter, Subscriptions:Your Choice Subscription, Toasted Coconut</t>
  </si>
  <si>
    <t>22 lb</t>
  </si>
  <si>
    <t>Bulk 1 lb</t>
  </si>
  <si>
    <t>NB-TCO-8LB</t>
  </si>
  <si>
    <t>NB-TCO:Toasted Coconut, 8# Bulk</t>
  </si>
  <si>
    <t>12 lb</t>
  </si>
  <si>
    <t>NB-TCO-4LB</t>
  </si>
  <si>
    <t>NB-TCO:Toasted Coconut, 4# Bulk</t>
  </si>
  <si>
    <t>26.22 lb</t>
  </si>
  <si>
    <t>NB-TCO-13OZ-SAMPLE</t>
  </si>
  <si>
    <t>NB-13OZ-SAMPLE:Toasted Coconut, 13 oz Sample Jar</t>
  </si>
  <si>
    <t>NB-TCO-13OZ-CASE</t>
  </si>
  <si>
    <t>NB-13OZ-CASE:Toasted Coconut, 13 oz 12-Jar Case</t>
  </si>
  <si>
    <t>NB-TCO-13OZ-2PACK</t>
  </si>
  <si>
    <t>NB-13OZ-2PACK:Toasted Coconut, 13 oz Two Jar Pack</t>
  </si>
  <si>
    <t>NB-TCO-13OZ-1PACK-GIFT</t>
  </si>
  <si>
    <t>NB-13OZ-1PACK-GIFT:Toasted Coconut, 13 oz Single Jar Gift Pack</t>
  </si>
  <si>
    <t>NB-TCO-13OZ-1PACK</t>
  </si>
  <si>
    <t>NB-13OZ-1PACK:Toasted Coconut, 13 oz Single Jar Pack</t>
  </si>
  <si>
    <t>49453 oz</t>
  </si>
  <si>
    <t>NB-TCO-13OZ</t>
  </si>
  <si>
    <t>NB-TCO:Toasted Coconut, 13 oz Jar</t>
  </si>
  <si>
    <t>NB-RSTR-SUBSCR-JAN20</t>
  </si>
  <si>
    <t>Nut Butter, Subscriptions:Roaster's Choice Subscription - Jan 20 - Lemon Cashew Butter</t>
  </si>
  <si>
    <t>272 oz</t>
  </si>
  <si>
    <t>CCCG</t>
  </si>
  <si>
    <t>NB-RSTR-SUBSCR-DEC19</t>
  </si>
  <si>
    <t>Nut Butter, Subscriptions:Roaster's Choice Subscription Dec 19 - Maple Cinnamon</t>
  </si>
  <si>
    <t>NB-PPEC-TCO-130Z-2PACK-GIFT</t>
  </si>
  <si>
    <t>NB-13OZ-2PACK-GIFT:Peanut Pecan &amp; Toasted Coconut &amp;  13oz Two Jar Gift Pack</t>
  </si>
  <si>
    <t>18 lb</t>
  </si>
  <si>
    <t>NB-PPEC-4LB</t>
  </si>
  <si>
    <t>NB-PPEC:Peanut Pecan, 4# Bulk</t>
  </si>
  <si>
    <t>16.56 lb</t>
  </si>
  <si>
    <t>NB-PPEC-13OZ-SAMPLE</t>
  </si>
  <si>
    <t>NB-13OZ-SAMPLE:Peanut Pecan, 13 oz Sample Jar</t>
  </si>
  <si>
    <t>14 lb</t>
  </si>
  <si>
    <t>NB-PPEC-13OZ-CASE</t>
  </si>
  <si>
    <t>NB-13OZ-CASE:Peanut Pecan, 13 oz 12-Jar Case</t>
  </si>
  <si>
    <t>NB-PPEC-13OZ-2PACK</t>
  </si>
  <si>
    <t>NB-13OZ-2PACK:Peanut Pecan, 13 oz Two Jar Pack</t>
  </si>
  <si>
    <t>NB-PPEC-13OZ-1PACK</t>
  </si>
  <si>
    <t>NB-13OZ-1PACK:Peanut Pecan, 13 oz Single Jar Pack</t>
  </si>
  <si>
    <t>46087 oz</t>
  </si>
  <si>
    <t>NB-PPEC-13OZ</t>
  </si>
  <si>
    <t>NB-PPEC:Peanut Pecan, 13 oz Jar</t>
  </si>
  <si>
    <t>204 oz</t>
  </si>
  <si>
    <t>NB-PNUT-SUBSCR</t>
  </si>
  <si>
    <t>Nut Butter, Subscriptions:Your Choice Subscription, Peanut Butter</t>
  </si>
  <si>
    <t>NB-PNUT-PPEC-130Z-2PACK-GIFT</t>
  </si>
  <si>
    <t>NB-13OZ-2PACK-GIFT:Peanut Butter &amp;  Peanut Pecan &amp;  13oz Two Jar Gift Pack</t>
  </si>
  <si>
    <t>605 lb</t>
  </si>
  <si>
    <t>NB-PNUT-8LB</t>
  </si>
  <si>
    <t>NB-PNUT:Peanut Butter, 8# Bulk</t>
  </si>
  <si>
    <t>186 lb</t>
  </si>
  <si>
    <t>NB-PNUT-4LB</t>
  </si>
  <si>
    <t>NB-PNUT:Peanut Butter, 4# Bulk</t>
  </si>
  <si>
    <t>NB-PNUT-3OZ-SAMPLE</t>
  </si>
  <si>
    <t>NB-3OZ-SAMPLE:Peanut Butter, 3 oz Sample Jar</t>
  </si>
  <si>
    <t>NB-PNUT-3OZ-CASE</t>
  </si>
  <si>
    <t>NB-3OZ-CASE:Peanut Butter, 3 oz 12-Jar Case</t>
  </si>
  <si>
    <t>NB-PNUT-3OZ</t>
  </si>
  <si>
    <t>NB-PNUT:Peanut Butter, 3 oz Jar</t>
  </si>
  <si>
    <t>42.78 lb</t>
  </si>
  <si>
    <t>NB-PNUT-13OZ-SAMPLE</t>
  </si>
  <si>
    <t>NB-13OZ-SAMPLE:Peanut Butter, 13 oz Sample Jar</t>
  </si>
  <si>
    <t>42 lb</t>
  </si>
  <si>
    <t>NB-PNUT-13OZ-CASE</t>
  </si>
  <si>
    <t>NB-13OZ-CASE:Peanut Butter, 13 oz 12-Jar Case</t>
  </si>
  <si>
    <t>NB-PNUT-13OZ-2PACK</t>
  </si>
  <si>
    <t>NB-13OZ-2PACK:Peanut Butter, 13 oz Two Pack</t>
  </si>
  <si>
    <t>NB-PNUT-13OZ-1PACK</t>
  </si>
  <si>
    <t>NB-13OZ-1PACK:Peanut Butter, 13 oz Single Jar Pack</t>
  </si>
  <si>
    <t>36278 oz</t>
  </si>
  <si>
    <t>NB-PNUT-13OZ</t>
  </si>
  <si>
    <t>NB-PNUT:Peanut Butter, 13 oz Jar</t>
  </si>
  <si>
    <t>36 lb</t>
  </si>
  <si>
    <t>NB-PCO-10OZ-CASE</t>
  </si>
  <si>
    <t>NB-10OZ-CASE:Peanut Cocoa, 10 oz 12-Jar Case</t>
  </si>
  <si>
    <t>NB-PCO-10OZ-1</t>
  </si>
  <si>
    <t>NB-PCO:Peanut Cocoa, 10 oz Jar</t>
  </si>
  <si>
    <t>NB-PCASH-10OZ-1</t>
  </si>
  <si>
    <t>NB-PCASH:Peanut Cashew, 10 oz Jar</t>
  </si>
  <si>
    <t>NB-PBJ-SUBSCR-JAN20</t>
  </si>
  <si>
    <t>Nut Butter, Subscriptions:PB&amp;J - JAN20 - Peanut &amp; Brins Strawberry Lemongrass</t>
  </si>
  <si>
    <t>25.56 lb</t>
  </si>
  <si>
    <t>NB-PBJ-SUBSCR-DEC19</t>
  </si>
  <si>
    <t>Nut Butter, Subscriptions:PB&amp;J of the Month Subscription - DEC19</t>
  </si>
  <si>
    <t>NB-PBJ-JAN20-GIFT</t>
  </si>
  <si>
    <t>NB-PBJ-2PACK:January Featured PB&amp;J Gift Box: Peanut Butter + Brins Strawberry Lemongrass</t>
  </si>
  <si>
    <t>NB-PBJ-JAN20</t>
  </si>
  <si>
    <t>NB-PBJ-2PACK:January Featured PB&amp;J: Peanut Butter + Brins Strawberry Lemongrass</t>
  </si>
  <si>
    <t>NB-PBJ-FEB20-GIFT</t>
  </si>
  <si>
    <t>NB-PBJ-2PACK:February Featured PB&amp;J Gift Box: Peanut Pecan + Frog Hollow Farm Blood Orange &amp; Strawberry Marmalade</t>
  </si>
  <si>
    <t>9 lb</t>
  </si>
  <si>
    <t>NB-PBJ-DEC19-GIFT</t>
  </si>
  <si>
    <t>NB-PBJ-2PACK:December Featured PB&amp;J Gift Box: Chai Spice &amp; Girl Meets Dirt Pear Balsamic Spoon Preserves</t>
  </si>
  <si>
    <t>2.5 lb</t>
  </si>
  <si>
    <t>NB-PBJ-DEC19</t>
  </si>
  <si>
    <t>NB-PBJ-2PACK:December Featured PB&amp;J: Chai Spice &amp; Girl Meets Dirt Balsamic Pear Spoon Preserves</t>
  </si>
  <si>
    <t>NB-MPC-TCO-130Z-2PACK-GIFT</t>
  </si>
  <si>
    <t>NB-13OZ-2PACK-GIFT:Maple Cinnamon &amp; Toasted Coconut &amp;  13oz Two Jar Gift Pack</t>
  </si>
  <si>
    <t>NB-MPC-SUBSCR</t>
  </si>
  <si>
    <t>Nut Butter, Subscriptions:Your Choice Subscription, Maple Cinnamon</t>
  </si>
  <si>
    <t>33 lb</t>
  </si>
  <si>
    <t>NB-MPC-8LB</t>
  </si>
  <si>
    <t>NB-MPC:Maple Cinnamon, 8# Bulk</t>
  </si>
  <si>
    <t>54 lb</t>
  </si>
  <si>
    <t>NB-MPC-4LB</t>
  </si>
  <si>
    <t>NB-MPC:Maple Cinnamon, 4# Bulk</t>
  </si>
  <si>
    <t>NB-MPC-3OZ-SAMPLE</t>
  </si>
  <si>
    <t>NB-3OZ-SAMPLE:Maple Cinnamon, 3 oz Sample Jar</t>
  </si>
  <si>
    <t>NB-MPC-3OZ</t>
  </si>
  <si>
    <t>NB-MPC:Maple Cinnamon, 3 oz Jar</t>
  </si>
  <si>
    <t>33.12 lb</t>
  </si>
  <si>
    <t>NB-MPC-13OZ-SAMPLE</t>
  </si>
  <si>
    <t>NB-13OZ-SAMPLE:Maple Cinnamon, 13 oz Sample Jar</t>
  </si>
  <si>
    <t>NB-MPC-13OZ-CASE</t>
  </si>
  <si>
    <t>NB-13OZ-CASE:Maple Cinnamon, 13 oz 12-Jar Case</t>
  </si>
  <si>
    <t>NB-MPC-13OZ-2PACK</t>
  </si>
  <si>
    <t>NB-13OZ-2PACK:Maple Cinnamon, 13 oz Two Jar Pack</t>
  </si>
  <si>
    <t>NB-MPC-13OZ-1PACK-GIFT</t>
  </si>
  <si>
    <t>NB-13OZ-1PACK-GIFT:Maple Cinnamon, 13 oz Single Jar Gift Pack</t>
  </si>
  <si>
    <t>NB-MPC-13OZ-1PACK</t>
  </si>
  <si>
    <t>NB-13OZ-1PACK:Maple Cinnamon, 13 oz Single Jar Pack</t>
  </si>
  <si>
    <t>37587 oz</t>
  </si>
  <si>
    <t>NB-MPC-13OZ</t>
  </si>
  <si>
    <t>NB-MPC:Maple Cinnamon, 13 oz Jar</t>
  </si>
  <si>
    <t>NB-MAMBA-TCO-130Z-2PACK-GIFT</t>
  </si>
  <si>
    <t>NB-13OZ-2PACK-GIFT:Hot Mamba &amp; Toasted Coconut &amp;  13oz Two Jar Gift Pack</t>
  </si>
  <si>
    <t>3 lb</t>
  </si>
  <si>
    <t>NB-MAMBA-PPEC-130Z-2PACK-GIFT</t>
  </si>
  <si>
    <t>NB-13OZ-2PACK-GIFT:Hot Mamba &amp; Peanut Pecan &amp;  13oz Two Jar Gift Pack</t>
  </si>
  <si>
    <t>NB-MAMBA-PNUT-130Z-2PACK-GIFT</t>
  </si>
  <si>
    <t>NB-13OZ-2PACK-GIFT:Hot Mamba &amp; Peanut Butter &amp;  13oz Two Jar Gift Pack</t>
  </si>
  <si>
    <t>9.66 lb</t>
  </si>
  <si>
    <t>NB-MAMBA-13OZ-SAMPLE</t>
  </si>
  <si>
    <t>NB-13OZ-SAMPLE:Hot Mamba, 13 oz Sample Jar</t>
  </si>
  <si>
    <t>NB-MAMBA-13OZ-2PACK</t>
  </si>
  <si>
    <t>NB-13OZ-2PACK:Hot Mamba, 13 oz Two Jar Pack</t>
  </si>
  <si>
    <t>NB-MAMBA-13OZ-1PACK</t>
  </si>
  <si>
    <t>NB-13OZ-1PACK:Hot Mamba, 13 oz Single Jar Pack</t>
  </si>
  <si>
    <t>7701 oz</t>
  </si>
  <si>
    <t>NB-MAMBA-13OZ</t>
  </si>
  <si>
    <t>NB-MAMBA:Hot Mamba, 13 oz Jar</t>
  </si>
  <si>
    <t>643.75 lb</t>
  </si>
  <si>
    <t>NB-LTD-LCASH-10OZ</t>
  </si>
  <si>
    <t>NB-LTD-LCASH:Limited Batch Lemon Cashew, 10 oz Jar</t>
  </si>
  <si>
    <t>57.5 lb</t>
  </si>
  <si>
    <t>NB-LTD-CCCG-10OZ</t>
  </si>
  <si>
    <t>NB-LTD-CCCG:Limited Batch Chocolate Chocolate Chocolate Gianduja, 10 oz Jar</t>
  </si>
  <si>
    <t>JUSTPNUT</t>
  </si>
  <si>
    <t>NB-JUSTPNUT-1LB</t>
  </si>
  <si>
    <t>NB-JUSTPNUT:Fine Grind Peanuts ONLY, 40# Bulk</t>
  </si>
  <si>
    <t>780 lb</t>
  </si>
  <si>
    <t>JUSTALM</t>
  </si>
  <si>
    <t>NB-JUSTALM-8LB</t>
  </si>
  <si>
    <t>NB-JUSTALM:NO SALT/NO HONEY Just Almond Butter, 8# Bulk</t>
  </si>
  <si>
    <t>NB-GGET-SUBSCR</t>
  </si>
  <si>
    <t>Nut Butter, Subscriptions:Your Choice Subscription, GGet Espresso</t>
  </si>
  <si>
    <t>NB-GGET-8LB</t>
  </si>
  <si>
    <t>NB-GGET:GGet Espresso, 8# Bulk</t>
  </si>
  <si>
    <t>11.04 lb</t>
  </si>
  <si>
    <t>NB-GGET-13OZ-SAMPLE</t>
  </si>
  <si>
    <t>NB-13OZ-SAMPLE:GGet Espresso, 13 oz Sample Jar</t>
  </si>
  <si>
    <t>NB-GGET-13OZ-2PACK</t>
  </si>
  <si>
    <t>NB-13OZ-2PACK:GGet Espresso, 13 oz Two Jar Pack</t>
  </si>
  <si>
    <t>NB-GGET-13OZ-1PACK-GIFT</t>
  </si>
  <si>
    <t>NB-13OZ-1PACK-GIFT:GGet Espresso, 13 oz Single Jar Gift Pack</t>
  </si>
  <si>
    <t>NB-GGET-13OZ-1PACK</t>
  </si>
  <si>
    <t>NB-13OZ-1PACK:GGet Espresso, 13 oz Single Jar Pack</t>
  </si>
  <si>
    <t>14620 oz</t>
  </si>
  <si>
    <t>NB-GGET-13OZ</t>
  </si>
  <si>
    <t>NB-GGET:GGet Espresso, 13 oz Jar</t>
  </si>
  <si>
    <t>NB-FGIN-SUBSCR</t>
  </si>
  <si>
    <t>Nut Butter, Subscriptions:Your Choice Subscription, Fiji Ginger</t>
  </si>
  <si>
    <t>NB-FGIN-MPC-13OZ-2PACK-GIFT-MPC</t>
  </si>
  <si>
    <t>NB-13OZ-2PACK-GIFT:Fiji Ginger &amp; Maple Cinnamon &amp;  13oz Two Jar Gift Pack</t>
  </si>
  <si>
    <t>NB-FGIN-MPC-13OZ-2PACK-GIFT-FGIN</t>
  </si>
  <si>
    <t>NB-FGIN-8LB</t>
  </si>
  <si>
    <t>NB-FGIN:Fiji Ginger, 8# Bulk</t>
  </si>
  <si>
    <t>96 lb</t>
  </si>
  <si>
    <t>NB-FGIN-4LB</t>
  </si>
  <si>
    <t>NB-FGIN:Fiji Ginger, 4# Bulk</t>
  </si>
  <si>
    <t>NB-FGIN-3OZ-SAMPLE</t>
  </si>
  <si>
    <t>NB-3OZ-SAMPLE:Fiji Ginger, 3 oz Sample Jar</t>
  </si>
  <si>
    <t>NB-FGIN-3OZ-CASE</t>
  </si>
  <si>
    <t>NB-3OZ-CASE:Fiji Ginger, 3 oz 12-Jar Case</t>
  </si>
  <si>
    <t>NB-FGIN-3OZ</t>
  </si>
  <si>
    <t>NB-FGIN:Fiji Ginger, 3 oz Jar</t>
  </si>
  <si>
    <t>40.02 lb</t>
  </si>
  <si>
    <t>NB-FGIN-13OZ-SAMPLE</t>
  </si>
  <si>
    <t>NB-13OZ-SAMPLE:Fiji Ginger, 13 oz Sample Jar</t>
  </si>
  <si>
    <t>84 lb</t>
  </si>
  <si>
    <t>NB-FGIN-13OZ-CASE</t>
  </si>
  <si>
    <t>NB-13OZ-CASE:Fiji Ginger, 13 oz 12-Jar Case</t>
  </si>
  <si>
    <t>NB-FGIN-13OZ-2PACK</t>
  </si>
  <si>
    <t>NB-13OZ-2PACK:Fiji Ginger, 13 oz Two Jar Pack</t>
  </si>
  <si>
    <t>NB-FGIN-13OZ-1PACK-GIFT</t>
  </si>
  <si>
    <t>NB-13OZ-1PACK-GIFT:Fiji Ginger, 13 oz Single Jar Gift Pack</t>
  </si>
  <si>
    <t>NB-FGIN-13OZ-1PACK</t>
  </si>
  <si>
    <t>NB-13OZ-1PACK:Fiji Ginger, 13 oz Single Jar Pack</t>
  </si>
  <si>
    <t>50830 oz</t>
  </si>
  <si>
    <t>NB-FGIN-13OZ</t>
  </si>
  <si>
    <t>NB-FGIN:Fiji Ginger, 13 oz Jar</t>
  </si>
  <si>
    <t>NB-CSS-PPEC-13OZ-2PACK-GIFT-PPEC</t>
  </si>
  <si>
    <t>6 lb</t>
  </si>
  <si>
    <t>NB-CSS-PPEC-13OZ-2PACK-GIFT-CSS</t>
  </si>
  <si>
    <t>NB-13OZ-2PACK-GIFT:Chocolate Sea Salt &amp; Peanut Pecan &amp;  13oz Two Jar Gift Pack</t>
  </si>
  <si>
    <t>NB-CSS-PNUT-13OZ-2PACK-GIFT-PNUT</t>
  </si>
  <si>
    <t>NB-CSS-PNUT-13OZ-2PACK-GIFT-CSS</t>
  </si>
  <si>
    <t>NB-13OZ-2PACK-GIFT:Chocolate Sea Salt &amp; Peanut Butter &amp;  13oz Two Jar Gift Pack</t>
  </si>
  <si>
    <t>NB-CSS-MAMBA-13OZ-2PACK-GIFT-MAMBA</t>
  </si>
  <si>
    <t>NB-CSS-MAMBA-13OZ-2PACK-GIFT-CSS</t>
  </si>
  <si>
    <t>NB-13OZ-2PACK-GIFT:Chocolate Sea Salt &amp; Hot Mamba &amp;  13oz Two Jar Gift Pack</t>
  </si>
  <si>
    <t>NB-CSS-FGIN-13OZ-2PACK-GIFT-FGIN</t>
  </si>
  <si>
    <t>NB-CSS-FGIN-13OZ-2PACK-GIFT-CSS</t>
  </si>
  <si>
    <t>NB-13OZ-2PACK-GIFT:Chocolate Sea Salt &amp; Fiji Ginger &amp;  13oz Two Jar Gift Pack</t>
  </si>
  <si>
    <t>NB-CSS-8LB</t>
  </si>
  <si>
    <t>NB-CSS:Chocolate Sea Salt, 8# Bulk</t>
  </si>
  <si>
    <t>NB-CSS-4LB</t>
  </si>
  <si>
    <t>NB-CSS:Chocolate Sea Salt, 4# Bulk</t>
  </si>
  <si>
    <t>NB-CSS-13OZ-SAMPLE</t>
  </si>
  <si>
    <t>NB-13OZ-SAMPLE:Chocolate Sea Salt, 13 oz Sample Jar</t>
  </si>
  <si>
    <t>NB-CSS-13OZ-CASE</t>
  </si>
  <si>
    <t>NB-13OZ-CASE:Chocolate Sea Salt, 13 oz 12-Jar Case</t>
  </si>
  <si>
    <t>NB-CSS-13OZ-1PACK-GIFT</t>
  </si>
  <si>
    <t>NB-13OZ-1PACK-GIFT:Chocolate Sea Salt, 13 oz Single Jar Gift Pack</t>
  </si>
  <si>
    <t>NB-CSS-13OZ-1PACK</t>
  </si>
  <si>
    <t>NB-13OZ-1PACK:Chocolate Sea Salt, 13 oz Single Jar Pack</t>
  </si>
  <si>
    <t>58871 oz</t>
  </si>
  <si>
    <t>NB-CSS-13OZ</t>
  </si>
  <si>
    <t>NB-CSS:Chocolate Sea Salt, 13 oz Jar</t>
  </si>
  <si>
    <t>NB-CHAI-TCO-13OZ-2PACK-GIFT-TCO</t>
  </si>
  <si>
    <t>NB-CHAI-TCO-13OZ-2PACK-GIFT-CHAI</t>
  </si>
  <si>
    <t>NB-13OZ-2PACK-GIFT:Chai Spice &amp; Toasted Coconut &amp;  13oz Two Jar Gift Pack</t>
  </si>
  <si>
    <t>NB-CHAI-SUBSCR</t>
  </si>
  <si>
    <t>Nut Butter, Subscriptions:Your Choice Subscription, Chai Spice</t>
  </si>
  <si>
    <t>PPED</t>
  </si>
  <si>
    <t>NB-CHAI-PPEC-13OZ-2PACK-GIFT-PPEC</t>
  </si>
  <si>
    <t>NB-CHAI-PPEC-13OZ-2PACK-GIFT-CHAI</t>
  </si>
  <si>
    <t>NB-13OZ-2PACK-GIFT:Chai Spice &amp; Peanut Pecan &amp;  13oz Two Jar Gift Pack</t>
  </si>
  <si>
    <t>NB-CHAI-PNUT-13OZ-2PACK-GIFT-PNUT</t>
  </si>
  <si>
    <t>NB-CHAI-PNUT-13OZ-2PACK-GIFT-CHAI</t>
  </si>
  <si>
    <t>NB-13OZ-2PACK-GIFT:Chai Spice &amp; Peanut Butter &amp;  13oz Two Jar Gift Pack</t>
  </si>
  <si>
    <t>NB-CHAI-MAMBA-13OZ-2PACK-GIFT-MAMBA</t>
  </si>
  <si>
    <t>NB-CHAI-MAMBA-13OZ-2PACK-GIFT-CHAI</t>
  </si>
  <si>
    <t>NB-13OZ-2PACK-GIFT:Chai Spice &amp; Hot Mamba &amp;  13oz Two Jar Gift Pack</t>
  </si>
  <si>
    <t>NB-CHAI-FGIN-13OZ-2PACK-GIFT-FGIN</t>
  </si>
  <si>
    <t>NB-CHAI-FGIN-13OZ-2PACK-GIFT-CHAI</t>
  </si>
  <si>
    <t>NB-13OZ-2PACK-GIFT:Chai Spice &amp; Fiji Ginger &amp;  13oz Two Jar Gift Pack</t>
  </si>
  <si>
    <t>NB-CHAI-CSS-13OZ-2PACK-GIFT-CSS</t>
  </si>
  <si>
    <t>NB-CHAI-CSS-13OZ-2PACK-GIFT-CHAI</t>
  </si>
  <si>
    <t>NB-13OZ-2PACK-GIFT:Chai Spice &amp; Chocolate Sea Salt &amp;  13oz Two Jar Gift Pack</t>
  </si>
  <si>
    <t>44 lb</t>
  </si>
  <si>
    <t>NB-CHAI-8LB</t>
  </si>
  <si>
    <t>NB-CHAI:Chai Spice, 8# Bulk</t>
  </si>
  <si>
    <t>NB-CHAI-3OZ-SAMPLE</t>
  </si>
  <si>
    <t>NB-3OZ-SAMPLE:Chai Spice, 3 oz Sample Jar</t>
  </si>
  <si>
    <t>NB-CHAI-3OZ</t>
  </si>
  <si>
    <t>NB-CHAI:Chai Spice, 3 oz Jar</t>
  </si>
  <si>
    <t>64.86 lb</t>
  </si>
  <si>
    <t>NB-CHAI-13OZ-SAMPLE</t>
  </si>
  <si>
    <t>NB-13OZ-SAMPLE:Chai Spice Nut Butter, 13 oz. Sample Jar</t>
  </si>
  <si>
    <t>NB-CHAI-13OZ-CASE</t>
  </si>
  <si>
    <t>NB-13OZ-CASE:Chai Spice, 13 oz 12-Jar Case</t>
  </si>
  <si>
    <t>NB-CHAI-13OZ-2PACK</t>
  </si>
  <si>
    <t>NB-13OZ-2PACK:Chai Spice, 13 oz Two Jar Pack</t>
  </si>
  <si>
    <t>NB-CHAI-13OZ-1PACK-GIFT</t>
  </si>
  <si>
    <t>NB-13OZ-1PACK-GIFT:Chai Spice, 13 oz Single Jar Gift Pack</t>
  </si>
  <si>
    <t>NB-CHAI-13OZ-1PACK</t>
  </si>
  <si>
    <t>NB-13OZ-1PACK:Chai Spice, 13 oz Single Jar Pack</t>
  </si>
  <si>
    <t>54859 oz</t>
  </si>
  <si>
    <t>NB-CHAI-13OZ</t>
  </si>
  <si>
    <t>NB-CHAI:Chai Spice, 13 oz Jar</t>
  </si>
  <si>
    <t>NB-CASH-PPEC-13OZ-2PACK-GIFT-CASH</t>
  </si>
  <si>
    <t>NB-13OZ-2PACK-GIFT:Cashew Butter &amp; Peanut Pecan &amp;  13oz Two Jar Gift Pack</t>
  </si>
  <si>
    <t>NB-CASH-8LB</t>
  </si>
  <si>
    <t>NB-CASH:Cashew Butter, 8# Bulk</t>
  </si>
  <si>
    <t>150 lb</t>
  </si>
  <si>
    <t>NB-CASH-4LB</t>
  </si>
  <si>
    <t>NB-CASH:Cashew Butter, 4# Bulk</t>
  </si>
  <si>
    <t>23.46 lb</t>
  </si>
  <si>
    <t>NB-CASH-13OZ-SAMPLE</t>
  </si>
  <si>
    <t>NB-13OZ-SAMPLE:Cashew Butter, 13 oz Sample Jar</t>
  </si>
  <si>
    <t>1236 lb</t>
  </si>
  <si>
    <t>NB-CASH-13OZ</t>
  </si>
  <si>
    <t>NB-CASH:Cashew Butter, 13 oz Jar</t>
  </si>
  <si>
    <t>119 oz</t>
  </si>
  <si>
    <t>NB-ALM-SUBSCR</t>
  </si>
  <si>
    <t>Nut Butter, Subscriptions:Your Choice Subscription, Almond Butter</t>
  </si>
  <si>
    <t>NB-ALM-PPEC-13OZ-2PACK-GIFT-PPEC</t>
  </si>
  <si>
    <t>NB-ALM-PPEC-13OZ-2PACK-GIFT-ALM</t>
  </si>
  <si>
    <t>NB-13OZ-2PACK-GIFT:Almond Butter &amp; Peanut Pecan &amp;  13oz Two Jar Gift Pack</t>
  </si>
  <si>
    <t>NB-ALM-MPC-13OZ-2PACK-GIFT-MPC</t>
  </si>
  <si>
    <t>NB-ALM-MPC-13OZ-2PACK-GIFT-ALM</t>
  </si>
  <si>
    <t>NB-13OZ-2PACK-GIFT:Almond Butter &amp; Maple Cinnamon &amp;  13oz Two Jar Gift Pack</t>
  </si>
  <si>
    <t>NB-ALM-FGIN-13OZ-2PACK-GIFT-FGIN</t>
  </si>
  <si>
    <t>NB-ALM-FGIN-13OZ-2PACK-GIFT-ALM</t>
  </si>
  <si>
    <t>NB-13OZ-2PACK-GIFT:Almond Butter &amp; Fiji Ginger &amp;  13oz Two Jar Gift Pack</t>
  </si>
  <si>
    <t>NB-ALM-CSS-13OZ-2PACK-GIFT-CSS</t>
  </si>
  <si>
    <t>NB-ALM-CSS-13OZ-2PACK-GIFT-ALM</t>
  </si>
  <si>
    <t>NB-13OZ-2PACK-GIFT:Almond Butter &amp; Chocolate Sea Salt &amp;  13oz Two Jar Gift Pack</t>
  </si>
  <si>
    <t>NB-ALM-CHAI-13OZ-2PACK-GIFT-CHAI</t>
  </si>
  <si>
    <t>NB-ALM-CHAI-13OZ-2PACK-GIFT-ALM</t>
  </si>
  <si>
    <t>NB-13OZ-2PACK-GIFT:Almond Butter &amp; Chai Spice &amp;  13oz Two Jar Gift Pack</t>
  </si>
  <si>
    <t>NB-ALM-CASH-13OZ-2PACK-GIFT-CASH</t>
  </si>
  <si>
    <t>NB-ALM-CASH-13OZ-2PACK-GIFT-ALM</t>
  </si>
  <si>
    <t>NB-13OZ-2PACK-GIFT:Almond Butter &amp; Cashew Butter &amp;  13oz Two Jar Gift Pack</t>
  </si>
  <si>
    <t>176 lb</t>
  </si>
  <si>
    <t>NB-ALM-8LB</t>
  </si>
  <si>
    <t>NB-ALM:Almond Butter, 8# Bulk</t>
  </si>
  <si>
    <t>NB-ALM-4LB</t>
  </si>
  <si>
    <t>NB-ALM:Almond Butter, 4# Bulk</t>
  </si>
  <si>
    <t>70 lb</t>
  </si>
  <si>
    <t>NB-ALM-13OZ-CASE</t>
  </si>
  <si>
    <t>NB-13OZ-CASE:Almond Butter, 13 oz 12-Jar Case</t>
  </si>
  <si>
    <t>NB-ALM-13OZ-2PACK-GIFT</t>
  </si>
  <si>
    <t>NB-13OZ-2PACK-GIFT:Almond Butter, 13 oz Two Jar Gift Pack</t>
  </si>
  <si>
    <t>NB-ALM-13OZ-2PACK</t>
  </si>
  <si>
    <t>NB-13OZ-2PACK:Almond Butter, 13 oz Two Jar Pack</t>
  </si>
  <si>
    <t>NB-ALM-13OZ-1PACK</t>
  </si>
  <si>
    <t>NB-13OZ-1PACK:Almond Butter, 13 oz Single Jar Pack</t>
  </si>
  <si>
    <t>23885 oz</t>
  </si>
  <si>
    <t>NB-ALM-13OZ</t>
  </si>
  <si>
    <t>NB-ALM:Almond Butter, 13 oz Jar</t>
  </si>
  <si>
    <t>22.5 lb</t>
  </si>
  <si>
    <t>NB-ABJ-SUBSCR-JAN20</t>
  </si>
  <si>
    <t>Nut Butter, Subscriptions:AB&amp;J Subscription - JAN20 - Toasted Coconut &amp; Brins Lemongrass Strawberry</t>
  </si>
  <si>
    <t>8.52 lb</t>
  </si>
  <si>
    <t>NB-ABJ-SUBSCR-DEC19</t>
  </si>
  <si>
    <t>Nut Butter, Subscriptions:AB&amp;J of the Month Subscription - DEC19</t>
  </si>
  <si>
    <t>NB-ABJ-JAN20-GIFT</t>
  </si>
  <si>
    <t>NB-ABJ-2PACK:January Featured AB&amp;J Gift Box: Brins Strawberry Lemongrass + Toasted Coconut</t>
  </si>
  <si>
    <t>95 lb</t>
  </si>
  <si>
    <t>NB-ABJ-JAN20</t>
  </si>
  <si>
    <t>NB-ABJ-2PACK:January Featured AB&amp;J: Toasted Coconut + Brins Strawberry Lemongrass</t>
  </si>
  <si>
    <t>NB-ABJ-FEB20-GIFT</t>
  </si>
  <si>
    <t>NB-ABJ-2PACK:February Featured AB&amp;J Gift Box: Chocolate Sea Salt + Frog Hollow Farm Blood Orange &amp; Strawberry Marmalade</t>
  </si>
  <si>
    <t>7.5 lb</t>
  </si>
  <si>
    <t>NB-ABJ-DEC19</t>
  </si>
  <si>
    <t>NB-ABJ-2PACK:December Featured AB&amp;J: Toasted Coconut &amp; Girl Meets Dirt Pear Balsamic Spoon Preserves</t>
  </si>
  <si>
    <t>NB-3OZ-4PACK-GIFT-CHAI</t>
  </si>
  <si>
    <t>NB-3OZ-4PACK-GIFT-FGIN</t>
  </si>
  <si>
    <t>NB-3OZ-4PACK-GIFT-MPC</t>
  </si>
  <si>
    <t>200 lb</t>
  </si>
  <si>
    <t>NB-3OZ-4PACK-GIFT-PNUT</t>
  </si>
  <si>
    <t>NB-3OZ-VP:3 oz Nut Butter Variety 4-Pack Gift - Peanut, Chai Spice Maple Cinnamon, Fiji Ginger</t>
  </si>
  <si>
    <t>NB-3OZ-4PACK-CHAI</t>
  </si>
  <si>
    <t>NB-3OZ-4PACK-FGIN</t>
  </si>
  <si>
    <t>NB-3OZ-4PACK-MPC</t>
  </si>
  <si>
    <t>1585 lb</t>
  </si>
  <si>
    <t>NB-3OZ-4PACK-PNUT</t>
  </si>
  <si>
    <t>NB-3OZ-VP:3 oz Nut Butter Variety 4-Pack - Peanut, Chai Spice Maple Cinnamon, Fiji Ginger</t>
  </si>
  <si>
    <t>Jam Jar</t>
  </si>
  <si>
    <t>Jam</t>
  </si>
  <si>
    <t>MERCH-JAM-OCT19</t>
  </si>
  <si>
    <t>MERCH-JAM:Lemon Bird Preserves Bourbon Figs with Vanilla &amp; Smoked Salt</t>
  </si>
  <si>
    <t>MERCH-JAM-JAN20</t>
  </si>
  <si>
    <t>MERCH-JAM:Brins Strawberry Lemongrass</t>
  </si>
  <si>
    <t>18.08 lb</t>
  </si>
  <si>
    <t>MERCH-JAM-DEC19</t>
  </si>
  <si>
    <t>MERCH-JAM:Girl Meets Dirt Pear Balsamic</t>
  </si>
  <si>
    <t>BAR-VP-GIFT-FC</t>
  </si>
  <si>
    <t>BAR-VP-GIFT-CC</t>
  </si>
  <si>
    <t>BAR-VP-GIFT-CP</t>
  </si>
  <si>
    <t>12.65 lb</t>
  </si>
  <si>
    <t>BAR-VP-GIFT-AP</t>
  </si>
  <si>
    <t>BAR-VP:Handcrafted Nut Butter Bar Gift Box</t>
  </si>
  <si>
    <t>BAR-VP-CASE-FC</t>
  </si>
  <si>
    <t>BAR-VP-CASE-CC</t>
  </si>
  <si>
    <t>BAR-VP-CASE-CP</t>
  </si>
  <si>
    <t>1029.25 lb</t>
  </si>
  <si>
    <t>BAR-VP-CASE-AP</t>
  </si>
  <si>
    <t>BAR-VP:Bar Variety Pack, 12 bar Case</t>
  </si>
  <si>
    <t>16.49 lb</t>
  </si>
  <si>
    <t>BAR-FC-SINGLE</t>
  </si>
  <si>
    <t>BAR-FC:Figgy Chai Nut Butter Bar, 60g</t>
  </si>
  <si>
    <t>348 lb</t>
  </si>
  <si>
    <t>BAR-FC-MASTERCASE</t>
  </si>
  <si>
    <t>BAR-MASTERCASE:Figgy Chai Nut Butter Bar, 28 ct Master Case (336 bars)</t>
  </si>
  <si>
    <t>1748 lb</t>
  </si>
  <si>
    <t>BAR-FC-CASE</t>
  </si>
  <si>
    <t>BAR-FC:Figgy Chai Nut Butter Bar, 12 bar Case</t>
  </si>
  <si>
    <t>BAR-CP-SUBSCR</t>
  </si>
  <si>
    <t>Nut Butter Bar, Subscriptions:Nut Butter Bar Subscription, Cherry Pecan</t>
  </si>
  <si>
    <t>6.97 lb</t>
  </si>
  <si>
    <t>BAR-CP-SINGLE</t>
  </si>
  <si>
    <t>BAR-CP:Cherry Pecan Nut Butter Bar, 60g</t>
  </si>
  <si>
    <t>986 lb</t>
  </si>
  <si>
    <t>BAR-CP-MASTERCASE</t>
  </si>
  <si>
    <t>BAR-MASTERCASE:Cherry Pecan Nut Butter Bar, 28 ct Master Case (336 bars)</t>
  </si>
  <si>
    <t>3128 lb</t>
  </si>
  <si>
    <t>BAR-CP-CASE</t>
  </si>
  <si>
    <t>BAR-CP:Cherry Pecan Nut Butter Bar, 12 bar Case</t>
  </si>
  <si>
    <t>1.5 lb</t>
  </si>
  <si>
    <t>BAR-CC-SUBSCR</t>
  </si>
  <si>
    <t>Nut Butter Bar, Subscriptions:Nut Butter Bar Subscription, Cranberry Cashew</t>
  </si>
  <si>
    <t>16.32 lb</t>
  </si>
  <si>
    <t>BAR-CC-SINGLE</t>
  </si>
  <si>
    <t>BAR-CC:Cranberry Cashew Nut Butter Bar, 60g</t>
  </si>
  <si>
    <t>406 lb</t>
  </si>
  <si>
    <t>BAR-CC-MASTERCASE</t>
  </si>
  <si>
    <t>BAR-MASTERCASE:Cranberry Cashew Nut Butter Bar, 28 ct Master Case (336 bars)</t>
  </si>
  <si>
    <t>1578 lb</t>
  </si>
  <si>
    <t>BAR-CC-CASE</t>
  </si>
  <si>
    <t>BAR-CC:Cranberry Cashew Nut Butter Bar, 12 bar Case</t>
  </si>
  <si>
    <t>5.44 lb</t>
  </si>
  <si>
    <t>BAR-AP-SINGLE</t>
  </si>
  <si>
    <t>BAR-AP:Apricot Pepita Nut Butter Bar, 60g</t>
  </si>
  <si>
    <t>812 lb</t>
  </si>
  <si>
    <t>BAR-AP-MASTERCASE</t>
  </si>
  <si>
    <t>BAR-MASTERCASE:Apricot Pepita Nut Butter Bar, 28 ct Master Case (336 bars)</t>
  </si>
  <si>
    <t>1604 lb</t>
  </si>
  <si>
    <t>BAR-AP-CASE</t>
  </si>
  <si>
    <t>BAR-AP:Apricot Pepita Nut Butter Bar, 12 bar Case</t>
  </si>
  <si>
    <t>121 lb</t>
  </si>
  <si>
    <t>B-PNUT-8LB-INACTIVE</t>
  </si>
  <si>
    <t>WHOLESALE-INACTIVE:Bulk Peanut, 8# tub</t>
  </si>
  <si>
    <t>B-PNUT-4LB-INACTIVE</t>
  </si>
  <si>
    <t>WHOLESALE-INACTIVE:Bulk Peanut, 4# tub</t>
  </si>
  <si>
    <t>11 lb</t>
  </si>
  <si>
    <t>B-MPC-8LB-INACTIVE</t>
  </si>
  <si>
    <t>WHOLESALE-INACTIVE:Bulk Maple Cinnamon, 8# tub</t>
  </si>
  <si>
    <t>B-CASH-4LB-INACTIVE</t>
  </si>
  <si>
    <t>WHOLESALE-INACTIVE:Bulk Cashew Butter 4#</t>
  </si>
  <si>
    <t>B-ALM-WFM-1GAL-INACTIVE</t>
  </si>
  <si>
    <t>WHOLESALE-INACTIVE:Bulk NO SALT/NO HONEY Mission Almond 8#</t>
  </si>
  <si>
    <t>B-ALM-4LB-INACTIVE</t>
  </si>
  <si>
    <t>WHOLESALE-INACTIVE:Bulk Almond Butter, 4# tub</t>
  </si>
  <si>
    <t>24 lb</t>
  </si>
  <si>
    <t>B-AGIN-4LB-INACTIVE</t>
  </si>
  <si>
    <t>WHOLESALE-INACTIVE:Bulk Fiji Ginger, 4# tub</t>
  </si>
  <si>
    <t>B-ACT-8LB-INACTIVE</t>
  </si>
  <si>
    <t>WHOLESALE-INACTIVE:Bulk Toasted Coconut Almond, 8# tub</t>
  </si>
  <si>
    <t>Unique Purchases</t>
  </si>
  <si>
    <t>Product Revenue</t>
  </si>
  <si>
    <t>Total Weight</t>
  </si>
  <si>
    <t>Avg Price</t>
  </si>
  <si>
    <t>Quantity</t>
  </si>
  <si>
    <t>Unit Count</t>
  </si>
  <si>
    <t>Base Product</t>
  </si>
  <si>
    <t>Product Categroy</t>
  </si>
  <si>
    <t>Sku</t>
  </si>
  <si>
    <t>Product Name</t>
  </si>
  <si>
    <t>(Multiple Items)</t>
  </si>
  <si>
    <t>Total Unit Q</t>
  </si>
  <si>
    <t>Sum of Total Unit Q</t>
  </si>
  <si>
    <t>Row Labels</t>
  </si>
  <si>
    <t>Grand Total</t>
  </si>
  <si>
    <t>Name</t>
  </si>
  <si>
    <t>SKU</t>
  </si>
  <si>
    <t>Pack Size</t>
  </si>
  <si>
    <t>Cost Price</t>
  </si>
  <si>
    <t>Ancho Chile Powder, Bulk</t>
  </si>
  <si>
    <t>Carolina Reaper Chiles, Dried</t>
  </si>
  <si>
    <t>Chai Spice Mix - No Sugar</t>
  </si>
  <si>
    <t>Chicory Root Fiber (Inulin)</t>
  </si>
  <si>
    <t>Chocolate Morsels, Bulk</t>
  </si>
  <si>
    <t>Cocoa Nibs, Bulk</t>
  </si>
  <si>
    <t>Crystallized Ginger Mini Chips 2-5 mm</t>
  </si>
  <si>
    <t>Dried Diced Cranberries</t>
  </si>
  <si>
    <t>Dried Diced Tart Montmorency Cherries</t>
  </si>
  <si>
    <t>Dry Roasted Mission Type Almonds</t>
  </si>
  <si>
    <t>Ghost Chiles, Dried</t>
  </si>
  <si>
    <t>Guajillo Chile Powder</t>
  </si>
  <si>
    <t>Habanero Chile Powder</t>
  </si>
  <si>
    <t>Hazelnut Kernels</t>
  </si>
  <si>
    <t>Kosher Sea Salt</t>
  </si>
  <si>
    <t>Lemon Powder</t>
  </si>
  <si>
    <t>Michele's Granola</t>
  </si>
  <si>
    <t>Minor Monuments Espresso</t>
  </si>
  <si>
    <t>Oats, Old-Fashioned GF</t>
  </si>
  <si>
    <t>Oil, Grapeseed</t>
  </si>
  <si>
    <t>Onyx 72% Bittersweet Chocolate Callets</t>
  </si>
  <si>
    <t>Organic Cashew Kernels LWP</t>
  </si>
  <si>
    <t>Organic Chia Seeds</t>
  </si>
  <si>
    <t>Organic Coconut Oil</t>
  </si>
  <si>
    <t>Organic Honey</t>
  </si>
  <si>
    <t>Organic Maple Granules</t>
  </si>
  <si>
    <t>Organic Maple Powder</t>
  </si>
  <si>
    <t>Organic Quinoa Crisps</t>
  </si>
  <si>
    <t>Organic Quinoa Flakes</t>
  </si>
  <si>
    <t>Pea Protein Powder</t>
  </si>
  <si>
    <t>Pecans - Large Pieces</t>
  </si>
  <si>
    <t>Pepitas, Dry Roasted</t>
  </si>
  <si>
    <t>RPS- Conventional roasted split peanuts</t>
  </si>
  <si>
    <t>Sugar, Raw Demerara</t>
  </si>
  <si>
    <t>TCHO Chocolate - 81% Drops</t>
  </si>
  <si>
    <t>Tigerwalk Espresso</t>
  </si>
  <si>
    <t>Turkish Apricot Diced-Unsulphured 8-10mm</t>
  </si>
  <si>
    <t>Turkish Diced Figs 8x8mm</t>
  </si>
  <si>
    <t>Unsweetened Coconut Chips</t>
  </si>
  <si>
    <t>Vanilla Powder, Bulk</t>
  </si>
  <si>
    <t>Vietnamese Cinnamon, Ground</t>
  </si>
  <si>
    <t>Puris</t>
  </si>
  <si>
    <t>Peanut Cashew</t>
  </si>
  <si>
    <t>Peanut Pec(less)</t>
  </si>
  <si>
    <t>Twalk</t>
  </si>
  <si>
    <t>Total Weight in lbs</t>
  </si>
  <si>
    <t xml:space="preserve">Total Weight in oz. </t>
  </si>
  <si>
    <t>oz in a lb</t>
  </si>
  <si>
    <t>4lb</t>
  </si>
  <si>
    <t>8lb</t>
  </si>
  <si>
    <t>Pricing does not include shipping and handling</t>
  </si>
  <si>
    <t>Cases</t>
  </si>
  <si>
    <t>Total Weight in grams</t>
  </si>
  <si>
    <t>NEW #1</t>
  </si>
  <si>
    <t>NEW #2</t>
  </si>
  <si>
    <t xml:space="preserve">g </t>
  </si>
  <si>
    <t>g</t>
  </si>
  <si>
    <t>FIGGY CHAI</t>
  </si>
  <si>
    <t>10oz Jars</t>
  </si>
  <si>
    <t>Baseline Sales - October 28, 2019 through January 28, 2020</t>
  </si>
  <si>
    <t>Gift</t>
  </si>
  <si>
    <t>Standard</t>
  </si>
  <si>
    <t>Bar Variety Packs</t>
  </si>
  <si>
    <t>NB Variety Packs</t>
  </si>
  <si>
    <t>Bar Cases - Single Variety</t>
  </si>
  <si>
    <t>1&amp;2 Pack Jars</t>
  </si>
  <si>
    <t>Lead Time (Days)</t>
  </si>
  <si>
    <t>Historical Purchase Quantity</t>
  </si>
  <si>
    <t>Forecasted 3 month Quantity Needed</t>
  </si>
  <si>
    <t>New Purchase Quantity</t>
  </si>
  <si>
    <t>Baseline</t>
  </si>
  <si>
    <t>% Increase</t>
  </si>
  <si>
    <t>Forecasted Batch Volume</t>
  </si>
  <si>
    <t># of Batches</t>
  </si>
  <si>
    <t>Recipe</t>
  </si>
  <si>
    <t>Ingredients</t>
  </si>
  <si>
    <t>TOTAL</t>
  </si>
  <si>
    <t>Cost per Order</t>
  </si>
  <si>
    <t>Forecasted 1 Month Quantity Needed</t>
  </si>
  <si>
    <t>Minimum Inventory Quantity</t>
  </si>
  <si>
    <t>Frequency of Order (Days)</t>
  </si>
  <si>
    <t>On Hand</t>
  </si>
  <si>
    <t>LABEL-BAR:AP Box</t>
  </si>
  <si>
    <t>WT149183CF</t>
  </si>
  <si>
    <t>Each</t>
  </si>
  <si>
    <t>LABEL-BAR:AP Rollstock</t>
  </si>
  <si>
    <t>LABEL-BAR:CC Box</t>
  </si>
  <si>
    <t>WT149187CF</t>
  </si>
  <si>
    <t>LABEL-BAR:CC Rollstock</t>
  </si>
  <si>
    <t>LABEL-BAR:CP Box</t>
  </si>
  <si>
    <t>WT149184CF</t>
  </si>
  <si>
    <t>LABEL-BAR:CP Rollstock</t>
  </si>
  <si>
    <t>LABEL-BAR:FC Box</t>
  </si>
  <si>
    <t>WT149189CF</t>
  </si>
  <si>
    <t>LABEL-BAR:FC Rollstock</t>
  </si>
  <si>
    <t>LABEL-BAR:VP Box</t>
  </si>
  <si>
    <t>LABEL-BAR-BOX-VP</t>
  </si>
  <si>
    <t>LABEL-NB-10OZ:Ltd Batch - Carrot Cake Walnut</t>
  </si>
  <si>
    <t>LABEL-NB-LTD-CCAKE</t>
  </si>
  <si>
    <t>LABEL-NB-10OZ:Ltd Batch - CCC Gianduja</t>
  </si>
  <si>
    <t>LABEL-NB-LTD-CCCG</t>
  </si>
  <si>
    <t>LABEL-NB-10OZ:Ltd Batch - Fiji Ginger Peanut</t>
  </si>
  <si>
    <t>LABEL-NB-LTD-FGPNUT</t>
  </si>
  <si>
    <t>LABEL-NB-10OZ:Ltd Batch - Lemon Cashew</t>
  </si>
  <si>
    <t>LABEL-NB-LTD-LCASH</t>
  </si>
  <si>
    <t>LABEL-NB-10OZ:Ltd Batch - Pepperfest</t>
  </si>
  <si>
    <t>LABEL-NB-LTD-PEP</t>
  </si>
  <si>
    <t>LABEL-NB-10OZ:Ltd Batch - Sorghum Pecan Pie</t>
  </si>
  <si>
    <t>LABEL-NB-LTD-PPIE</t>
  </si>
  <si>
    <t>LABEL-NB-10OZ:Peanut Almond</t>
  </si>
  <si>
    <t>WT119602CF</t>
  </si>
  <si>
    <t>LABEL-NB-10OZ:Peanut Cashew</t>
  </si>
  <si>
    <t>WT148393CF</t>
  </si>
  <si>
    <t>LABEL-NB-10OZ:Peanut Cocoa</t>
  </si>
  <si>
    <t>WT148394CF</t>
  </si>
  <si>
    <t>LABEL-NB-10OZ:Tigerwalk Espresso</t>
  </si>
  <si>
    <t>WT147099CF</t>
  </si>
  <si>
    <t>LABEL-NB-13OZ:Almond Butter</t>
  </si>
  <si>
    <t>WT154674CF</t>
  </si>
  <si>
    <t>LABEL-NB-13OZ:Cashew Butter</t>
  </si>
  <si>
    <t>WT154676CF</t>
  </si>
  <si>
    <t>LABEL-NB-13OZ:Chai Spice</t>
  </si>
  <si>
    <t>WT154681CF</t>
  </si>
  <si>
    <t>LABEL-NB-13OZ:Chocolate Sea Salt</t>
  </si>
  <si>
    <t>WT154678CF</t>
  </si>
  <si>
    <t>LABEL-NB-13OZ:Fiji Ginger</t>
  </si>
  <si>
    <t>WT154677CF</t>
  </si>
  <si>
    <t>LABEL-NB-13OZ:GGet Espresso</t>
  </si>
  <si>
    <t>WT154682CF</t>
  </si>
  <si>
    <t>LABEL-NB-13OZ:Hot Mamba</t>
  </si>
  <si>
    <t>WT154680CF</t>
  </si>
  <si>
    <t>LABEL-NB-13OZ:Maple Cinnamon</t>
  </si>
  <si>
    <t>WT154679CF</t>
  </si>
  <si>
    <t>LABEL-NB-13OZ:Peanut Butter</t>
  </si>
  <si>
    <t>WT154673CF</t>
  </si>
  <si>
    <t>LABEL-NB-13OZ:Peanut Pecan</t>
  </si>
  <si>
    <t>WT154684CF</t>
  </si>
  <si>
    <t>LABEL-NB-13OZ:Toasted Coconut</t>
  </si>
  <si>
    <t>WT154683CF</t>
  </si>
  <si>
    <t>LABEL-NB-13OZ:Wag Butter</t>
  </si>
  <si>
    <t>LABEL-NB-130Z-WAG</t>
  </si>
  <si>
    <t>LABEL-NB-1PACK:Almond Butter</t>
  </si>
  <si>
    <t>WT158151CF</t>
  </si>
  <si>
    <t>LABEL-NB-1PACK:Chai</t>
  </si>
  <si>
    <t>WT157272CF</t>
  </si>
  <si>
    <t>LABEL-NB-1PACK:Chocolate Sea Salt</t>
  </si>
  <si>
    <t>WT159032CF</t>
  </si>
  <si>
    <t>LABEL-NB-1PACK:Fiji Ginger</t>
  </si>
  <si>
    <t>WT157276CF</t>
  </si>
  <si>
    <t>LABEL-NB-1PACK:GGet Espresso</t>
  </si>
  <si>
    <t>WT159029CF</t>
  </si>
  <si>
    <t>LABEL-NB-1PACK:Hot Mamba</t>
  </si>
  <si>
    <t>WT158147CF</t>
  </si>
  <si>
    <t>LABEL-NB-1PACK:Maple Cinnamon</t>
  </si>
  <si>
    <t>WT157274CF</t>
  </si>
  <si>
    <t>LABEL-NB-1PACK:Peanut Butter</t>
  </si>
  <si>
    <t>WT157270CF</t>
  </si>
  <si>
    <t>LABEL-NB-1PACK:Peanut Pecan</t>
  </si>
  <si>
    <t>WT158149CF</t>
  </si>
  <si>
    <t>LABEL-NB-1PACK:Toasted Coconut</t>
  </si>
  <si>
    <t>WT158153CF</t>
  </si>
  <si>
    <t>LABEL-NB-2PACK:Almond Butter</t>
  </si>
  <si>
    <t>WT158152CF</t>
  </si>
  <si>
    <t>LABEL-NB-2PACK:Chai</t>
  </si>
  <si>
    <t>WT157273CF</t>
  </si>
  <si>
    <t>LABEL-NB-2PACK:Chocolate Sea Salt</t>
  </si>
  <si>
    <t>WT159033CF</t>
  </si>
  <si>
    <t>LABEL-NB-2PACK:Fiji Ginger</t>
  </si>
  <si>
    <t>WT157277CF</t>
  </si>
  <si>
    <t>LABEL-NB-2PACK:GGet Espresso</t>
  </si>
  <si>
    <t>WT159030CF</t>
  </si>
  <si>
    <t>LABEL-NB-2PACK:Hot Mamba</t>
  </si>
  <si>
    <t>WT158148CF</t>
  </si>
  <si>
    <t>LABEL-NB-2PACK:Maple Cinnamon</t>
  </si>
  <si>
    <t>WT157275CF</t>
  </si>
  <si>
    <t>LABEL-NB-2PACK:Peanut Butter</t>
  </si>
  <si>
    <t>WT157271CF</t>
  </si>
  <si>
    <t>LABEL-NB-2PACK:Peanut Pecan</t>
  </si>
  <si>
    <t>WT158150CF</t>
  </si>
  <si>
    <t>LABEL-NB-2PACK:Toasted Coconut</t>
  </si>
  <si>
    <t>WT158154CF</t>
  </si>
  <si>
    <t>LABEL-NB-3OZ:Almond Butter</t>
  </si>
  <si>
    <t>NB-LABEL-30Z-AB</t>
  </si>
  <si>
    <t>LABEL-NB-3OZ:Chai Spice</t>
  </si>
  <si>
    <t>WT156081CF</t>
  </si>
  <si>
    <t>LABEL-NB-3OZ:Chocolate Sea Salt</t>
  </si>
  <si>
    <t>NB-LABEL-3OZ-CSS</t>
  </si>
  <si>
    <t>LABEL-NB-3OZ:Fiji Ginger</t>
  </si>
  <si>
    <t>WT156083CF</t>
  </si>
  <si>
    <t>LABEL-NB-3OZ:Maple Cinnamon</t>
  </si>
  <si>
    <t>WT156082CF</t>
  </si>
  <si>
    <t>LABEL-NB-3OZ:Peanut Butter</t>
  </si>
  <si>
    <t>WT156080CF</t>
  </si>
  <si>
    <t>LABEL-NB-3OZ:Toasted Coconut</t>
  </si>
  <si>
    <t>NB-LABEL-30Z-TCO</t>
  </si>
  <si>
    <t>LABEL-NB-OTHER:13 oz Lid</t>
  </si>
  <si>
    <t>WT156077CF</t>
  </si>
  <si>
    <t>LABEL-NB-OTHER:3oz 4-pack Almond Nut Butter Sampler Label</t>
  </si>
  <si>
    <t>WT157431CF</t>
  </si>
  <si>
    <t>LABEL-NB-OTHER:3oz 4-pack Original Nut Butter Sampler Label</t>
  </si>
  <si>
    <t>WT157224CF</t>
  </si>
  <si>
    <t>LABEL-NB-OTHER:Best by</t>
  </si>
  <si>
    <t>S-13166</t>
  </si>
  <si>
    <t>LABEL-NB-OTHER:Bulk - Sequential</t>
  </si>
  <si>
    <t>WT142661CF</t>
  </si>
  <si>
    <t>LABEL-NB-OTHER:Gift</t>
  </si>
  <si>
    <t>NB-LABEL-GIFT4U</t>
  </si>
  <si>
    <t>LABEL-NB-OTHER:Ltd Batch Lid</t>
  </si>
  <si>
    <t>LABEL-NB-LID-LTD</t>
  </si>
  <si>
    <t>LABEL-NB-OTHER:Wag Butter Lid</t>
  </si>
  <si>
    <t>NB-LABEL-WAGLID</t>
  </si>
  <si>
    <t>PKG-BAR:Bar Box</t>
  </si>
  <si>
    <t>PKG-BAR-BOX</t>
  </si>
  <si>
    <t>PKG-NB:10 oz Jar</t>
  </si>
  <si>
    <t>G10-70-450BIGSPOON01-28</t>
  </si>
  <si>
    <t>PKG-NB:13 oz Jar</t>
  </si>
  <si>
    <t>G12-70-450ECO02-2</t>
  </si>
  <si>
    <t>PKG-NB:1 Gal Bucket</t>
  </si>
  <si>
    <t>P009</t>
  </si>
  <si>
    <t>PKG-NB:1 Gal Lid</t>
  </si>
  <si>
    <t>PL09W</t>
  </si>
  <si>
    <t>PKG-NB:2-4-Pack Box</t>
  </si>
  <si>
    <t>PKG-BOX-2PK-4PK</t>
  </si>
  <si>
    <t>PKG-NB:4 oz Jar</t>
  </si>
  <si>
    <t>PKG-JAR-4OZ</t>
  </si>
  <si>
    <t>PKG-NB:5 Gal Bucket</t>
  </si>
  <si>
    <t>S-7914</t>
  </si>
  <si>
    <t>PKG-NB:5 Gal Lid</t>
  </si>
  <si>
    <t>S-9948</t>
  </si>
  <si>
    <t>PKG-NB:Half Gal Bucket</t>
  </si>
  <si>
    <t>44W64W</t>
  </si>
  <si>
    <t>PKG-NB:Half Gal Lid</t>
  </si>
  <si>
    <t>44W64L</t>
  </si>
  <si>
    <t>PKG-NB:Jar Lid</t>
  </si>
  <si>
    <t>C70G-450GGMLP-5</t>
  </si>
  <si>
    <t>% 4 lb</t>
  </si>
  <si>
    <t>% 8 lb</t>
  </si>
  <si>
    <t>% 1 lb</t>
  </si>
  <si>
    <t>WAG</t>
  </si>
  <si>
    <t>Gift?</t>
  </si>
  <si>
    <t>NB Pack?</t>
  </si>
  <si>
    <t>4PACK</t>
  </si>
  <si>
    <t>ABJ</t>
  </si>
  <si>
    <t>1PACK</t>
  </si>
  <si>
    <t>Y</t>
  </si>
  <si>
    <t>N</t>
  </si>
  <si>
    <t>2PACK</t>
  </si>
  <si>
    <t>PBJ</t>
  </si>
  <si>
    <t>ABJ/PBJ Gifts</t>
  </si>
  <si>
    <t>Amazon 1-Packs</t>
  </si>
  <si>
    <t>Amazon 2-Packs</t>
  </si>
  <si>
    <t>Standard - Mixed</t>
  </si>
  <si>
    <t>Standard - Almond</t>
  </si>
  <si>
    <t>Areas with a lighter blue header line are being used for packaging estimates only</t>
  </si>
  <si>
    <t>The Ginger People</t>
  </si>
  <si>
    <t>Sensus America</t>
  </si>
  <si>
    <t>Go Get'em Tiger</t>
  </si>
  <si>
    <t>IGF</t>
  </si>
  <si>
    <t>Guittard</t>
  </si>
  <si>
    <t>Costco</t>
  </si>
  <si>
    <t>Heidi Moore</t>
  </si>
  <si>
    <t>Happy Dirt, sometimes TDS Commodities</t>
  </si>
  <si>
    <t>TDS Commodities</t>
  </si>
  <si>
    <t>Nutrin</t>
  </si>
  <si>
    <t>Treehouse</t>
  </si>
  <si>
    <t>Jacobsen's</t>
  </si>
  <si>
    <t>Tradin</t>
  </si>
  <si>
    <t>Nuts.com</t>
  </si>
  <si>
    <t>The Spice Jungle</t>
  </si>
  <si>
    <t>Great Lakes Int'l</t>
  </si>
  <si>
    <t>Equator</t>
  </si>
  <si>
    <t>Shoreline</t>
  </si>
  <si>
    <t>Escazu</t>
  </si>
  <si>
    <t>The Spice House</t>
  </si>
  <si>
    <t>Muddy Pond</t>
  </si>
  <si>
    <t>Organic Partners International</t>
  </si>
  <si>
    <t>Ardent Mills</t>
  </si>
  <si>
    <t>Bascom</t>
  </si>
  <si>
    <t>Coconut Secret - Leslie's Organics</t>
  </si>
  <si>
    <t>Askinosie</t>
  </si>
  <si>
    <t>* Note: Lead Time assumes no art changes.</t>
  </si>
  <si>
    <t>up</t>
  </si>
  <si>
    <t>down</t>
  </si>
  <si>
    <t>Next Order Date</t>
  </si>
  <si>
    <t>Date Needed on Site</t>
  </si>
  <si>
    <t>Minimum Stock Level (lbs)</t>
  </si>
  <si>
    <t>tdss</t>
  </si>
  <si>
    <t>SJD1706</t>
  </si>
  <si>
    <t>10 lb</t>
  </si>
  <si>
    <t>I-REAPER</t>
  </si>
  <si>
    <t>1 lb</t>
  </si>
  <si>
    <t>001A</t>
  </si>
  <si>
    <t>25 lb</t>
  </si>
  <si>
    <t>L90D</t>
  </si>
  <si>
    <t>617 lb drum</t>
  </si>
  <si>
    <t>MORSEL-5KG</t>
  </si>
  <si>
    <t>11.02 lb</t>
  </si>
  <si>
    <t>I-CHOC-NIBS</t>
  </si>
  <si>
    <t>A4-15</t>
  </si>
  <si>
    <t>27.5 lb</t>
  </si>
  <si>
    <t>CRNGDO12025U</t>
  </si>
  <si>
    <t>CHSPO12010Z</t>
  </si>
  <si>
    <t>50 lb</t>
  </si>
  <si>
    <t>I-GHOST</t>
  </si>
  <si>
    <t>SJD2906</t>
  </si>
  <si>
    <t>SJD0804</t>
  </si>
  <si>
    <t>KOSH#10</t>
  </si>
  <si>
    <t>GRANOLA</t>
  </si>
  <si>
    <t>20 lb</t>
  </si>
  <si>
    <t>I-ESP-GGET</t>
  </si>
  <si>
    <t>5 lb</t>
  </si>
  <si>
    <t>10.57 lb</t>
  </si>
  <si>
    <t>2 lb</t>
  </si>
  <si>
    <t>60 lb</t>
  </si>
  <si>
    <t>93040O</t>
  </si>
  <si>
    <t>40 lb</t>
  </si>
  <si>
    <t>91040O</t>
  </si>
  <si>
    <t>OGFCQ-136</t>
  </si>
  <si>
    <t>QUINOAFLK50#B-O</t>
  </si>
  <si>
    <t>Peanuts - Organic Roasted Blanched Splits</t>
  </si>
  <si>
    <t>ORBLSP</t>
  </si>
  <si>
    <t>30 lb</t>
  </si>
  <si>
    <t>870H</t>
  </si>
  <si>
    <t>44.1 lb</t>
  </si>
  <si>
    <t>I-PECANS-ORG</t>
  </si>
  <si>
    <t>I-PEPITAS</t>
  </si>
  <si>
    <t>RPS</t>
  </si>
  <si>
    <t>30lb</t>
  </si>
  <si>
    <t>I-SORGHUM</t>
  </si>
  <si>
    <t>NSSU155</t>
  </si>
  <si>
    <t>345037P</t>
  </si>
  <si>
    <t>6.6 lb</t>
  </si>
  <si>
    <t>I-ESP-TWALK</t>
  </si>
  <si>
    <t>28 lb</t>
  </si>
  <si>
    <t>No. 070</t>
  </si>
  <si>
    <t>VANPOWLB</t>
  </si>
  <si>
    <t>SJH34407</t>
  </si>
  <si>
    <t>LABEL-BAR:Blank Rollstock</t>
  </si>
  <si>
    <t>LABEL-GENERAL:Made with BSR</t>
  </si>
  <si>
    <t>WT137957CF</t>
  </si>
  <si>
    <t>LABEL-NB-10OZ:Carrboro Espresso</t>
  </si>
  <si>
    <t>WT148401CF</t>
  </si>
  <si>
    <t>LABEL-NB-10OZ:Counter Culture Espresso</t>
  </si>
  <si>
    <t>WT148383CF</t>
  </si>
  <si>
    <t>NB-TRANS-JAR:Almond Butter, Transition Jar</t>
  </si>
  <si>
    <t>NB-ALM-TRANS-JAR</t>
  </si>
  <si>
    <t>NB-TRANS-JAR:Bar Butter, Transition Jar</t>
  </si>
  <si>
    <t>NB-BAR-BUTTER-TRANS-JAR</t>
  </si>
  <si>
    <t>NB-TRANS-JAR:Carrot Cake Walnut, Transition Jar</t>
  </si>
  <si>
    <t>NB-LTD-CCAKE-TRANS-JAR</t>
  </si>
  <si>
    <t>NB-TRANS-JAR:Cashew Butter, Transition Jar</t>
  </si>
  <si>
    <t>NB-CASH-TRANS-JAR</t>
  </si>
  <si>
    <t>NB-TRANS-JAR:Chai Spice Nut Butter, Transition Jar</t>
  </si>
  <si>
    <t>NB-CHAI-TRANS-JAR</t>
  </si>
  <si>
    <t>NB-TRANS-JAR:Chocolate Sea Salt, Transition Jar</t>
  </si>
  <si>
    <t>NB-CSS-TRANS-JAR</t>
  </si>
  <si>
    <t>NB-TRANS-JAR:Fiji Ginger Peanut, Transition Jar</t>
  </si>
  <si>
    <t>NB-LTD-FGPNUT-TRANS-JAR</t>
  </si>
  <si>
    <t>NB-TRANS-JAR:Fiji Ginger, Transition Jar</t>
  </si>
  <si>
    <t>NB-FGIN-TRANS-JAR</t>
  </si>
  <si>
    <t>NB-TRANS-JAR:GGet Espresso, Transition Jar</t>
  </si>
  <si>
    <t>NB-GGET-TRANS-JAR</t>
  </si>
  <si>
    <t>NB-TRANS-JAR:Hot Mamba, Transition Jar</t>
  </si>
  <si>
    <t>NB-MAMBA-TRANS-JAR</t>
  </si>
  <si>
    <t>NB-TRANS-JAR:Lemon Cashew, Transition Jar</t>
  </si>
  <si>
    <t>NB-LCASH-TRANS-JAR</t>
  </si>
  <si>
    <t>NB-TRANS-JAR:Maple Cinnamon, Transition Jar</t>
  </si>
  <si>
    <t>NB-MPC-TRANS-JAR</t>
  </si>
  <si>
    <t>NB-TRANS-JAR:Peanut Butter, Transition Jar</t>
  </si>
  <si>
    <t>NB-PNUT-TRANS-JAR</t>
  </si>
  <si>
    <t>NB-TRANS-JAR:Peanut Cashew, Transition Jar</t>
  </si>
  <si>
    <t>NB-PCASH-TRANS-JAR</t>
  </si>
  <si>
    <t>NB-TRANS-JAR:Peanut Cocoa, Transition Jar</t>
  </si>
  <si>
    <t>NB-PCO-TRANS-JAR</t>
  </si>
  <si>
    <t>NB-TRANS-JAR:Peanut Pecan, Transition Jar</t>
  </si>
  <si>
    <t>NB-PPEC-TRANS-JAR</t>
  </si>
  <si>
    <t>NB-TRANS-JAR:Sorghum Pecan Pie, Transition Jar</t>
  </si>
  <si>
    <t>NB-LTD-PPIE-TRANS-JAR</t>
  </si>
  <si>
    <t>NB-TRANS-JAR:Tigerwalk Espresso, Transition Jar</t>
  </si>
  <si>
    <t>NB-TWALK-TRANS-JAR</t>
  </si>
  <si>
    <t>NB-TRANS-JAR:Toasted Coconut, Transition Jar</t>
  </si>
  <si>
    <t>NB-TCO-TRANS-JAR</t>
  </si>
  <si>
    <t>PKG-NB:Gift Box</t>
  </si>
  <si>
    <t>PKG-SHIPPING:104618 COLONIAL 72MMX100M 1.6MIL</t>
  </si>
  <si>
    <t>CASE</t>
  </si>
  <si>
    <t>PKG-SHIPPING:15.7x1476 Stretch Film</t>
  </si>
  <si>
    <t>Box</t>
  </si>
  <si>
    <t>PKG-SHIPPING:Box - 11.25x8.75x6</t>
  </si>
  <si>
    <t>PKG-SHIPPING:Box - 12x10x10</t>
  </si>
  <si>
    <t>PKG-SHIPPING:Box - 6x6x6</t>
  </si>
  <si>
    <t>PKG-SHIPPING:Box - 9x6x6</t>
  </si>
  <si>
    <t>PKG-SHIPPING:Box - 9x7x6</t>
  </si>
  <si>
    <t>S-4976</t>
  </si>
  <si>
    <t>PKG-SHIPPING:Box - 9x8x6</t>
  </si>
  <si>
    <t>PKG-SHIPPING:Box Filler 30 5/16 x 15 1/4</t>
  </si>
  <si>
    <t>PKG-SHIPPING:Box - Protector Pad, 3-4 PK</t>
  </si>
  <si>
    <t>PKG-SHIPPING:Box - Small Protector Pad insert</t>
  </si>
  <si>
    <t>PKG-SHIPPING:CLEAR 72MMX100MM BOX TAPE 2.O MIL</t>
  </si>
  <si>
    <t>PKG-SHIPPING:HM16 72MMX100M Hot Melt Smart Clear Tape 60 CS/Pallet 152667</t>
  </si>
  <si>
    <t>PKG-SHIPPING:Kraft Paper Roll - 24" 40 lb</t>
  </si>
  <si>
    <t>PKG-SHIPPING:Poly Mailer 15x20x4 Expansion</t>
  </si>
  <si>
    <t>S-13609</t>
  </si>
  <si>
    <t>PKG-SHIPPING:Poly Mailer 20x24x4 Expansion</t>
  </si>
  <si>
    <t>S-15895</t>
  </si>
  <si>
    <t>PKG-SHIPPING:Ranpak Machine Roll, Mixed Pallet</t>
  </si>
  <si>
    <t>Pallet (30 rolls)</t>
  </si>
  <si>
    <t>PKG-SHIPPING:Ribbon - SQ100 Gen Purpose wax/resin, 33mm x 600m Black - 1 case (25/case)</t>
  </si>
  <si>
    <t>Sq100</t>
  </si>
  <si>
    <t>PKG-SHIPPING:Shipping Box 1-2 Level</t>
  </si>
  <si>
    <t>PKG-SHIPPING:Shipping Box 3-4 Level</t>
  </si>
  <si>
    <t>Current Inventory</t>
  </si>
  <si>
    <t>NB-CSS-13OZ-2PACK</t>
  </si>
  <si>
    <t>Available</t>
  </si>
  <si>
    <t>Committed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</si>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</sst>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"/>
    <numFmt numFmtId="166" formatCode="_(&quot;$&quot;* #,##0.000000_);_(&quot;$&quot;* \(#,##0.000000\);_(&quot;$&quot;* &quot;-&quot;??_);_(@_)"/>
    <numFmt numFmtId="167" formatCode="#,##0.00_-\ [$$-45C]"/>
    <numFmt numFmtId="168" formatCode="&quot;$&quot;#,##0.00"/>
    <numFmt numFmtId="169" formatCode="&quot;$&quot;0.00"/>
    <numFmt numFmtId="170" formatCode="0.00000"/>
    <numFmt numFmtId="171" formatCode="0.0000"/>
    <numFmt numFmtId="172" formatCode="0.0"/>
  </numFmts>
  <fonts count="64">
    <font>
      <sz val="11"/>
      <color theme="1"/>
      <name val="Arial"/>
    </font>
    <font>
      <b/>
      <sz val="16"/>
      <color rgb="FF000099"/>
      <name val="Calibri"/>
      <family val="2"/>
    </font>
    <font>
      <b/>
      <i/>
      <sz val="12"/>
      <color rgb="FF000099"/>
      <name val="Calibri"/>
      <family val="2"/>
    </font>
    <font>
      <sz val="11"/>
      <color theme="1"/>
      <name val="Calibri"/>
      <family val="2"/>
    </font>
    <font>
      <b/>
      <i/>
      <sz val="11"/>
      <color rgb="FF0000CC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b/>
      <u/>
      <sz val="11"/>
      <color rgb="FF0000CC"/>
      <name val="Calibri"/>
      <family val="2"/>
    </font>
    <font>
      <b/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11"/>
      <color rgb="FF000099"/>
      <name val="Calibri"/>
      <family val="2"/>
    </font>
    <font>
      <b/>
      <sz val="11"/>
      <color theme="1"/>
      <name val="Calibri"/>
      <family val="2"/>
    </font>
    <font>
      <b/>
      <sz val="11"/>
      <color rgb="FF000099"/>
      <name val="Calibri"/>
      <family val="2"/>
    </font>
    <font>
      <sz val="11"/>
      <color theme="1"/>
      <name val="Calibri"/>
      <family val="2"/>
    </font>
    <font>
      <i/>
      <sz val="8"/>
      <color rgb="FF000000"/>
      <name val="Calibri"/>
      <family val="2"/>
    </font>
    <font>
      <sz val="11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0"/>
      <color rgb="FF000090"/>
      <name val="Calibri"/>
      <family val="2"/>
    </font>
    <font>
      <sz val="10"/>
      <color rgb="FF000090"/>
      <name val="Calibri"/>
      <family val="2"/>
    </font>
    <font>
      <sz val="10"/>
      <color theme="1"/>
      <name val="Calibri"/>
      <family val="2"/>
    </font>
    <font>
      <b/>
      <i/>
      <sz val="11"/>
      <color rgb="FFFF0000"/>
      <name val="Calibri"/>
      <family val="2"/>
    </font>
    <font>
      <i/>
      <sz val="8"/>
      <color theme="1"/>
      <name val="Calibri"/>
      <family val="2"/>
    </font>
    <font>
      <sz val="13"/>
      <color rgb="FF222222"/>
      <name val="Arial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b/>
      <sz val="10"/>
      <color rgb="FF000099"/>
      <name val="Calibri"/>
      <family val="2"/>
    </font>
    <font>
      <b/>
      <sz val="14"/>
      <color rgb="FF000099"/>
      <name val="Calibri"/>
      <family val="2"/>
    </font>
    <font>
      <sz val="13"/>
      <color theme="1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i/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rgb="FF000099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16"/>
      <color theme="0"/>
      <name val="Calibri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22"/>
      <color rgb="FF000099"/>
      <name val="Calibri"/>
      <family val="2"/>
    </font>
    <font>
      <sz val="12"/>
      <color rgb="FF000099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Arial"/>
      <family val="2"/>
    </font>
    <font>
      <sz val="8"/>
      <name val="Arial"/>
      <family val="2"/>
    </font>
    <font>
      <sz val="12"/>
      <color theme="9" tint="-0.249977111117893"/>
      <name val="Calibri"/>
      <family val="2"/>
    </font>
    <font>
      <sz val="10"/>
      <color indexed="8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000099"/>
        <bgColor rgb="FF000099"/>
      </patternFill>
    </fill>
    <fill>
      <patternFill patternType="solid">
        <fgColor theme="0"/>
        <bgColor theme="0"/>
      </patternFill>
    </fill>
    <fill>
      <patternFill patternType="solid">
        <fgColor rgb="FF000090"/>
        <bgColor rgb="FF000090"/>
      </patternFill>
    </fill>
    <fill>
      <patternFill patternType="solid">
        <fgColor rgb="FFFFFAA7"/>
        <bgColor rgb="FFFFFAA7"/>
      </patternFill>
    </fill>
    <fill>
      <patternFill patternType="solid">
        <fgColor rgb="FFC2D69B"/>
        <bgColor rgb="FFC2D69B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theme="0" tint="-0.14999847407452621"/>
        <bgColor rgb="FFDCE6F1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rgb="FF0000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/>
      <right/>
      <top/>
      <bottom/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thin">
        <color rgb="FF000000"/>
      </right>
      <top style="medium">
        <color rgb="FF000099"/>
      </top>
      <bottom style="medium">
        <color rgb="FF000099"/>
      </bottom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 style="medium">
        <color rgb="FF000000"/>
      </left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rgb="FF0000CC"/>
      </left>
      <right style="thin">
        <color rgb="FF7F7F7F"/>
      </right>
      <top style="medium">
        <color rgb="FF0000CC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0000CC"/>
      </top>
      <bottom style="thin">
        <color rgb="FF7F7F7F"/>
      </bottom>
      <diagonal/>
    </border>
    <border>
      <left/>
      <right/>
      <top style="medium">
        <color rgb="FF0000CC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99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99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99"/>
      </left>
      <right/>
      <top style="medium">
        <color rgb="FF000099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44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6" fillId="0" borderId="4"/>
    <xf numFmtId="0" fontId="36" fillId="0" borderId="4"/>
  </cellStyleXfs>
  <cellXfs count="39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14" fontId="4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10" fillId="3" borderId="4" xfId="0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7" xfId="0" applyFont="1" applyBorder="1" applyAlignment="1">
      <alignment horizontal="left"/>
    </xf>
    <xf numFmtId="0" fontId="3" fillId="0" borderId="8" xfId="0" applyFont="1" applyBorder="1"/>
    <xf numFmtId="0" fontId="14" fillId="0" borderId="0" xfId="0" applyFont="1"/>
    <xf numFmtId="0" fontId="3" fillId="0" borderId="9" xfId="0" applyFont="1" applyBorder="1"/>
    <xf numFmtId="0" fontId="11" fillId="2" borderId="10" xfId="0" applyFont="1" applyFill="1" applyBorder="1" applyAlignment="1">
      <alignment horizontal="center"/>
    </xf>
    <xf numFmtId="0" fontId="15" fillId="0" borderId="0" xfId="0" applyFont="1"/>
    <xf numFmtId="9" fontId="11" fillId="2" borderId="1" xfId="0" applyNumberFormat="1" applyFont="1" applyFill="1" applyBorder="1" applyAlignment="1">
      <alignment horizontal="center"/>
    </xf>
    <xf numFmtId="0" fontId="3" fillId="0" borderId="18" xfId="0" applyFont="1" applyBorder="1"/>
    <xf numFmtId="0" fontId="17" fillId="0" borderId="22" xfId="0" applyFont="1" applyBorder="1" applyAlignment="1">
      <alignment horizontal="right" textRotation="90"/>
    </xf>
    <xf numFmtId="0" fontId="17" fillId="0" borderId="23" xfId="0" applyFont="1" applyBorder="1" applyAlignment="1">
      <alignment textRotation="90"/>
    </xf>
    <xf numFmtId="0" fontId="17" fillId="0" borderId="24" xfId="0" applyFont="1" applyBorder="1" applyAlignment="1">
      <alignment textRotation="90"/>
    </xf>
    <xf numFmtId="0" fontId="17" fillId="0" borderId="25" xfId="0" applyFont="1" applyBorder="1" applyAlignment="1">
      <alignment textRotation="90"/>
    </xf>
    <xf numFmtId="0" fontId="17" fillId="0" borderId="26" xfId="0" applyFont="1" applyBorder="1" applyAlignment="1">
      <alignment textRotation="90"/>
    </xf>
    <xf numFmtId="0" fontId="17" fillId="0" borderId="27" xfId="0" applyFont="1" applyBorder="1" applyAlignment="1">
      <alignment textRotation="90"/>
    </xf>
    <xf numFmtId="0" fontId="11" fillId="2" borderId="29" xfId="0" applyFont="1" applyFill="1" applyBorder="1" applyAlignment="1">
      <alignment horizontal="center"/>
    </xf>
    <xf numFmtId="0" fontId="19" fillId="5" borderId="22" xfId="0" applyFont="1" applyFill="1" applyBorder="1" applyAlignment="1">
      <alignment horizontal="right"/>
    </xf>
    <xf numFmtId="0" fontId="20" fillId="5" borderId="30" xfId="0" applyFont="1" applyFill="1" applyBorder="1" applyAlignment="1">
      <alignment horizontal="center"/>
    </xf>
    <xf numFmtId="0" fontId="20" fillId="5" borderId="31" xfId="0" applyFont="1" applyFill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32" xfId="0" applyFont="1" applyFill="1" applyBorder="1" applyAlignment="1">
      <alignment horizontal="center"/>
    </xf>
    <xf numFmtId="0" fontId="20" fillId="5" borderId="34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7" fillId="0" borderId="22" xfId="0" applyFont="1" applyBorder="1" applyAlignment="1">
      <alignment horizontal="right"/>
    </xf>
    <xf numFmtId="164" fontId="21" fillId="0" borderId="32" xfId="0" applyNumberFormat="1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165" fontId="21" fillId="0" borderId="23" xfId="0" applyNumberFormat="1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7" fillId="0" borderId="18" xfId="0" applyFont="1" applyBorder="1" applyAlignment="1">
      <alignment horizontal="right"/>
    </xf>
    <xf numFmtId="44" fontId="3" fillId="0" borderId="18" xfId="0" applyNumberFormat="1" applyFont="1" applyBorder="1"/>
    <xf numFmtId="44" fontId="3" fillId="0" borderId="18" xfId="0" applyNumberFormat="1" applyFont="1" applyBorder="1" applyAlignment="1">
      <alignment horizontal="center"/>
    </xf>
    <xf numFmtId="0" fontId="22" fillId="0" borderId="0" xfId="0" applyFont="1"/>
    <xf numFmtId="0" fontId="18" fillId="3" borderId="4" xfId="0" applyFont="1" applyFill="1" applyBorder="1"/>
    <xf numFmtId="0" fontId="3" fillId="0" borderId="0" xfId="0" applyFont="1" applyAlignment="1">
      <alignment horizontal="center"/>
    </xf>
    <xf numFmtId="0" fontId="18" fillId="3" borderId="41" xfId="0" applyFont="1" applyFill="1" applyBorder="1"/>
    <xf numFmtId="0" fontId="18" fillId="3" borderId="42" xfId="0" applyFont="1" applyFill="1" applyBorder="1" applyAlignment="1">
      <alignment horizontal="center"/>
    </xf>
    <xf numFmtId="0" fontId="18" fillId="3" borderId="43" xfId="0" applyFont="1" applyFill="1" applyBorder="1" applyAlignment="1">
      <alignment horizontal="center"/>
    </xf>
    <xf numFmtId="0" fontId="8" fillId="0" borderId="0" xfId="0" applyFont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2" fontId="3" fillId="0" borderId="44" xfId="0" applyNumberFormat="1" applyFont="1" applyBorder="1" applyAlignment="1">
      <alignment horizontal="center"/>
    </xf>
    <xf numFmtId="44" fontId="3" fillId="0" borderId="45" xfId="0" applyNumberFormat="1" applyFont="1" applyBorder="1" applyAlignment="1">
      <alignment horizontal="center"/>
    </xf>
    <xf numFmtId="0" fontId="3" fillId="0" borderId="19" xfId="0" applyFont="1" applyBorder="1"/>
    <xf numFmtId="0" fontId="3" fillId="0" borderId="32" xfId="0" applyFont="1" applyBorder="1"/>
    <xf numFmtId="44" fontId="11" fillId="2" borderId="1" xfId="0" applyNumberFormat="1" applyFont="1" applyFill="1" applyBorder="1" applyAlignment="1">
      <alignment horizontal="center"/>
    </xf>
    <xf numFmtId="44" fontId="11" fillId="2" borderId="46" xfId="0" applyNumberFormat="1" applyFont="1" applyFill="1" applyBorder="1" applyAlignment="1">
      <alignment horizontal="center"/>
    </xf>
    <xf numFmtId="10" fontId="3" fillId="0" borderId="18" xfId="0" applyNumberFormat="1" applyFont="1" applyBorder="1"/>
    <xf numFmtId="10" fontId="3" fillId="0" borderId="18" xfId="0" applyNumberFormat="1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left"/>
    </xf>
    <xf numFmtId="2" fontId="24" fillId="0" borderId="0" xfId="0" applyNumberFormat="1" applyFont="1"/>
    <xf numFmtId="0" fontId="18" fillId="3" borderId="47" xfId="0" applyFont="1" applyFill="1" applyBorder="1"/>
    <xf numFmtId="0" fontId="18" fillId="3" borderId="48" xfId="0" applyFont="1" applyFill="1" applyBorder="1"/>
    <xf numFmtId="0" fontId="18" fillId="0" borderId="0" xfId="0" applyFont="1" applyAlignment="1">
      <alignment horizontal="center"/>
    </xf>
    <xf numFmtId="0" fontId="3" fillId="0" borderId="49" xfId="0" applyFont="1" applyBorder="1"/>
    <xf numFmtId="10" fontId="3" fillId="7" borderId="18" xfId="0" applyNumberFormat="1" applyFont="1" applyFill="1" applyBorder="1"/>
    <xf numFmtId="44" fontId="3" fillId="0" borderId="28" xfId="0" applyNumberFormat="1" applyFont="1" applyBorder="1"/>
    <xf numFmtId="164" fontId="3" fillId="0" borderId="0" xfId="0" applyNumberFormat="1" applyFont="1"/>
    <xf numFmtId="0" fontId="3" fillId="0" borderId="50" xfId="0" applyFont="1" applyBorder="1"/>
    <xf numFmtId="44" fontId="3" fillId="0" borderId="51" xfId="0" applyNumberFormat="1" applyFont="1" applyBorder="1"/>
    <xf numFmtId="9" fontId="3" fillId="7" borderId="18" xfId="0" applyNumberFormat="1" applyFont="1" applyFill="1" applyBorder="1"/>
    <xf numFmtId="9" fontId="3" fillId="0" borderId="18" xfId="0" applyNumberFormat="1" applyFont="1" applyBorder="1"/>
    <xf numFmtId="10" fontId="3" fillId="8" borderId="18" xfId="0" applyNumberFormat="1" applyFont="1" applyFill="1" applyBorder="1"/>
    <xf numFmtId="0" fontId="25" fillId="0" borderId="0" xfId="0" applyFont="1"/>
    <xf numFmtId="44" fontId="25" fillId="0" borderId="0" xfId="0" applyNumberFormat="1" applyFont="1"/>
    <xf numFmtId="0" fontId="26" fillId="0" borderId="0" xfId="0" applyFont="1"/>
    <xf numFmtId="0" fontId="17" fillId="5" borderId="52" xfId="0" applyFont="1" applyFill="1" applyBorder="1" applyAlignment="1">
      <alignment horizontal="right"/>
    </xf>
    <xf numFmtId="0" fontId="21" fillId="5" borderId="30" xfId="0" applyFont="1" applyFill="1" applyBorder="1" applyAlignment="1">
      <alignment horizontal="center"/>
    </xf>
    <xf numFmtId="0" fontId="21" fillId="5" borderId="53" xfId="0" applyFont="1" applyFill="1" applyBorder="1" applyAlignment="1">
      <alignment horizontal="center"/>
    </xf>
    <xf numFmtId="0" fontId="21" fillId="5" borderId="54" xfId="0" applyFont="1" applyFill="1" applyBorder="1" applyAlignment="1">
      <alignment horizontal="center"/>
    </xf>
    <xf numFmtId="0" fontId="21" fillId="5" borderId="55" xfId="0" applyFont="1" applyFill="1" applyBorder="1" applyAlignment="1">
      <alignment horizontal="center"/>
    </xf>
    <xf numFmtId="0" fontId="27" fillId="9" borderId="8" xfId="0" applyFont="1" applyFill="1" applyBorder="1" applyAlignment="1">
      <alignment horizontal="right"/>
    </xf>
    <xf numFmtId="0" fontId="27" fillId="9" borderId="56" xfId="0" applyFont="1" applyFill="1" applyBorder="1" applyAlignment="1">
      <alignment horizontal="center"/>
    </xf>
    <xf numFmtId="164" fontId="27" fillId="9" borderId="56" xfId="0" applyNumberFormat="1" applyFont="1" applyFill="1" applyBorder="1" applyAlignment="1">
      <alignment horizontal="center"/>
    </xf>
    <xf numFmtId="44" fontId="27" fillId="9" borderId="57" xfId="0" applyNumberFormat="1" applyFont="1" applyFill="1" applyBorder="1" applyAlignment="1">
      <alignment horizontal="center"/>
    </xf>
    <xf numFmtId="2" fontId="3" fillId="0" borderId="0" xfId="0" applyNumberFormat="1" applyFont="1"/>
    <xf numFmtId="0" fontId="28" fillId="0" borderId="0" xfId="0" applyFont="1"/>
    <xf numFmtId="0" fontId="3" fillId="0" borderId="0" xfId="0" applyFont="1" applyAlignment="1">
      <alignment wrapText="1"/>
    </xf>
    <xf numFmtId="0" fontId="12" fillId="0" borderId="58" xfId="0" applyFont="1" applyBorder="1" applyAlignment="1">
      <alignment horizontal="right" vertical="center"/>
    </xf>
    <xf numFmtId="0" fontId="12" fillId="0" borderId="58" xfId="0" applyFont="1" applyBorder="1" applyAlignment="1">
      <alignment vertical="center"/>
    </xf>
    <xf numFmtId="0" fontId="10" fillId="3" borderId="59" xfId="0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right"/>
    </xf>
    <xf numFmtId="0" fontId="17" fillId="0" borderId="58" xfId="0" applyFont="1" applyBorder="1" applyAlignment="1">
      <alignment horizontal="center"/>
    </xf>
    <xf numFmtId="0" fontId="11" fillId="2" borderId="10" xfId="0" applyFont="1" applyFill="1" applyBorder="1" applyAlignment="1">
      <alignment horizontal="center" wrapText="1"/>
    </xf>
    <xf numFmtId="0" fontId="27" fillId="2" borderId="10" xfId="0" applyFont="1" applyFill="1" applyBorder="1" applyAlignment="1">
      <alignment horizontal="right"/>
    </xf>
    <xf numFmtId="0" fontId="29" fillId="0" borderId="0" xfId="0" applyFont="1"/>
    <xf numFmtId="0" fontId="29" fillId="0" borderId="0" xfId="0" applyFont="1" applyAlignment="1">
      <alignment wrapText="1"/>
    </xf>
    <xf numFmtId="0" fontId="0" fillId="0" borderId="0" xfId="0" applyFont="1" applyAlignment="1"/>
    <xf numFmtId="0" fontId="17" fillId="4" borderId="61" xfId="0" applyFont="1" applyFill="1" applyBorder="1" applyAlignment="1">
      <alignment horizontal="right"/>
    </xf>
    <xf numFmtId="0" fontId="17" fillId="4" borderId="10" xfId="0" applyFont="1" applyFill="1" applyBorder="1" applyAlignment="1">
      <alignment horizontal="right"/>
    </xf>
    <xf numFmtId="0" fontId="1" fillId="0" borderId="4" xfId="3" applyFont="1" applyAlignment="1">
      <alignment horizontal="left"/>
    </xf>
    <xf numFmtId="0" fontId="6" fillId="0" borderId="4" xfId="3"/>
    <xf numFmtId="0" fontId="8" fillId="0" borderId="4" xfId="3" applyFont="1" applyAlignment="1">
      <alignment horizontal="right"/>
    </xf>
    <xf numFmtId="0" fontId="13" fillId="0" borderId="7" xfId="3" applyFont="1" applyBorder="1" applyAlignment="1">
      <alignment horizontal="left"/>
    </xf>
    <xf numFmtId="0" fontId="6" fillId="0" borderId="8" xfId="3" applyBorder="1"/>
    <xf numFmtId="0" fontId="6" fillId="0" borderId="57" xfId="3" applyBorder="1"/>
    <xf numFmtId="0" fontId="31" fillId="0" borderId="22" xfId="3" applyFont="1" applyBorder="1" applyAlignment="1">
      <alignment horizontal="right" textRotation="90"/>
    </xf>
    <xf numFmtId="0" fontId="31" fillId="0" borderId="23" xfId="3" applyFont="1" applyBorder="1" applyAlignment="1">
      <alignment textRotation="90"/>
    </xf>
    <xf numFmtId="0" fontId="31" fillId="0" borderId="67" xfId="3" applyFont="1" applyBorder="1" applyAlignment="1">
      <alignment textRotation="90"/>
    </xf>
    <xf numFmtId="0" fontId="31" fillId="0" borderId="32" xfId="3" applyFont="1" applyBorder="1" applyAlignment="1">
      <alignment textRotation="90"/>
    </xf>
    <xf numFmtId="0" fontId="31" fillId="3" borderId="52" xfId="3" applyFont="1" applyFill="1" applyBorder="1" applyAlignment="1">
      <alignment horizontal="right"/>
    </xf>
    <xf numFmtId="0" fontId="32" fillId="3" borderId="30" xfId="3" applyFont="1" applyFill="1" applyBorder="1" applyAlignment="1">
      <alignment horizontal="center"/>
    </xf>
    <xf numFmtId="0" fontId="32" fillId="3" borderId="68" xfId="3" applyFont="1" applyFill="1" applyBorder="1" applyAlignment="1">
      <alignment horizontal="center"/>
    </xf>
    <xf numFmtId="0" fontId="32" fillId="3" borderId="54" xfId="3" applyFont="1" applyFill="1" applyBorder="1" applyAlignment="1">
      <alignment horizontal="center"/>
    </xf>
    <xf numFmtId="0" fontId="32" fillId="3" borderId="30" xfId="3" applyFont="1" applyFill="1" applyBorder="1"/>
    <xf numFmtId="0" fontId="19" fillId="0" borderId="64" xfId="3" applyFont="1" applyBorder="1" applyAlignment="1">
      <alignment horizontal="left"/>
    </xf>
    <xf numFmtId="0" fontId="32" fillId="0" borderId="69" xfId="3" applyFont="1" applyBorder="1" applyAlignment="1">
      <alignment horizontal="center"/>
    </xf>
    <xf numFmtId="0" fontId="32" fillId="0" borderId="65" xfId="3" applyFont="1" applyBorder="1" applyAlignment="1">
      <alignment horizontal="center"/>
    </xf>
    <xf numFmtId="0" fontId="32" fillId="0" borderId="8" xfId="3" applyFont="1" applyBorder="1" applyAlignment="1">
      <alignment horizontal="center"/>
    </xf>
    <xf numFmtId="0" fontId="32" fillId="0" borderId="56" xfId="3" applyFont="1" applyBorder="1" applyAlignment="1">
      <alignment horizontal="center"/>
    </xf>
    <xf numFmtId="1" fontId="32" fillId="0" borderId="8" xfId="3" applyNumberFormat="1" applyFont="1" applyBorder="1"/>
    <xf numFmtId="2" fontId="32" fillId="0" borderId="56" xfId="3" applyNumberFormat="1" applyFont="1" applyBorder="1" applyAlignment="1">
      <alignment horizontal="center"/>
    </xf>
    <xf numFmtId="1" fontId="32" fillId="0" borderId="8" xfId="3" applyNumberFormat="1" applyFont="1" applyBorder="1" applyAlignment="1">
      <alignment horizontal="center"/>
    </xf>
    <xf numFmtId="0" fontId="31" fillId="0" borderId="70" xfId="3" applyFont="1" applyBorder="1" applyAlignment="1">
      <alignment horizontal="right"/>
    </xf>
    <xf numFmtId="0" fontId="32" fillId="0" borderId="71" xfId="3" applyFont="1" applyBorder="1" applyAlignment="1">
      <alignment horizontal="center"/>
    </xf>
    <xf numFmtId="2" fontId="32" fillId="0" borderId="23" xfId="3" applyNumberFormat="1" applyFont="1" applyBorder="1" applyAlignment="1">
      <alignment horizontal="center"/>
    </xf>
    <xf numFmtId="44" fontId="32" fillId="0" borderId="32" xfId="3" applyNumberFormat="1" applyFont="1" applyBorder="1" applyAlignment="1">
      <alignment horizontal="center"/>
    </xf>
    <xf numFmtId="2" fontId="32" fillId="0" borderId="23" xfId="3" applyNumberFormat="1" applyFont="1" applyBorder="1"/>
    <xf numFmtId="0" fontId="31" fillId="11" borderId="70" xfId="3" applyFont="1" applyFill="1" applyBorder="1" applyAlignment="1">
      <alignment horizontal="right"/>
    </xf>
    <xf numFmtId="0" fontId="32" fillId="11" borderId="26" xfId="3" applyFont="1" applyFill="1" applyBorder="1" applyAlignment="1">
      <alignment horizontal="center"/>
    </xf>
    <xf numFmtId="0" fontId="32" fillId="11" borderId="71" xfId="3" applyFont="1" applyFill="1" applyBorder="1" applyAlignment="1">
      <alignment horizontal="center"/>
    </xf>
    <xf numFmtId="0" fontId="32" fillId="11" borderId="23" xfId="3" applyFont="1" applyFill="1" applyBorder="1" applyAlignment="1">
      <alignment horizontal="center"/>
    </xf>
    <xf numFmtId="44" fontId="32" fillId="11" borderId="32" xfId="3" applyNumberFormat="1" applyFont="1" applyFill="1" applyBorder="1" applyAlignment="1">
      <alignment horizontal="center"/>
    </xf>
    <xf numFmtId="0" fontId="32" fillId="11" borderId="23" xfId="3" applyFont="1" applyFill="1" applyBorder="1"/>
    <xf numFmtId="2" fontId="32" fillId="11" borderId="23" xfId="3" applyNumberFormat="1" applyFont="1" applyFill="1" applyBorder="1" applyAlignment="1">
      <alignment horizontal="center"/>
    </xf>
    <xf numFmtId="2" fontId="32" fillId="11" borderId="32" xfId="3" applyNumberFormat="1" applyFont="1" applyFill="1" applyBorder="1" applyAlignment="1">
      <alignment horizontal="center"/>
    </xf>
    <xf numFmtId="0" fontId="19" fillId="0" borderId="70" xfId="3" applyFont="1" applyBorder="1" applyAlignment="1">
      <alignment horizontal="left"/>
    </xf>
    <xf numFmtId="166" fontId="32" fillId="0" borderId="32" xfId="3" applyNumberFormat="1" applyFont="1" applyBorder="1" applyAlignment="1">
      <alignment horizontal="center"/>
    </xf>
    <xf numFmtId="0" fontId="32" fillId="0" borderId="23" xfId="3" applyFont="1" applyBorder="1" applyAlignment="1">
      <alignment horizontal="center"/>
    </xf>
    <xf numFmtId="0" fontId="32" fillId="0" borderId="32" xfId="3" applyFont="1" applyBorder="1" applyAlignment="1">
      <alignment horizontal="center"/>
    </xf>
    <xf numFmtId="0" fontId="32" fillId="11" borderId="32" xfId="3" applyFont="1" applyFill="1" applyBorder="1" applyAlignment="1">
      <alignment horizontal="center"/>
    </xf>
    <xf numFmtId="2" fontId="32" fillId="0" borderId="32" xfId="3" applyNumberFormat="1" applyFont="1" applyBorder="1" applyAlignment="1">
      <alignment horizontal="center"/>
    </xf>
    <xf numFmtId="0" fontId="19" fillId="0" borderId="49" xfId="3" applyFont="1" applyBorder="1"/>
    <xf numFmtId="0" fontId="32" fillId="0" borderId="23" xfId="3" applyFont="1" applyBorder="1"/>
    <xf numFmtId="165" fontId="32" fillId="0" borderId="23" xfId="3" applyNumberFormat="1" applyFont="1" applyBorder="1" applyAlignment="1">
      <alignment horizontal="center"/>
    </xf>
    <xf numFmtId="165" fontId="32" fillId="0" borderId="23" xfId="3" applyNumberFormat="1" applyFont="1" applyBorder="1"/>
    <xf numFmtId="44" fontId="32" fillId="3" borderId="54" xfId="3" applyNumberFormat="1" applyFont="1" applyFill="1" applyBorder="1" applyAlignment="1">
      <alignment horizontal="center"/>
    </xf>
    <xf numFmtId="0" fontId="27" fillId="0" borderId="64" xfId="3" applyFont="1" applyBorder="1" applyAlignment="1">
      <alignment horizontal="right"/>
    </xf>
    <xf numFmtId="0" fontId="27" fillId="0" borderId="56" xfId="3" applyFont="1" applyBorder="1" applyAlignment="1">
      <alignment horizontal="center"/>
    </xf>
    <xf numFmtId="44" fontId="27" fillId="0" borderId="56" xfId="3" applyNumberFormat="1" applyFont="1" applyBorder="1" applyAlignment="1">
      <alignment horizontal="center"/>
    </xf>
    <xf numFmtId="166" fontId="27" fillId="0" borderId="56" xfId="3" applyNumberFormat="1" applyFont="1" applyBorder="1" applyAlignment="1">
      <alignment horizontal="center"/>
    </xf>
    <xf numFmtId="2" fontId="6" fillId="0" borderId="4" xfId="3" applyNumberFormat="1"/>
    <xf numFmtId="0" fontId="1" fillId="0" borderId="4" xfId="3" applyFont="1"/>
    <xf numFmtId="0" fontId="6" fillId="0" borderId="4" xfId="3" applyAlignment="1">
      <alignment horizontal="center"/>
    </xf>
    <xf numFmtId="0" fontId="7" fillId="0" borderId="2" xfId="3" applyFont="1" applyBorder="1"/>
    <xf numFmtId="0" fontId="6" fillId="0" borderId="43" xfId="3" applyBorder="1"/>
    <xf numFmtId="0" fontId="6" fillId="0" borderId="43" xfId="3" applyBorder="1" applyAlignment="1">
      <alignment horizontal="center"/>
    </xf>
    <xf numFmtId="0" fontId="6" fillId="0" borderId="3" xfId="3" applyBorder="1"/>
    <xf numFmtId="0" fontId="8" fillId="0" borderId="4" xfId="3" applyFont="1"/>
    <xf numFmtId="0" fontId="6" fillId="0" borderId="5" xfId="3" applyBorder="1"/>
    <xf numFmtId="0" fontId="6" fillId="0" borderId="6" xfId="3" applyBorder="1" applyAlignment="1">
      <alignment horizontal="center"/>
    </xf>
    <xf numFmtId="0" fontId="8" fillId="0" borderId="4" xfId="3" applyFont="1" applyAlignment="1">
      <alignment horizontal="center"/>
    </xf>
    <xf numFmtId="0" fontId="11" fillId="2" borderId="1" xfId="3" applyFont="1" applyFill="1" applyBorder="1" applyAlignment="1">
      <alignment horizontal="center"/>
    </xf>
    <xf numFmtId="2" fontId="6" fillId="0" borderId="4" xfId="3" applyNumberFormat="1" applyAlignment="1">
      <alignment horizontal="center"/>
    </xf>
    <xf numFmtId="0" fontId="6" fillId="0" borderId="15" xfId="3" applyBorder="1"/>
    <xf numFmtId="0" fontId="6" fillId="0" borderId="40" xfId="3" applyBorder="1" applyAlignment="1">
      <alignment horizontal="center"/>
    </xf>
    <xf numFmtId="0" fontId="6" fillId="0" borderId="17" xfId="3" applyBorder="1" applyAlignment="1">
      <alignment horizontal="center"/>
    </xf>
    <xf numFmtId="0" fontId="13" fillId="0" borderId="4" xfId="3" applyFont="1"/>
    <xf numFmtId="0" fontId="33" fillId="0" borderId="4" xfId="3" applyFont="1"/>
    <xf numFmtId="0" fontId="34" fillId="0" borderId="4" xfId="3" applyFont="1"/>
    <xf numFmtId="0" fontId="35" fillId="0" borderId="4" xfId="3" applyFont="1" applyAlignment="1">
      <alignment horizontal="center"/>
    </xf>
    <xf numFmtId="0" fontId="32" fillId="0" borderId="4" xfId="3" applyFont="1" applyAlignment="1">
      <alignment horizontal="left"/>
    </xf>
    <xf numFmtId="0" fontId="11" fillId="2" borderId="1" xfId="3" applyFont="1" applyFill="1" applyBorder="1" applyAlignment="1">
      <alignment horizontal="left"/>
    </xf>
    <xf numFmtId="0" fontId="6" fillId="0" borderId="4" xfId="3" applyAlignment="1">
      <alignment horizontal="left"/>
    </xf>
    <xf numFmtId="1" fontId="6" fillId="0" borderId="4" xfId="3" applyNumberFormat="1"/>
    <xf numFmtId="0" fontId="36" fillId="0" borderId="4" xfId="3" applyFont="1"/>
    <xf numFmtId="0" fontId="30" fillId="0" borderId="0" xfId="0" applyFont="1" applyAlignment="1"/>
    <xf numFmtId="0" fontId="37" fillId="0" borderId="0" xfId="0" applyFont="1" applyAlignment="1"/>
    <xf numFmtId="0" fontId="36" fillId="0" borderId="4" xfId="4"/>
    <xf numFmtId="1" fontId="36" fillId="0" borderId="4" xfId="4" applyNumberFormat="1"/>
    <xf numFmtId="167" fontId="36" fillId="0" borderId="4" xfId="4" applyNumberForma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39" fillId="0" borderId="0" xfId="0" applyFont="1" applyAlignment="1"/>
    <xf numFmtId="0" fontId="38" fillId="0" borderId="0" xfId="0" applyFont="1" applyAlignment="1"/>
    <xf numFmtId="8" fontId="38" fillId="0" borderId="0" xfId="0" applyNumberFormat="1" applyFont="1" applyAlignment="1"/>
    <xf numFmtId="0" fontId="6" fillId="0" borderId="4" xfId="3" applyBorder="1"/>
    <xf numFmtId="0" fontId="8" fillId="0" borderId="4" xfId="3" applyFont="1" applyFill="1" applyBorder="1"/>
    <xf numFmtId="0" fontId="6" fillId="0" borderId="4" xfId="3" applyFill="1" applyBorder="1" applyAlignment="1">
      <alignment horizontal="center"/>
    </xf>
    <xf numFmtId="0" fontId="6" fillId="0" borderId="4" xfId="3" applyFill="1" applyBorder="1"/>
    <xf numFmtId="0" fontId="8" fillId="0" borderId="4" xfId="3" applyFont="1" applyFill="1" applyBorder="1" applyAlignment="1">
      <alignment horizontal="center"/>
    </xf>
    <xf numFmtId="0" fontId="11" fillId="0" borderId="4" xfId="3" applyFont="1" applyFill="1" applyBorder="1" applyAlignment="1">
      <alignment horizontal="center"/>
    </xf>
    <xf numFmtId="2" fontId="6" fillId="0" borderId="4" xfId="3" applyNumberFormat="1" applyFill="1" applyBorder="1" applyAlignment="1">
      <alignment horizontal="center"/>
    </xf>
    <xf numFmtId="165" fontId="11" fillId="2" borderId="1" xfId="3" applyNumberFormat="1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2" fontId="11" fillId="2" borderId="10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1" fontId="11" fillId="2" borderId="10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7" fillId="0" borderId="4" xfId="0" applyFont="1" applyFill="1" applyBorder="1"/>
    <xf numFmtId="0" fontId="3" fillId="0" borderId="4" xfId="0" applyFont="1" applyFill="1" applyBorder="1"/>
    <xf numFmtId="0" fontId="3" fillId="0" borderId="4" xfId="0" quotePrefix="1" applyFont="1" applyFill="1" applyBorder="1"/>
    <xf numFmtId="2" fontId="3" fillId="0" borderId="4" xfId="0" applyNumberFormat="1" applyFont="1" applyFill="1" applyBorder="1"/>
    <xf numFmtId="0" fontId="32" fillId="0" borderId="73" xfId="0" applyFont="1" applyBorder="1" applyAlignment="1"/>
    <xf numFmtId="165" fontId="6" fillId="0" borderId="4" xfId="3" applyNumberFormat="1" applyAlignment="1">
      <alignment horizontal="center"/>
    </xf>
    <xf numFmtId="0" fontId="3" fillId="0" borderId="73" xfId="3" applyFont="1" applyFill="1" applyBorder="1"/>
    <xf numFmtId="0" fontId="3" fillId="0" borderId="73" xfId="3" applyFont="1" applyFill="1" applyBorder="1" applyAlignment="1">
      <alignment horizontal="center"/>
    </xf>
    <xf numFmtId="0" fontId="3" fillId="0" borderId="4" xfId="3" applyFont="1" applyFill="1" applyBorder="1"/>
    <xf numFmtId="0" fontId="3" fillId="0" borderId="4" xfId="3" applyFont="1" applyFill="1" applyBorder="1" applyAlignment="1">
      <alignment horizontal="center"/>
    </xf>
    <xf numFmtId="0" fontId="6" fillId="0" borderId="73" xfId="3" applyBorder="1" applyAlignment="1">
      <alignment horizontal="right"/>
    </xf>
    <xf numFmtId="2" fontId="6" fillId="0" borderId="73" xfId="3" applyNumberFormat="1" applyBorder="1" applyAlignment="1">
      <alignment horizontal="center"/>
    </xf>
    <xf numFmtId="0" fontId="6" fillId="0" borderId="73" xfId="3" applyBorder="1" applyAlignment="1">
      <alignment horizontal="center"/>
    </xf>
    <xf numFmtId="0" fontId="6" fillId="0" borderId="73" xfId="3" applyBorder="1"/>
    <xf numFmtId="0" fontId="32" fillId="0" borderId="4" xfId="3" applyFont="1"/>
    <xf numFmtId="0" fontId="32" fillId="0" borderId="4" xfId="3" applyFont="1" applyBorder="1"/>
    <xf numFmtId="0" fontId="32" fillId="0" borderId="4" xfId="3" applyFont="1" applyBorder="1" applyAlignment="1">
      <alignment horizontal="center"/>
    </xf>
    <xf numFmtId="0" fontId="1" fillId="0" borderId="0" xfId="0" applyNumberFormat="1" applyFont="1"/>
    <xf numFmtId="0" fontId="2" fillId="0" borderId="0" xfId="0" applyNumberFormat="1" applyFont="1"/>
    <xf numFmtId="0" fontId="9" fillId="3" borderId="4" xfId="0" applyNumberFormat="1" applyFont="1" applyFill="1" applyBorder="1"/>
    <xf numFmtId="0" fontId="41" fillId="0" borderId="73" xfId="0" applyNumberFormat="1" applyFont="1" applyBorder="1" applyAlignment="1"/>
    <xf numFmtId="0" fontId="31" fillId="0" borderId="70" xfId="3" applyNumberFormat="1" applyFont="1" applyBorder="1" applyAlignment="1">
      <alignment horizontal="right"/>
    </xf>
    <xf numFmtId="0" fontId="21" fillId="0" borderId="31" xfId="0" applyFont="1" applyBorder="1" applyAlignment="1">
      <alignment horizontal="center"/>
    </xf>
    <xf numFmtId="0" fontId="0" fillId="0" borderId="4" xfId="0" applyFont="1" applyBorder="1" applyAlignment="1"/>
    <xf numFmtId="0" fontId="43" fillId="0" borderId="0" xfId="0" applyFont="1" applyAlignment="1"/>
    <xf numFmtId="0" fontId="47" fillId="0" borderId="0" xfId="0" applyFont="1" applyAlignment="1"/>
    <xf numFmtId="0" fontId="44" fillId="0" borderId="73" xfId="0" applyFont="1" applyBorder="1" applyAlignment="1">
      <alignment horizontal="left"/>
    </xf>
    <xf numFmtId="0" fontId="44" fillId="0" borderId="73" xfId="0" applyFont="1" applyBorder="1" applyAlignment="1"/>
    <xf numFmtId="0" fontId="46" fillId="13" borderId="73" xfId="0" applyFont="1" applyFill="1" applyBorder="1" applyAlignment="1">
      <alignment horizontal="left"/>
    </xf>
    <xf numFmtId="0" fontId="46" fillId="13" borderId="73" xfId="0" applyFont="1" applyFill="1" applyBorder="1" applyAlignment="1"/>
    <xf numFmtId="0" fontId="45" fillId="12" borderId="73" xfId="0" applyFont="1" applyFill="1" applyBorder="1" applyAlignment="1">
      <alignment horizontal="left"/>
    </xf>
    <xf numFmtId="0" fontId="45" fillId="12" borderId="73" xfId="0" applyFont="1" applyFill="1" applyBorder="1" applyAlignment="1">
      <alignment horizontal="right"/>
    </xf>
    <xf numFmtId="0" fontId="43" fillId="0" borderId="73" xfId="0" applyFont="1" applyBorder="1" applyAlignment="1">
      <alignment horizontal="left"/>
    </xf>
    <xf numFmtId="0" fontId="43" fillId="0" borderId="73" xfId="0" applyNumberFormat="1" applyFont="1" applyBorder="1" applyAlignment="1"/>
    <xf numFmtId="0" fontId="45" fillId="12" borderId="73" xfId="0" applyNumberFormat="1" applyFont="1" applyFill="1" applyBorder="1" applyAlignment="1"/>
    <xf numFmtId="0" fontId="42" fillId="3" borderId="62" xfId="3" applyFont="1" applyFill="1" applyBorder="1" applyAlignment="1">
      <alignment horizontal="left" wrapText="1"/>
    </xf>
    <xf numFmtId="0" fontId="42" fillId="3" borderId="63" xfId="3" applyFont="1" applyFill="1" applyBorder="1" applyAlignment="1">
      <alignment horizontal="left" wrapText="1"/>
    </xf>
    <xf numFmtId="0" fontId="48" fillId="0" borderId="4" xfId="4" applyFont="1"/>
    <xf numFmtId="0" fontId="43" fillId="0" borderId="73" xfId="0" applyFont="1" applyBorder="1" applyAlignment="1"/>
    <xf numFmtId="0" fontId="11" fillId="2" borderId="74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41" fillId="0" borderId="73" xfId="0" applyFont="1" applyBorder="1" applyAlignment="1">
      <alignment horizontal="left"/>
    </xf>
    <xf numFmtId="0" fontId="37" fillId="0" borderId="73" xfId="0" applyFont="1" applyBorder="1" applyAlignment="1">
      <alignment horizontal="left"/>
    </xf>
    <xf numFmtId="0" fontId="37" fillId="0" borderId="73" xfId="0" applyFont="1" applyBorder="1" applyAlignment="1"/>
    <xf numFmtId="0" fontId="37" fillId="0" borderId="4" xfId="0" applyFont="1" applyBorder="1" applyAlignment="1">
      <alignment horizontal="center"/>
    </xf>
    <xf numFmtId="0" fontId="37" fillId="0" borderId="4" xfId="0" applyFont="1" applyBorder="1" applyAlignment="1"/>
    <xf numFmtId="0" fontId="43" fillId="0" borderId="4" xfId="0" applyFont="1" applyBorder="1" applyAlignment="1"/>
    <xf numFmtId="0" fontId="37" fillId="0" borderId="4" xfId="0" applyFont="1" applyFill="1" applyBorder="1" applyAlignment="1">
      <alignment horizontal="center"/>
    </xf>
    <xf numFmtId="0" fontId="41" fillId="0" borderId="4" xfId="0" applyFont="1" applyFill="1" applyBorder="1" applyAlignment="1"/>
    <xf numFmtId="0" fontId="49" fillId="0" borderId="4" xfId="0" applyFont="1" applyFill="1" applyBorder="1" applyAlignment="1">
      <alignment horizontal="right"/>
    </xf>
    <xf numFmtId="0" fontId="37" fillId="0" borderId="4" xfId="0" applyFont="1" applyFill="1" applyBorder="1" applyAlignment="1"/>
    <xf numFmtId="0" fontId="43" fillId="0" borderId="4" xfId="0" applyFont="1" applyFill="1" applyBorder="1" applyAlignment="1"/>
    <xf numFmtId="0" fontId="49" fillId="0" borderId="4" xfId="0" applyNumberFormat="1" applyFont="1" applyFill="1" applyBorder="1" applyAlignment="1"/>
    <xf numFmtId="0" fontId="42" fillId="3" borderId="75" xfId="3" applyFont="1" applyFill="1" applyBorder="1" applyAlignment="1">
      <alignment horizontal="center" wrapText="1"/>
    </xf>
    <xf numFmtId="0" fontId="42" fillId="3" borderId="76" xfId="3" applyFont="1" applyFill="1" applyBorder="1" applyAlignment="1">
      <alignment horizontal="center" wrapText="1"/>
    </xf>
    <xf numFmtId="0" fontId="42" fillId="0" borderId="4" xfId="3" applyFont="1" applyFill="1" applyBorder="1" applyAlignment="1">
      <alignment horizontal="center" wrapText="1"/>
    </xf>
    <xf numFmtId="0" fontId="42" fillId="3" borderId="62" xfId="3" applyFont="1" applyFill="1" applyBorder="1" applyAlignment="1">
      <alignment horizontal="center" wrapText="1"/>
    </xf>
    <xf numFmtId="0" fontId="42" fillId="3" borderId="63" xfId="3" applyFont="1" applyFill="1" applyBorder="1" applyAlignment="1">
      <alignment horizontal="center" wrapText="1"/>
    </xf>
    <xf numFmtId="0" fontId="37" fillId="0" borderId="4" xfId="0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0" xfId="0" applyNumberFormat="1" applyFont="1" applyAlignment="1"/>
    <xf numFmtId="0" fontId="41" fillId="0" borderId="73" xfId="0" applyFont="1" applyBorder="1" applyAlignment="1">
      <alignment horizontal="center"/>
    </xf>
    <xf numFmtId="0" fontId="50" fillId="14" borderId="73" xfId="0" applyFont="1" applyFill="1" applyBorder="1" applyAlignment="1">
      <alignment horizontal="left"/>
    </xf>
    <xf numFmtId="0" fontId="50" fillId="14" borderId="73" xfId="0" applyFont="1" applyFill="1" applyBorder="1" applyAlignment="1">
      <alignment horizontal="center"/>
    </xf>
    <xf numFmtId="0" fontId="49" fillId="15" borderId="73" xfId="0" applyFont="1" applyFill="1" applyBorder="1" applyAlignment="1">
      <alignment horizontal="right"/>
    </xf>
    <xf numFmtId="0" fontId="49" fillId="15" borderId="73" xfId="0" applyFont="1" applyFill="1" applyBorder="1" applyAlignment="1">
      <alignment horizontal="left"/>
    </xf>
    <xf numFmtId="0" fontId="49" fillId="16" borderId="73" xfId="0" applyNumberFormat="1" applyFont="1" applyFill="1" applyBorder="1" applyAlignment="1"/>
    <xf numFmtId="9" fontId="11" fillId="2" borderId="1" xfId="2" applyFont="1" applyFill="1" applyBorder="1" applyAlignment="1">
      <alignment horizontal="center"/>
    </xf>
    <xf numFmtId="1" fontId="41" fillId="0" borderId="73" xfId="0" applyNumberFormat="1" applyFont="1" applyFill="1" applyBorder="1" applyAlignment="1">
      <alignment horizontal="center"/>
    </xf>
    <xf numFmtId="0" fontId="37" fillId="0" borderId="73" xfId="0" applyNumberFormat="1" applyFont="1" applyBorder="1" applyAlignment="1">
      <alignment horizontal="center"/>
    </xf>
    <xf numFmtId="1" fontId="37" fillId="0" borderId="73" xfId="0" applyNumberFormat="1" applyFont="1" applyFill="1" applyBorder="1" applyAlignment="1">
      <alignment horizontal="center"/>
    </xf>
    <xf numFmtId="0" fontId="49" fillId="15" borderId="73" xfId="0" applyNumberFormat="1" applyFont="1" applyFill="1" applyBorder="1" applyAlignment="1">
      <alignment horizontal="center"/>
    </xf>
    <xf numFmtId="0" fontId="37" fillId="16" borderId="73" xfId="0" applyFont="1" applyFill="1" applyBorder="1" applyAlignment="1">
      <alignment horizontal="center"/>
    </xf>
    <xf numFmtId="1" fontId="49" fillId="16" borderId="73" xfId="0" applyNumberFormat="1" applyFont="1" applyFill="1" applyBorder="1" applyAlignment="1">
      <alignment horizontal="center"/>
    </xf>
    <xf numFmtId="0" fontId="43" fillId="0" borderId="0" xfId="0" applyFont="1" applyAlignment="1">
      <alignment horizontal="center"/>
    </xf>
    <xf numFmtId="0" fontId="43" fillId="0" borderId="4" xfId="0" applyFont="1" applyFill="1" applyBorder="1" applyAlignment="1">
      <alignment horizontal="center"/>
    </xf>
    <xf numFmtId="0" fontId="37" fillId="0" borderId="73" xfId="0" applyFont="1" applyBorder="1" applyAlignment="1">
      <alignment horizontal="center"/>
    </xf>
    <xf numFmtId="1" fontId="41" fillId="0" borderId="73" xfId="0" applyNumberFormat="1" applyFont="1" applyBorder="1" applyAlignment="1">
      <alignment horizontal="center"/>
    </xf>
    <xf numFmtId="1" fontId="49" fillId="15" borderId="73" xfId="0" applyNumberFormat="1" applyFont="1" applyFill="1" applyBorder="1" applyAlignment="1">
      <alignment horizontal="center"/>
    </xf>
    <xf numFmtId="0" fontId="49" fillId="15" borderId="73" xfId="0" applyFont="1" applyFill="1" applyBorder="1" applyAlignment="1">
      <alignment horizontal="center"/>
    </xf>
    <xf numFmtId="1" fontId="37" fillId="0" borderId="73" xfId="0" applyNumberFormat="1" applyFont="1" applyBorder="1" applyAlignment="1">
      <alignment horizontal="center"/>
    </xf>
    <xf numFmtId="0" fontId="42" fillId="3" borderId="77" xfId="3" applyFont="1" applyFill="1" applyBorder="1" applyAlignment="1">
      <alignment horizontal="center" wrapText="1"/>
    </xf>
    <xf numFmtId="0" fontId="51" fillId="0" borderId="4" xfId="3" applyFont="1" applyAlignment="1">
      <alignment horizontal="left"/>
    </xf>
    <xf numFmtId="0" fontId="0" fillId="0" borderId="0" xfId="0" applyFont="1" applyAlignment="1">
      <alignment horizontal="center"/>
    </xf>
    <xf numFmtId="0" fontId="10" fillId="3" borderId="78" xfId="0" applyFont="1" applyFill="1" applyBorder="1" applyAlignment="1">
      <alignment horizontal="center" vertical="center" wrapText="1"/>
    </xf>
    <xf numFmtId="0" fontId="54" fillId="3" borderId="79" xfId="0" applyFont="1" applyFill="1" applyBorder="1" applyAlignment="1">
      <alignment horizontal="center" vertical="center" wrapText="1"/>
    </xf>
    <xf numFmtId="0" fontId="54" fillId="3" borderId="79" xfId="0" applyFont="1" applyFill="1" applyBorder="1" applyAlignment="1">
      <alignment horizontal="left" vertical="center" wrapText="1"/>
    </xf>
    <xf numFmtId="2" fontId="37" fillId="0" borderId="0" xfId="0" applyNumberFormat="1" applyFont="1" applyAlignment="1">
      <alignment horizontal="center"/>
    </xf>
    <xf numFmtId="0" fontId="49" fillId="15" borderId="73" xfId="0" applyFont="1" applyFill="1" applyBorder="1" applyAlignment="1">
      <alignment horizontal="left" vertical="center"/>
    </xf>
    <xf numFmtId="0" fontId="37" fillId="16" borderId="73" xfId="0" applyFont="1" applyFill="1" applyBorder="1" applyAlignment="1">
      <alignment vertical="center"/>
    </xf>
    <xf numFmtId="1" fontId="49" fillId="16" borderId="73" xfId="0" applyNumberFormat="1" applyFont="1" applyFill="1" applyBorder="1" applyAlignment="1">
      <alignment horizontal="center" vertical="center"/>
    </xf>
    <xf numFmtId="0" fontId="49" fillId="15" borderId="73" xfId="0" applyNumberFormat="1" applyFont="1" applyFill="1" applyBorder="1" applyAlignment="1">
      <alignment horizontal="center" vertical="center"/>
    </xf>
    <xf numFmtId="2" fontId="37" fillId="0" borderId="73" xfId="0" applyNumberFormat="1" applyFont="1" applyBorder="1" applyAlignment="1">
      <alignment horizontal="center"/>
    </xf>
    <xf numFmtId="0" fontId="9" fillId="3" borderId="78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2" fontId="37" fillId="0" borderId="4" xfId="0" applyNumberFormat="1" applyFont="1" applyBorder="1" applyAlignment="1">
      <alignment horizontal="center"/>
    </xf>
    <xf numFmtId="0" fontId="9" fillId="3" borderId="73" xfId="0" applyFont="1" applyFill="1" applyBorder="1" applyAlignment="1">
      <alignment horizontal="center" vertical="center" wrapText="1"/>
    </xf>
    <xf numFmtId="0" fontId="52" fillId="0" borderId="0" xfId="0" applyFont="1" applyAlignment="1"/>
    <xf numFmtId="0" fontId="9" fillId="3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 wrapText="1"/>
    </xf>
    <xf numFmtId="0" fontId="53" fillId="3" borderId="11" xfId="0" applyFont="1" applyFill="1" applyBorder="1" applyAlignment="1">
      <alignment horizontal="left" vertical="center" wrapText="1"/>
    </xf>
    <xf numFmtId="0" fontId="53" fillId="3" borderId="80" xfId="0" applyFont="1" applyFill="1" applyBorder="1" applyAlignment="1">
      <alignment horizontal="left" vertical="center" wrapText="1"/>
    </xf>
    <xf numFmtId="0" fontId="55" fillId="0" borderId="73" xfId="0" applyFont="1" applyBorder="1" applyAlignment="1"/>
    <xf numFmtId="0" fontId="56" fillId="0" borderId="73" xfId="0" applyFont="1" applyBorder="1" applyAlignment="1"/>
    <xf numFmtId="8" fontId="56" fillId="0" borderId="73" xfId="0" applyNumberFormat="1" applyFont="1" applyBorder="1" applyAlignment="1"/>
    <xf numFmtId="0" fontId="57" fillId="0" borderId="0" xfId="0" applyFont="1" applyAlignment="1">
      <alignment horizontal="left"/>
    </xf>
    <xf numFmtId="8" fontId="37" fillId="0" borderId="73" xfId="0" applyNumberFormat="1" applyFont="1" applyBorder="1" applyAlignment="1">
      <alignment horizontal="center"/>
    </xf>
    <xf numFmtId="2" fontId="58" fillId="2" borderId="1" xfId="2" applyNumberFormat="1" applyFont="1" applyFill="1" applyBorder="1" applyAlignment="1">
      <alignment horizontal="center"/>
    </xf>
    <xf numFmtId="9" fontId="11" fillId="2" borderId="4" xfId="2" applyFont="1" applyFill="1" applyBorder="1" applyAlignment="1">
      <alignment horizontal="center"/>
    </xf>
    <xf numFmtId="0" fontId="37" fillId="0" borderId="73" xfId="0" applyFont="1" applyBorder="1" applyAlignment="1">
      <alignment horizontal="left" vertical="center"/>
    </xf>
    <xf numFmtId="1" fontId="37" fillId="16" borderId="73" xfId="0" applyNumberFormat="1" applyFont="1" applyFill="1" applyBorder="1" applyAlignment="1">
      <alignment horizontal="center"/>
    </xf>
    <xf numFmtId="0" fontId="42" fillId="17" borderId="62" xfId="3" applyFont="1" applyFill="1" applyBorder="1" applyAlignment="1">
      <alignment horizontal="center" wrapText="1"/>
    </xf>
    <xf numFmtId="0" fontId="42" fillId="17" borderId="76" xfId="3" applyFont="1" applyFill="1" applyBorder="1" applyAlignment="1">
      <alignment horizontal="center" wrapText="1"/>
    </xf>
    <xf numFmtId="0" fontId="42" fillId="17" borderId="77" xfId="3" applyFont="1" applyFill="1" applyBorder="1" applyAlignment="1">
      <alignment horizontal="center" wrapText="1"/>
    </xf>
    <xf numFmtId="0" fontId="42" fillId="17" borderId="63" xfId="3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14" fontId="5" fillId="0" borderId="0" xfId="0" applyNumberFormat="1" applyFont="1" applyAlignment="1">
      <alignment horizontal="center"/>
    </xf>
    <xf numFmtId="168" fontId="41" fillId="0" borderId="73" xfId="0" applyNumberFormat="1" applyFont="1" applyBorder="1" applyAlignment="1">
      <alignment horizontal="center"/>
    </xf>
    <xf numFmtId="44" fontId="37" fillId="0" borderId="73" xfId="1" applyFont="1" applyBorder="1" applyAlignment="1">
      <alignment horizontal="center"/>
    </xf>
    <xf numFmtId="9" fontId="37" fillId="0" borderId="73" xfId="0" applyNumberFormat="1" applyFont="1" applyBorder="1" applyAlignment="1">
      <alignment horizontal="center" vertical="center"/>
    </xf>
    <xf numFmtId="0" fontId="60" fillId="0" borderId="0" xfId="0" applyFont="1" applyAlignment="1"/>
    <xf numFmtId="2" fontId="62" fillId="2" borderId="1" xfId="2" applyNumberFormat="1" applyFont="1" applyFill="1" applyBorder="1" applyAlignment="1">
      <alignment horizontal="center"/>
    </xf>
    <xf numFmtId="2" fontId="0" fillId="0" borderId="73" xfId="0" applyNumberFormat="1" applyBorder="1" applyAlignment="1">
      <alignment horizontal="center" vertical="top"/>
    </xf>
    <xf numFmtId="14" fontId="0" fillId="0" borderId="73" xfId="0" applyNumberFormat="1" applyBorder="1" applyAlignment="1">
      <alignment horizontal="center" vertical="top"/>
    </xf>
    <xf numFmtId="14" fontId="30" fillId="0" borderId="73" xfId="0" applyNumberFormat="1" applyFont="1" applyBorder="1" applyAlignment="1">
      <alignment horizontal="center" vertical="top"/>
    </xf>
    <xf numFmtId="14" fontId="37" fillId="0" borderId="0" xfId="0" applyNumberFormat="1" applyFont="1" applyAlignment="1">
      <alignment horizontal="center"/>
    </xf>
    <xf numFmtId="14" fontId="37" fillId="18" borderId="0" xfId="0" applyNumberFormat="1" applyFont="1" applyFill="1" applyAlignment="1">
      <alignment horizontal="center"/>
    </xf>
    <xf numFmtId="0" fontId="37" fillId="0" borderId="73" xfId="0" applyFont="1" applyFill="1" applyBorder="1" applyAlignment="1"/>
    <xf numFmtId="14" fontId="37" fillId="0" borderId="0" xfId="0" applyNumberFormat="1" applyFont="1" applyFill="1" applyAlignment="1">
      <alignment horizontal="center"/>
    </xf>
    <xf numFmtId="0" fontId="37" fillId="19" borderId="73" xfId="0" applyFont="1" applyFill="1" applyBorder="1" applyAlignment="1">
      <alignment horizontal="center"/>
    </xf>
    <xf numFmtId="49" fontId="63" fillId="0" borderId="81" xfId="0" applyNumberFormat="1" applyFont="1" applyFill="1" applyBorder="1" applyAlignment="1">
      <alignment vertical="top"/>
    </xf>
    <xf numFmtId="49" fontId="30" fillId="0" borderId="82" xfId="0" applyNumberFormat="1" applyFont="1" applyFill="1" applyBorder="1" applyAlignment="1">
      <alignment vertical="top"/>
    </xf>
    <xf numFmtId="49" fontId="30" fillId="0" borderId="83" xfId="0" applyNumberFormat="1" applyFont="1" applyFill="1" applyBorder="1" applyAlignment="1">
      <alignment vertical="top"/>
    </xf>
    <xf numFmtId="0" fontId="30" fillId="0" borderId="0" xfId="0" applyFont="1" applyFill="1" applyAlignment="1">
      <alignment vertical="top"/>
    </xf>
    <xf numFmtId="0" fontId="30" fillId="0" borderId="0" xfId="0" applyFont="1" applyFill="1" applyAlignment="1">
      <alignment vertical="top" wrapText="1"/>
    </xf>
    <xf numFmtId="49" fontId="63" fillId="0" borderId="84" xfId="0" applyNumberFormat="1" applyFont="1" applyFill="1" applyBorder="1" applyAlignment="1">
      <alignment vertical="top"/>
    </xf>
    <xf numFmtId="49" fontId="30" fillId="0" borderId="85" xfId="0" applyNumberFormat="1" applyFont="1" applyFill="1" applyBorder="1" applyAlignment="1">
      <alignment vertical="top"/>
    </xf>
    <xf numFmtId="49" fontId="30" fillId="0" borderId="86" xfId="0" applyNumberFormat="1" applyFont="1" applyFill="1" applyBorder="1" applyAlignment="1">
      <alignment vertical="top"/>
    </xf>
    <xf numFmtId="169" fontId="30" fillId="0" borderId="86" xfId="0" applyNumberFormat="1" applyFont="1" applyFill="1" applyBorder="1" applyAlignment="1">
      <alignment vertical="top"/>
    </xf>
    <xf numFmtId="2" fontId="30" fillId="0" borderId="86" xfId="0" applyNumberFormat="1" applyFont="1" applyFill="1" applyBorder="1" applyAlignment="1">
      <alignment vertical="top"/>
    </xf>
    <xf numFmtId="1" fontId="30" fillId="0" borderId="86" xfId="0" applyNumberFormat="1" applyFont="1" applyFill="1" applyBorder="1" applyAlignment="1">
      <alignment vertical="top"/>
    </xf>
    <xf numFmtId="170" fontId="30" fillId="0" borderId="86" xfId="0" applyNumberFormat="1" applyFont="1" applyFill="1" applyBorder="1" applyAlignment="1">
      <alignment vertical="top"/>
    </xf>
    <xf numFmtId="171" fontId="30" fillId="0" borderId="86" xfId="0" applyNumberFormat="1" applyFont="1" applyFill="1" applyBorder="1" applyAlignment="1">
      <alignment vertical="top"/>
    </xf>
    <xf numFmtId="172" fontId="30" fillId="0" borderId="86" xfId="0" applyNumberFormat="1" applyFont="1" applyFill="1" applyBorder="1" applyAlignment="1">
      <alignment vertical="top"/>
    </xf>
    <xf numFmtId="1" fontId="30" fillId="0" borderId="85" xfId="0" applyNumberFormat="1" applyFont="1" applyFill="1" applyBorder="1" applyAlignment="1">
      <alignment vertical="top"/>
    </xf>
    <xf numFmtId="0" fontId="30" fillId="0" borderId="86" xfId="0" applyFont="1" applyFill="1" applyBorder="1" applyAlignment="1">
      <alignment vertical="top"/>
    </xf>
    <xf numFmtId="165" fontId="30" fillId="0" borderId="86" xfId="0" applyNumberFormat="1" applyFont="1" applyFill="1" applyBorder="1" applyAlignment="1">
      <alignment vertical="top"/>
    </xf>
    <xf numFmtId="168" fontId="30" fillId="0" borderId="86" xfId="0" applyNumberFormat="1" applyFont="1" applyFill="1" applyBorder="1" applyAlignment="1">
      <alignment vertical="top"/>
    </xf>
    <xf numFmtId="0" fontId="59" fillId="0" borderId="0" xfId="0" applyFont="1" applyAlignment="1">
      <alignment horizontal="left"/>
    </xf>
    <xf numFmtId="0" fontId="13" fillId="10" borderId="64" xfId="3" applyFont="1" applyFill="1" applyBorder="1" applyAlignment="1">
      <alignment horizontal="center"/>
    </xf>
    <xf numFmtId="0" fontId="13" fillId="10" borderId="66" xfId="3" applyFont="1" applyFill="1" applyBorder="1" applyAlignment="1">
      <alignment horizontal="center"/>
    </xf>
    <xf numFmtId="0" fontId="18" fillId="3" borderId="64" xfId="3" applyFont="1" applyFill="1" applyBorder="1" applyAlignment="1">
      <alignment horizontal="center" wrapText="1"/>
    </xf>
    <xf numFmtId="0" fontId="18" fillId="3" borderId="65" xfId="3" applyFont="1" applyFill="1" applyBorder="1" applyAlignment="1">
      <alignment horizontal="center" wrapText="1"/>
    </xf>
    <xf numFmtId="0" fontId="13" fillId="0" borderId="64" xfId="3" applyFont="1" applyBorder="1" applyAlignment="1">
      <alignment horizontal="center"/>
    </xf>
    <xf numFmtId="0" fontId="13" fillId="0" borderId="66" xfId="3" applyFont="1" applyBorder="1" applyAlignment="1">
      <alignment horizontal="center"/>
    </xf>
    <xf numFmtId="0" fontId="18" fillId="3" borderId="64" xfId="3" applyFont="1" applyFill="1" applyBorder="1" applyAlignment="1">
      <alignment horizontal="center"/>
    </xf>
    <xf numFmtId="0" fontId="18" fillId="3" borderId="66" xfId="3" applyFont="1" applyFill="1" applyBorder="1" applyAlignment="1">
      <alignment horizontal="center"/>
    </xf>
    <xf numFmtId="0" fontId="28" fillId="2" borderId="46" xfId="3" applyFont="1" applyFill="1" applyBorder="1" applyAlignment="1">
      <alignment horizontal="center"/>
    </xf>
    <xf numFmtId="0" fontId="28" fillId="2" borderId="72" xfId="3" applyFont="1" applyFill="1" applyBorder="1" applyAlignment="1">
      <alignment horizontal="center"/>
    </xf>
    <xf numFmtId="0" fontId="8" fillId="0" borderId="4" xfId="3" applyFont="1" applyAlignment="1">
      <alignment horizontal="center"/>
    </xf>
    <xf numFmtId="0" fontId="6" fillId="0" borderId="4" xfId="3"/>
    <xf numFmtId="0" fontId="10" fillId="3" borderId="16" xfId="0" applyFont="1" applyFill="1" applyBorder="1" applyAlignment="1">
      <alignment horizontal="center" wrapText="1"/>
    </xf>
    <xf numFmtId="0" fontId="16" fillId="0" borderId="14" xfId="0" applyFont="1" applyBorder="1"/>
    <xf numFmtId="0" fontId="13" fillId="4" borderId="16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6" fillId="0" borderId="12" xfId="0" applyFont="1" applyBorder="1"/>
    <xf numFmtId="0" fontId="13" fillId="4" borderId="11" xfId="0" applyFont="1" applyFill="1" applyBorder="1" applyAlignment="1">
      <alignment horizontal="center" wrapText="1"/>
    </xf>
    <xf numFmtId="0" fontId="10" fillId="3" borderId="13" xfId="0" applyFont="1" applyFill="1" applyBorder="1" applyAlignment="1">
      <alignment horizontal="center" wrapText="1"/>
    </xf>
    <xf numFmtId="0" fontId="27" fillId="2" borderId="11" xfId="0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5" fillId="3" borderId="62" xfId="3" applyFont="1" applyFill="1" applyBorder="1" applyAlignment="1">
      <alignment horizontal="center" wrapText="1"/>
    </xf>
    <xf numFmtId="0" fontId="35" fillId="3" borderId="63" xfId="3" applyFont="1" applyFill="1" applyBorder="1" applyAlignment="1">
      <alignment horizontal="center" wrapText="1"/>
    </xf>
    <xf numFmtId="0" fontId="23" fillId="6" borderId="38" xfId="0" applyFont="1" applyFill="1" applyBorder="1" applyAlignment="1">
      <alignment horizontal="center" wrapText="1"/>
    </xf>
    <xf numFmtId="0" fontId="16" fillId="0" borderId="39" xfId="0" applyFont="1" applyBorder="1"/>
    <xf numFmtId="0" fontId="16" fillId="0" borderId="40" xfId="0" applyFont="1" applyBorder="1"/>
    <xf numFmtId="0" fontId="13" fillId="4" borderId="19" xfId="0" applyFont="1" applyFill="1" applyBorder="1" applyAlignment="1">
      <alignment horizontal="center"/>
    </xf>
    <xf numFmtId="0" fontId="16" fillId="0" borderId="20" xfId="0" applyFont="1" applyBorder="1"/>
    <xf numFmtId="0" fontId="16" fillId="0" borderId="21" xfId="0" applyFont="1" applyBorder="1"/>
    <xf numFmtId="0" fontId="18" fillId="3" borderId="19" xfId="0" applyFont="1" applyFill="1" applyBorder="1" applyAlignment="1">
      <alignment horizontal="center" wrapText="1"/>
    </xf>
    <xf numFmtId="0" fontId="13" fillId="4" borderId="33" xfId="0" applyFont="1" applyFill="1" applyBorder="1" applyAlignment="1">
      <alignment horizontal="center"/>
    </xf>
    <xf numFmtId="0" fontId="16" fillId="0" borderId="35" xfId="0" applyFont="1" applyBorder="1"/>
    <xf numFmtId="0" fontId="16" fillId="0" borderId="36" xfId="0" applyFont="1" applyBorder="1"/>
  </cellXfs>
  <cellStyles count="5">
    <cellStyle name="Currency" xfId="1" builtinId="4"/>
    <cellStyle name="Normal" xfId="0" builtinId="0"/>
    <cellStyle name="Normal 2" xfId="3" xr:uid="{6FB6E888-C82F-9449-BFE9-EF79FCAA5336}"/>
    <cellStyle name="Normal 3" xfId="4" xr:uid="{F892640B-7504-294F-ADA5-16DC513C050B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74706</xdr:rowOff>
    </xdr:from>
    <xdr:to>
      <xdr:col>7</xdr:col>
      <xdr:colOff>78441</xdr:colOff>
      <xdr:row>1</xdr:row>
      <xdr:rowOff>4203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E1C0D1-C45D-7840-922A-669BB74E7AA8}"/>
            </a:ext>
          </a:extLst>
        </xdr:cNvPr>
        <xdr:cNvSpPr txBox="1"/>
      </xdr:nvSpPr>
      <xdr:spPr>
        <a:xfrm>
          <a:off x="2273300" y="74706"/>
          <a:ext cx="4244041" cy="196197"/>
        </a:xfrm>
        <a:prstGeom prst="rect">
          <a:avLst/>
        </a:prstGeom>
        <a:solidFill>
          <a:srgbClr val="FFF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i="1"/>
            <a:t>This is a read-only tab.  No changes should</a:t>
          </a:r>
          <a:r>
            <a:rPr lang="en-US" sz="1100" i="1" baseline="0"/>
            <a:t> be made directly on this tab.</a:t>
          </a:r>
          <a:endParaRPr lang="en-US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</xdr:colOff>
      <xdr:row>1</xdr:row>
      <xdr:rowOff>0</xdr:rowOff>
    </xdr:from>
    <xdr:ext cx="2381250" cy="1095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60138" y="3237075"/>
          <a:ext cx="2371725" cy="1085850"/>
        </a:xfrm>
        <a:prstGeom prst="rect">
          <a:avLst/>
        </a:prstGeom>
        <a:solidFill>
          <a:srgbClr val="FFFAA7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Any fields throughout this workbook that are outlined in bold blue and highligted in light blue are open for entry. DO NOT type into any other cells.</a:t>
          </a:r>
          <a:endParaRPr sz="1100" i="1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anoverbay/Desktop/Big%20Spoon/Financials/Product%20Costing/Big%20Spoon%20Bar%20Costs%20-%20Nut%20Butter%20Bars%202.0%204.8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  <sheetName val="Pricing Summary"/>
      <sheetName val="BAR Product Costs"/>
      <sheetName val="BAR Recipes"/>
      <sheetName val="Ingredient Costs"/>
      <sheetName val="Packaging Costs"/>
      <sheetName val="Labor"/>
    </sheetNames>
    <sheetDataSet>
      <sheetData sheetId="0"/>
      <sheetData sheetId="1"/>
      <sheetData sheetId="2"/>
      <sheetData sheetId="3">
        <row r="17">
          <cell r="B17" t="str">
            <v>APRICOT PEPITA</v>
          </cell>
          <cell r="E17" t="str">
            <v>CHERRY PECAN</v>
          </cell>
          <cell r="N17" t="str">
            <v>NEW RECIPE 1</v>
          </cell>
          <cell r="Q17" t="str">
            <v>NEW RECIPE 2</v>
          </cell>
        </row>
      </sheetData>
      <sheetData sheetId="4">
        <row r="32">
          <cell r="D32"/>
        </row>
        <row r="33">
          <cell r="D33"/>
        </row>
        <row r="34">
          <cell r="D34"/>
        </row>
        <row r="35">
          <cell r="D35"/>
        </row>
        <row r="36">
          <cell r="D36"/>
        </row>
      </sheetData>
      <sheetData sheetId="5"/>
      <sheetData sheetId="6">
        <row r="23">
          <cell r="E23">
            <v>4.7541666666666664</v>
          </cell>
          <cell r="G23">
            <v>99.480937500000024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59.525115393517" createdVersion="6" refreshedVersion="6" minRefreshableVersion="3" recordCount="223" xr:uid="{0762FA5C-66A6-314B-B936-7426E2B2B154}">
  <cacheSource type="worksheet">
    <worksheetSource ref="A1:O224" sheet="3 month product sales"/>
  </cacheSource>
  <cacheFields count="15">
    <cacheField name="Product Name" numFmtId="0">
      <sharedItems containsBlank="1"/>
    </cacheField>
    <cacheField name="Sku" numFmtId="0">
      <sharedItems count="216">
        <s v="B-ACT-8LB-INACTIVE"/>
        <s v="B-AGIN-4LB-INACTIVE"/>
        <s v="B-ALM-4LB-INACTIVE"/>
        <s v="B-ALM-WFM-1GAL-INACTIVE"/>
        <s v="B-CASH-4LB-INACTIVE"/>
        <s v="B-MPC-8LB-INACTIVE"/>
        <s v="B-PNUT-4LB-INACTIVE"/>
        <s v="B-PNUT-8LB-INACTIVE"/>
        <s v="BAR-AP-CASE"/>
        <s v="BAR-AP-MASTERCASE"/>
        <s v="BAR-AP-SINGLE"/>
        <s v="BAR-CC-CASE"/>
        <s v="BAR-CC-MASTERCASE"/>
        <s v="BAR-CC-SINGLE"/>
        <s v="BAR-CC-SUBSCR"/>
        <s v="BAR-CP-CASE"/>
        <s v="BAR-CP-MASTERCASE"/>
        <s v="BAR-CP-SINGLE"/>
        <s v="BAR-CP-SUBSCR"/>
        <s v="BAR-FC-CASE"/>
        <s v="BAR-FC-MASTERCASE"/>
        <s v="BAR-FC-SINGLE"/>
        <s v="BAR-VP-CASE-AP"/>
        <s v="BAR-VP-CASE-CP"/>
        <s v="BAR-VP-CASE-CC"/>
        <s v="BAR-VP-CASE-FC"/>
        <s v="BAR-VP-GIFT-AP"/>
        <s v="BAR-VP-GIFT-CP"/>
        <s v="BAR-VP-GIFT-CC"/>
        <s v="BAR-VP-GIFT-FC"/>
        <s v="MERCH-JAM-DEC19"/>
        <s v="MERCH-JAM-JAN20"/>
        <s v="MERCH-JAM-OCT19"/>
        <s v="NB-3OZ-4PACK-PNUT"/>
        <s v="NB-3OZ-4PACK-MPC"/>
        <s v="NB-3OZ-4PACK-FGIN"/>
        <s v="NB-3OZ-4PACK-CHAI"/>
        <s v="NB-3OZ-4PACK-GIFT-PNUT"/>
        <s v="NB-3OZ-4PACK-GIFT-MPC"/>
        <s v="NB-3OZ-4PACK-GIFT-FGIN"/>
        <s v="NB-3OZ-4PACK-GIFT-CHAI"/>
        <s v="NB-ABJ-DEC19"/>
        <s v="NB-ABJ-FEB20-GIFT"/>
        <s v="NB-ABJ-JAN20"/>
        <s v="NB-ABJ-JAN20-GIFT"/>
        <s v="NB-ABJ-SUBSCR-DEC19"/>
        <s v="NB-ABJ-SUBSCR-JAN20"/>
        <s v="NB-ALM-13OZ"/>
        <s v="NB-ALM-13OZ-1PACK"/>
        <s v="NB-ALM-13OZ-2PACK"/>
        <s v="NB-ALM-13OZ-2PACK-GIFT"/>
        <s v="NB-ALM-13OZ-CASE"/>
        <s v="NB-ALM-4LB"/>
        <s v="NB-ALM-8LB"/>
        <s v="NB-ALM-CASH-13OZ-2PACK-GIFT-ALM"/>
        <s v="NB-ALM-CASH-13OZ-2PACK-GIFT-CASH"/>
        <s v="NB-ALM-CHAI-13OZ-2PACK-GIFT-ALM"/>
        <s v="NB-ALM-CHAI-13OZ-2PACK-GIFT-CHAI"/>
        <s v="NB-ALM-CSS-13OZ-2PACK-GIFT-ALM"/>
        <s v="NB-ALM-CSS-13OZ-2PACK-GIFT-CSS"/>
        <s v="NB-ALM-FGIN-13OZ-2PACK-GIFT-ALM"/>
        <s v="NB-ALM-FGIN-13OZ-2PACK-GIFT-FGIN"/>
        <s v="NB-ALM-MPC-13OZ-2PACK-GIFT-ALM"/>
        <s v="NB-ALM-MPC-13OZ-2PACK-GIFT-MPC"/>
        <s v="NB-ALM-PPEC-13OZ-2PACK-GIFT-ALM"/>
        <s v="NB-ALM-PPEC-13OZ-2PACK-GIFT-PPEC"/>
        <s v="NB-ALM-SUBSCR"/>
        <s v="NB-CASH-13OZ"/>
        <s v="NB-CASH-13OZ-SAMPLE"/>
        <s v="NB-CASH-4LB"/>
        <s v="NB-CASH-8LB"/>
        <s v="NB-CASH-PPEC-13OZ-2PACK-GIFT-CASH"/>
        <s v="NB-CHAI-13OZ"/>
        <s v="NB-CHAI-13OZ-1PACK"/>
        <s v="NB-CHAI-13OZ-1PACK-GIFT"/>
        <s v="NB-CHAI-13OZ-2PACK"/>
        <s v="NB-CHAI-13OZ-CASE"/>
        <s v="NB-CHAI-13OZ-SAMPLE"/>
        <s v="NB-CHAI-3OZ"/>
        <s v="NB-CHAI-3OZ-SAMPLE"/>
        <s v="NB-CHAI-8LB"/>
        <s v="NB-CHAI-CSS-13OZ-2PACK-GIFT-CHAI"/>
        <s v="NB-CHAI-CSS-13OZ-2PACK-GIFT-CSS"/>
        <s v="NB-CHAI-FGIN-13OZ-2PACK-GIFT-CHAI"/>
        <s v="NB-CHAI-FGIN-13OZ-2PACK-GIFT-FGIN"/>
        <s v="NB-CHAI-MAMBA-13OZ-2PACK-GIFT-CHAI"/>
        <s v="NB-CHAI-MAMBA-13OZ-2PACK-GIFT-MAMBA"/>
        <s v="NB-CHAI-PNUT-13OZ-2PACK-GIFT-CHAI"/>
        <s v="NB-CHAI-PNUT-13OZ-2PACK-GIFT-PNUT"/>
        <s v="NB-CHAI-PPEC-13OZ-2PACK-GIFT-CHAI"/>
        <s v="NB-CHAI-PPEC-13OZ-2PACK-GIFT-PPEC"/>
        <s v="NB-CHAI-SUBSCR"/>
        <s v="NB-CHAI-TCO-13OZ-2PACK-GIFT-CHAI"/>
        <s v="NB-CHAI-TCO-13OZ-2PACK-GIFT-TCO"/>
        <s v="NB-CSS-13OZ"/>
        <s v="NB-CSS-13OZ-1PACK"/>
        <s v="NB-CSS-13OZ-1PACK-GIFT"/>
        <s v="NB-CSS-13OZ-CASE"/>
        <s v="NB-CSS-13OZ-SAMPLE"/>
        <s v="NB-CSS-4LB"/>
        <s v="NB-CSS-8LB"/>
        <s v="NB-CSS-FGIN-13OZ-2PACK-GIFT-CSS"/>
        <s v="NB-CSS-FGIN-13OZ-2PACK-GIFT-FGIN"/>
        <s v="NB-CSS-MAMBA-13OZ-2PACK-GIFT-CSS"/>
        <s v="NB-CSS-MAMBA-13OZ-2PACK-GIFT-MAMBA"/>
        <s v="NB-CSS-PNUT-13OZ-2PACK-GIFT-CSS"/>
        <s v="NB-CSS-PNUT-13OZ-2PACK-GIFT-PNUT"/>
        <s v="NB-CSS-PPEC-13OZ-2PACK-GIFT-CSS"/>
        <s v="NB-CSS-PPEC-13OZ-2PACK-GIFT-PPEC"/>
        <s v="NB-FGIN-13OZ"/>
        <s v="NB-FGIN-13OZ-1PACK"/>
        <s v="NB-FGIN-13OZ-1PACK-GIFT"/>
        <s v="NB-FGIN-13OZ-2PACK"/>
        <s v="NB-FGIN-13OZ-CASE"/>
        <s v="NB-FGIN-13OZ-SAMPLE"/>
        <s v="NB-FGIN-3OZ"/>
        <s v="NB-FGIN-3OZ-CASE"/>
        <s v="NB-FGIN-3OZ-SAMPLE"/>
        <s v="NB-FGIN-4LB"/>
        <s v="NB-FGIN-8LB"/>
        <s v="NB-FGIN-MPC-13OZ-2PACK-GIFT-FGIN"/>
        <s v="NB-FGIN-MPC-13OZ-2PACK-GIFT-MPC"/>
        <s v="NB-FGIN-SUBSCR"/>
        <s v="NB-GGET-13OZ"/>
        <s v="NB-GGET-13OZ-1PACK"/>
        <s v="NB-GGET-13OZ-1PACK-GIFT"/>
        <s v="NB-GGET-13OZ-2PACK"/>
        <s v="NB-GGET-13OZ-SAMPLE"/>
        <s v="NB-GGET-8LB"/>
        <s v="NB-GGET-SUBSCR"/>
        <s v="NB-JUSTALM-8LB"/>
        <s v="NB-JUSTPNUT-1LB"/>
        <s v="NB-LTD-CCCG-10OZ"/>
        <s v="NB-LTD-LCASH-10OZ"/>
        <s v="NB-MAMBA-13OZ"/>
        <s v="NB-MAMBA-13OZ-1PACK"/>
        <s v="NB-MAMBA-13OZ-2PACK"/>
        <s v="NB-MAMBA-13OZ-SAMPLE"/>
        <s v="NB-MAMBA-PNUT-130Z-2PACK-GIFT"/>
        <s v="NB-MAMBA-PPEC-130Z-2PACK-GIFT"/>
        <s v="NB-MAMBA-TCO-130Z-2PACK-GIFT"/>
        <s v="NB-MPC-13OZ"/>
        <s v="NB-MPC-13OZ-1PACK"/>
        <s v="NB-MPC-13OZ-1PACK-GIFT"/>
        <s v="NB-MPC-13OZ-2PACK"/>
        <s v="NB-MPC-13OZ-CASE"/>
        <s v="NB-MPC-13OZ-SAMPLE"/>
        <s v="NB-MPC-3OZ"/>
        <s v="NB-MPC-3OZ-SAMPLE"/>
        <s v="NB-MPC-4LB"/>
        <s v="NB-MPC-8LB"/>
        <s v="NB-MPC-SUBSCR"/>
        <s v="NB-MPC-TCO-130Z-2PACK-GIFT"/>
        <s v="NB-PBJ-DEC19"/>
        <s v="NB-PBJ-DEC19-GIFT"/>
        <s v="NB-PBJ-FEB20-GIFT"/>
        <s v="NB-PBJ-JAN20"/>
        <s v="NB-PBJ-JAN20-GIFT"/>
        <s v="NB-PBJ-SUBSCR-DEC19"/>
        <s v="NB-PBJ-SUBSCR-JAN20"/>
        <s v="NB-PCASH-10OZ-1"/>
        <s v="NB-PCO-10OZ-1"/>
        <s v="NB-PCO-10OZ-CASE"/>
        <s v="NB-PNUT-13OZ"/>
        <s v="NB-PNUT-13OZ-1PACK"/>
        <s v="NB-PNUT-13OZ-2PACK"/>
        <s v="NB-PNUT-13OZ-CASE"/>
        <s v="NB-PNUT-13OZ-SAMPLE"/>
        <s v="NB-PNUT-3OZ"/>
        <s v="NB-PNUT-3OZ-CASE"/>
        <s v="NB-PNUT-3OZ-SAMPLE"/>
        <s v="NB-PNUT-4LB"/>
        <s v="NB-PNUT-8LB"/>
        <s v="NB-PNUT-PPEC-130Z-2PACK-GIFT"/>
        <s v="NB-PNUT-SUBSCR"/>
        <s v="NB-PPEC-13OZ"/>
        <s v="NB-PPEC-13OZ-1PACK"/>
        <s v="NB-PPEC-13OZ-2PACK"/>
        <s v="NB-PPEC-13OZ-CASE"/>
        <s v="NB-PPEC-13OZ-SAMPLE"/>
        <s v="NB-PPEC-4LB"/>
        <s v="NB-PPEC-TCO-130Z-2PACK-GIFT"/>
        <s v="NB-RSTR-SUBSCR-DEC19"/>
        <s v="NB-RSTR-SUBSCR-JAN20"/>
        <s v="NB-TCO-13OZ"/>
        <s v="NB-TCO-13OZ-1PACK"/>
        <s v="NB-TCO-13OZ-1PACK-GIFT"/>
        <s v="NB-TCO-13OZ-2PACK"/>
        <s v="NB-TCO-13OZ-CASE"/>
        <s v="NB-TCO-13OZ-SAMPLE"/>
        <s v="NB-TCO-4LB"/>
        <s v="NB-TCO-8LB"/>
        <s v="NB-TCO-SUBSCR"/>
        <s v="NB-TRIO-FW19-MPC"/>
        <s v="NB-TRIO-FW19-ALM"/>
        <s v="NB-TRIO-FW19-CHAI"/>
        <s v="NB-TWALK-10OZ"/>
        <s v="NB-WHOOPS-ESP-13OZ"/>
        <s v="W-ACO-13OZ-INACTIVE"/>
        <s v="W-ACT-13OZ-INACTIVE"/>
        <s v="W-AGIN-13OZ-INACTIVE"/>
        <s v="W-AGIN-3OZ-INACTIVE"/>
        <s v="W-ALM-13OZ-INACTIVE"/>
        <s v="W-CASE-AP-INACTIVE"/>
        <s v="W-CASE-CC-INACTIVE"/>
        <s v="W-CASE-CP-INACTIVE"/>
        <s v="W-CASE-FC-INACTIVE"/>
        <s v="W-CASH-13OZ-INACTIVE"/>
        <s v="W-CHAI-13OZ-INACTIVE"/>
        <s v="W-CHAI-3OZ-INACTIVE"/>
        <s v="W-ESP-13OZ-INACTIVE"/>
        <s v="W-HOT-13OZ-INACTIVE"/>
        <s v="W-MPC-13OZ-INACTIVE"/>
        <s v="W-PNUT-13OZ-INACTIVE"/>
        <s v="W-PNUT-3OZ-INACTIVE"/>
        <s v="W-PPEC-13OZ-INACTIVE"/>
      </sharedItems>
    </cacheField>
    <cacheField name="Product Categroy" numFmtId="0">
      <sharedItems count="3">
        <s v="Nut Butter"/>
        <s v="Bar"/>
        <s v="Jam"/>
      </sharedItems>
    </cacheField>
    <cacheField name="Base Product" numFmtId="0">
      <sharedItems/>
    </cacheField>
    <cacheField name="Unit" numFmtId="0">
      <sharedItems/>
    </cacheField>
    <cacheField name="Unit Count" numFmtId="0">
      <sharedItems containsSemiMixedTypes="0" containsString="0" containsNumber="1" containsInteger="1" minValue="1" maxValue="336"/>
    </cacheField>
    <cacheField name="Quantity" numFmtId="1">
      <sharedItems containsSemiMixedTypes="0" containsString="0" containsNumber="1" containsInteger="1" minValue="1" maxValue="3463"/>
    </cacheField>
    <cacheField name="Total Unit Q" numFmtId="1">
      <sharedItems containsSemiMixedTypes="0" containsString="0" containsNumber="1" containsInteger="1" minValue="1" maxValue="18768"/>
    </cacheField>
    <cacheField name="Avg Price" numFmtId="167">
      <sharedItems containsString="0" containsBlank="1" containsNumber="1" minValue="0" maxValue="357.84"/>
    </cacheField>
    <cacheField name="Gift?" numFmtId="167">
      <sharedItems containsBlank="1" count="3">
        <m/>
        <s v="Y"/>
        <s v="N"/>
      </sharedItems>
    </cacheField>
    <cacheField name="NB Pack?" numFmtId="167">
      <sharedItems containsBlank="1" count="7">
        <s v="N/A"/>
        <s v="4PACK"/>
        <m/>
        <s v="ABJ"/>
        <s v="1PACK"/>
        <s v="2PACK"/>
        <s v="PBJ"/>
      </sharedItems>
    </cacheField>
    <cacheField name="Total Weight" numFmtId="0">
      <sharedItems containsBlank="1" containsMixedTypes="1" containsNumber="1" minValue="0" maxValue="500"/>
    </cacheField>
    <cacheField name="Product Revenue" numFmtId="167">
      <sharedItems containsString="0" containsBlank="1" containsNumber="1" minValue="0" maxValue="27528.12"/>
    </cacheField>
    <cacheField name="Total Cost" numFmtId="167">
      <sharedItems containsString="0" containsBlank="1" containsNumber="1" minValue="0" maxValue="13582.76369"/>
    </cacheField>
    <cacheField name="Unique Purchases" numFmtId="1">
      <sharedItems containsString="0" containsBlank="1" containsNumber="1" containsInteger="1" minValue="1" maxValue="3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">
  <r>
    <s v="WHOLESALE-INACTIVE:Bulk Toasted Coconut Almond, 8# tub"/>
    <x v="0"/>
    <x v="0"/>
    <s v="TCO"/>
    <s v="Bulk 1 lb"/>
    <n v="8"/>
    <n v="2"/>
    <n v="16"/>
    <n v="84"/>
    <x v="0"/>
    <x v="0"/>
    <s v="22 lb"/>
    <n v="168"/>
    <n v="0"/>
    <n v="1"/>
  </r>
  <r>
    <s v="WHOLESALE-INACTIVE:Bulk Fiji Ginger, 4# tub"/>
    <x v="1"/>
    <x v="0"/>
    <s v="FGIN"/>
    <s v="Bulk 1 lb"/>
    <n v="4"/>
    <n v="4"/>
    <n v="16"/>
    <n v="42"/>
    <x v="0"/>
    <x v="0"/>
    <s v="24 lb"/>
    <n v="168"/>
    <n v="0"/>
    <n v="1"/>
  </r>
  <r>
    <s v="WHOLESALE-INACTIVE:Bulk Almond Butter, 4# tub"/>
    <x v="2"/>
    <x v="0"/>
    <s v="ALM"/>
    <s v="Bulk 1 lb"/>
    <n v="4"/>
    <n v="1"/>
    <n v="4"/>
    <n v="40"/>
    <x v="0"/>
    <x v="0"/>
    <s v="6 lb"/>
    <n v="40"/>
    <n v="0"/>
    <n v="1"/>
  </r>
  <r>
    <s v="WHOLESALE-INACTIVE:Bulk NO SALT/NO HONEY Mission Almond 8#"/>
    <x v="3"/>
    <x v="0"/>
    <s v="ALM"/>
    <s v="Bulk 1 lb"/>
    <n v="4"/>
    <n v="7"/>
    <n v="28"/>
    <n v="54"/>
    <x v="0"/>
    <x v="0"/>
    <s v="84 lb"/>
    <n v="378"/>
    <n v="0"/>
    <n v="1"/>
  </r>
  <r>
    <s v="WHOLESALE-INACTIVE:Bulk Cashew Butter 4#"/>
    <x v="4"/>
    <x v="0"/>
    <s v="CASH"/>
    <s v="Bulk 1 lb"/>
    <n v="4"/>
    <n v="1"/>
    <n v="4"/>
    <n v="44"/>
    <x v="0"/>
    <x v="0"/>
    <s v="6 lb"/>
    <n v="44"/>
    <n v="0"/>
    <n v="1"/>
  </r>
  <r>
    <s v="WHOLESALE-INACTIVE:Bulk Maple Cinnamon, 8# tub"/>
    <x v="5"/>
    <x v="0"/>
    <s v="MPC"/>
    <s v="Bulk 1 lb"/>
    <n v="8"/>
    <n v="1"/>
    <n v="8"/>
    <n v="72"/>
    <x v="0"/>
    <x v="0"/>
    <s v="11 lb"/>
    <n v="72"/>
    <n v="0"/>
    <n v="1"/>
  </r>
  <r>
    <s v="WHOLESALE-INACTIVE:Bulk Peanut, 4# tub"/>
    <x v="6"/>
    <x v="0"/>
    <s v="PNUT"/>
    <s v="Bulk 1 lb"/>
    <n v="4"/>
    <n v="1"/>
    <n v="4"/>
    <n v="28"/>
    <x v="0"/>
    <x v="0"/>
    <s v="6 lb"/>
    <n v="28"/>
    <n v="0"/>
    <n v="1"/>
  </r>
  <r>
    <s v="WHOLESALE-INACTIVE:Bulk Peanut, 8# tub"/>
    <x v="7"/>
    <x v="0"/>
    <s v="PNUT"/>
    <s v="Bulk 1 lb"/>
    <n v="8"/>
    <n v="11"/>
    <n v="88"/>
    <n v="56"/>
    <x v="0"/>
    <x v="0"/>
    <s v="121 lb"/>
    <n v="616"/>
    <n v="0"/>
    <n v="4"/>
  </r>
  <r>
    <s v="BAR-AP:Apricot Pepita Nut Butter Bar, 12 bar Case"/>
    <x v="8"/>
    <x v="1"/>
    <s v="AP"/>
    <s v="Bar"/>
    <n v="12"/>
    <n v="802"/>
    <n v="9624"/>
    <n v="19.11496"/>
    <x v="0"/>
    <x v="0"/>
    <s v="1604 lb"/>
    <n v="13542"/>
    <n v="4224.57456"/>
    <n v="254"/>
  </r>
  <r>
    <s v="BAR-MASTERCASE:Apricot Pepita Nut Butter Bar, 28 ct Master Case (336 bars)"/>
    <x v="9"/>
    <x v="1"/>
    <s v="AP"/>
    <s v="Bar"/>
    <n v="336"/>
    <n v="14"/>
    <n v="4704"/>
    <n v="357.84"/>
    <x v="0"/>
    <x v="0"/>
    <s v="812 lb"/>
    <n v="5065.2"/>
    <n v="2079.2800000000002"/>
    <n v="5"/>
  </r>
  <r>
    <s v="BAR-AP:Apricot Pepita Nut Butter Bar, 60g"/>
    <x v="10"/>
    <x v="1"/>
    <s v="AP"/>
    <s v="Bar"/>
    <n v="1"/>
    <n v="32"/>
    <n v="32"/>
    <n v="1.5555600000000001"/>
    <x v="0"/>
    <x v="0"/>
    <s v="5.44 lb"/>
    <n v="49"/>
    <n v="12.79"/>
    <n v="18"/>
  </r>
  <r>
    <s v="BAR-CC:Cranberry Cashew Nut Butter Bar, 12 bar Case"/>
    <x v="11"/>
    <x v="1"/>
    <s v="CC"/>
    <s v="Bar"/>
    <n v="12"/>
    <n v="789"/>
    <n v="9468"/>
    <n v="19.59713"/>
    <x v="0"/>
    <x v="0"/>
    <s v="1578 lb"/>
    <n v="13176"/>
    <n v="4351.21227"/>
    <n v="244"/>
  </r>
  <r>
    <s v="BAR-MASTERCASE:Cranberry Cashew Nut Butter Bar, 28 ct Master Case (336 bars)"/>
    <x v="12"/>
    <x v="1"/>
    <s v="CC"/>
    <s v="Bar"/>
    <n v="336"/>
    <n v="7"/>
    <n v="2352"/>
    <n v="352.8"/>
    <x v="0"/>
    <x v="0"/>
    <s v="406 lb"/>
    <n v="2469.6"/>
    <n v="1087.52"/>
    <n v="4"/>
  </r>
  <r>
    <s v="BAR-CC:Cranberry Cashew Nut Butter Bar, 60g"/>
    <x v="13"/>
    <x v="1"/>
    <s v="CC"/>
    <s v="Bar"/>
    <n v="1"/>
    <n v="96"/>
    <n v="96"/>
    <n v="1.6"/>
    <x v="0"/>
    <x v="0"/>
    <s v="16.32 lb"/>
    <n v="195"/>
    <n v="39.4"/>
    <n v="20"/>
  </r>
  <r>
    <s v="Nut Butter Bar, Subscriptions:Nut Butter Bar Subscription, Cranberry Cashew"/>
    <x v="14"/>
    <x v="1"/>
    <s v="CC"/>
    <s v="Bar"/>
    <n v="12"/>
    <n v="1"/>
    <n v="12"/>
    <n v="32"/>
    <x v="0"/>
    <x v="0"/>
    <s v="1.5 lb"/>
    <n v="32"/>
    <n v="0"/>
    <n v="1"/>
  </r>
  <r>
    <s v="BAR-CP:Cherry Pecan Nut Butter Bar, 12 bar Case"/>
    <x v="15"/>
    <x v="1"/>
    <s v="CP"/>
    <s v="Bar"/>
    <n v="12"/>
    <n v="1564"/>
    <n v="18768"/>
    <n v="21.326989999999999"/>
    <x v="0"/>
    <x v="0"/>
    <s v="3128 lb"/>
    <n v="26694"/>
    <n v="9496.5192000000006"/>
    <n v="389"/>
  </r>
  <r>
    <s v="BAR-MASTERCASE:Cherry Pecan Nut Butter Bar, 28 ct Master Case (336 bars)"/>
    <x v="16"/>
    <x v="1"/>
    <s v="CP"/>
    <s v="Bar"/>
    <n v="336"/>
    <n v="17"/>
    <n v="5712"/>
    <n v="356.4"/>
    <x v="0"/>
    <x v="0"/>
    <s v="986 lb"/>
    <n v="6123.6"/>
    <n v="2910.24"/>
    <n v="7"/>
  </r>
  <r>
    <s v="BAR-CP:Cherry Pecan Nut Butter Bar, 60g"/>
    <x v="17"/>
    <x v="1"/>
    <s v="CP"/>
    <s v="Bar"/>
    <n v="1"/>
    <n v="41"/>
    <n v="41"/>
    <n v="1.5555600000000001"/>
    <x v="0"/>
    <x v="0"/>
    <s v="6.97 lb"/>
    <n v="62.5"/>
    <n v="18.850000000000001"/>
    <n v="18"/>
  </r>
  <r>
    <s v="Nut Butter Bar, Subscriptions:Nut Butter Bar Subscription, Cherry Pecan"/>
    <x v="18"/>
    <x v="1"/>
    <s v="CP"/>
    <s v="Bar"/>
    <n v="12"/>
    <n v="1"/>
    <n v="12"/>
    <n v="32"/>
    <x v="0"/>
    <x v="0"/>
    <n v="0"/>
    <n v="32"/>
    <n v="6.08"/>
    <n v="1"/>
  </r>
  <r>
    <s v="BAR-FC:Figgy Chai Nut Butter Bar, 12 bar Case"/>
    <x v="19"/>
    <x v="1"/>
    <s v="FC"/>
    <s v="Bar"/>
    <n v="12"/>
    <n v="874"/>
    <n v="10488"/>
    <n v="18.6313"/>
    <x v="0"/>
    <x v="0"/>
    <s v="1748 lb"/>
    <n v="14004"/>
    <n v="4740.1671999999999"/>
    <n v="230"/>
  </r>
  <r>
    <s v="BAR-MASTERCASE:Figgy Chai Nut Butter Bar, 28 ct Master Case (336 bars)"/>
    <x v="20"/>
    <x v="1"/>
    <s v="FC"/>
    <s v="Bar"/>
    <n v="336"/>
    <n v="6"/>
    <n v="2016"/>
    <n v="352.8"/>
    <x v="0"/>
    <x v="0"/>
    <s v="348 lb"/>
    <n v="2116.8000000000002"/>
    <n v="926.64"/>
    <n v="3"/>
  </r>
  <r>
    <s v="BAR-FC:Figgy Chai Nut Butter Bar, 60g"/>
    <x v="21"/>
    <x v="1"/>
    <s v="FC"/>
    <s v="Bar"/>
    <n v="1"/>
    <n v="97"/>
    <n v="97"/>
    <n v="1.59524"/>
    <x v="0"/>
    <x v="0"/>
    <s v="16.49 lb"/>
    <n v="196.5"/>
    <n v="39.391759999999998"/>
    <n v="21"/>
  </r>
  <r>
    <s v="BAR-VP:Bar Variety Pack, 12 bar Case"/>
    <x v="22"/>
    <x v="1"/>
    <s v="AP"/>
    <s v="Bar"/>
    <n v="3"/>
    <n v="897"/>
    <n v="2691"/>
    <n v="26.452169999999999"/>
    <x v="0"/>
    <x v="0"/>
    <s v="1029.25 lb"/>
    <n v="18141"/>
    <n v="5017.7604000000001"/>
    <n v="345"/>
  </r>
  <r>
    <s v="BAR-VP:Bar Variety Pack, 12 bar Case"/>
    <x v="23"/>
    <x v="1"/>
    <s v="CP"/>
    <s v="Bar"/>
    <n v="3"/>
    <n v="897"/>
    <n v="2691"/>
    <m/>
    <x v="0"/>
    <x v="0"/>
    <m/>
    <m/>
    <m/>
    <m/>
  </r>
  <r>
    <s v="BAR-VP:Bar Variety Pack, 12 bar Case"/>
    <x v="24"/>
    <x v="1"/>
    <s v="CC"/>
    <s v="Bar"/>
    <n v="3"/>
    <n v="897"/>
    <n v="2691"/>
    <m/>
    <x v="0"/>
    <x v="0"/>
    <m/>
    <m/>
    <m/>
    <m/>
  </r>
  <r>
    <s v="BAR-VP:Bar Variety Pack, 12 bar Case"/>
    <x v="25"/>
    <x v="1"/>
    <s v="FC"/>
    <s v="Bar"/>
    <n v="3"/>
    <n v="897"/>
    <n v="2691"/>
    <m/>
    <x v="0"/>
    <x v="0"/>
    <m/>
    <m/>
    <m/>
    <m/>
  </r>
  <r>
    <s v="BAR-VP:Handcrafted Nut Butter Bar Gift Box"/>
    <x v="26"/>
    <x v="1"/>
    <s v="AP"/>
    <s v="Bar"/>
    <n v="3"/>
    <n v="11"/>
    <n v="33"/>
    <n v="30"/>
    <x v="0"/>
    <x v="0"/>
    <s v="12.65 lb"/>
    <n v="330"/>
    <n v="65.388720000000006"/>
    <n v="7"/>
  </r>
  <r>
    <s v="BAR-VP:Handcrafted Nut Butter Bar Gift Box"/>
    <x v="27"/>
    <x v="1"/>
    <s v="CP"/>
    <s v="Bar"/>
    <n v="3"/>
    <n v="11"/>
    <n v="33"/>
    <m/>
    <x v="0"/>
    <x v="0"/>
    <m/>
    <m/>
    <m/>
    <m/>
  </r>
  <r>
    <s v="BAR-VP:Handcrafted Nut Butter Bar Gift Box"/>
    <x v="28"/>
    <x v="1"/>
    <s v="CC"/>
    <s v="Bar"/>
    <n v="3"/>
    <n v="11"/>
    <n v="33"/>
    <m/>
    <x v="0"/>
    <x v="0"/>
    <m/>
    <m/>
    <m/>
    <m/>
  </r>
  <r>
    <s v="BAR-VP:Handcrafted Nut Butter Bar Gift Box"/>
    <x v="29"/>
    <x v="1"/>
    <s v="FC"/>
    <s v="Bar"/>
    <n v="3"/>
    <n v="11"/>
    <n v="33"/>
    <m/>
    <x v="0"/>
    <x v="0"/>
    <m/>
    <m/>
    <m/>
    <m/>
  </r>
  <r>
    <s v="MERCH-JAM:Girl Meets Dirt Pear Balsamic"/>
    <x v="30"/>
    <x v="2"/>
    <s v="Jam"/>
    <s v="Jam Jar"/>
    <n v="1"/>
    <n v="16"/>
    <n v="16"/>
    <n v="13.31467"/>
    <x v="0"/>
    <x v="0"/>
    <s v="18.08 lb"/>
    <n v="213.67"/>
    <n v="109.4"/>
    <n v="15"/>
  </r>
  <r>
    <s v="MERCH-JAM:Brins Strawberry Lemongrass"/>
    <x v="31"/>
    <x v="2"/>
    <s v="Jam"/>
    <s v="Jam Jar"/>
    <n v="1"/>
    <n v="44"/>
    <n v="44"/>
    <n v="10"/>
    <x v="0"/>
    <x v="0"/>
    <n v="0"/>
    <n v="440"/>
    <n v="201.52"/>
    <n v="41"/>
  </r>
  <r>
    <s v="MERCH-JAM:Lemon Bird Preserves Bourbon Figs with Vanilla &amp; Smoked Salt"/>
    <x v="32"/>
    <x v="2"/>
    <s v="Jam"/>
    <s v="Jam Jar"/>
    <n v="1"/>
    <n v="104"/>
    <n v="104"/>
    <n v="12"/>
    <x v="0"/>
    <x v="0"/>
    <n v="0"/>
    <n v="1248"/>
    <n v="0"/>
    <n v="1"/>
  </r>
  <r>
    <s v="NB-3OZ-VP:3 oz Nut Butter Variety 4-Pack - Peanut, Chai Spice Maple Cinnamon, Fiji Ginger"/>
    <x v="33"/>
    <x v="0"/>
    <s v="PNUT"/>
    <s v="3oz Jar"/>
    <n v="1"/>
    <n v="341"/>
    <n v="341"/>
    <n v="21.572310000000002"/>
    <x v="0"/>
    <x v="1"/>
    <s v="1585 lb"/>
    <n v="5376.1"/>
    <n v="1596.3574000000001"/>
    <n v="65"/>
  </r>
  <r>
    <s v="NB-3OZ-VP:3 oz Nut Butter Variety 4-Pack - Peanut, Chai Spice Maple Cinnamon, Fiji Ginger"/>
    <x v="34"/>
    <x v="0"/>
    <s v="MPC"/>
    <s v="3oz Jar"/>
    <n v="1"/>
    <n v="341"/>
    <n v="341"/>
    <m/>
    <x v="0"/>
    <x v="2"/>
    <m/>
    <m/>
    <m/>
    <m/>
  </r>
  <r>
    <s v="NB-3OZ-VP:3 oz Nut Butter Variety 4-Pack - Peanut, Chai Spice Maple Cinnamon, Fiji Ginger"/>
    <x v="35"/>
    <x v="0"/>
    <s v="FGIN"/>
    <s v="3oz Jar"/>
    <n v="1"/>
    <n v="341"/>
    <n v="341"/>
    <m/>
    <x v="0"/>
    <x v="2"/>
    <m/>
    <m/>
    <m/>
    <m/>
  </r>
  <r>
    <s v="NB-3OZ-VP:3 oz Nut Butter Variety 4-Pack - Peanut, Chai Spice Maple Cinnamon, Fiji Ginger"/>
    <x v="36"/>
    <x v="0"/>
    <s v="CHAI"/>
    <s v="3oz Jar"/>
    <n v="1"/>
    <n v="341"/>
    <n v="341"/>
    <m/>
    <x v="0"/>
    <x v="2"/>
    <m/>
    <m/>
    <m/>
    <m/>
  </r>
  <r>
    <s v="NB-3OZ-VP:3 oz Nut Butter Variety 4-Pack Gift - Peanut, Chai Spice Maple Cinnamon, Fiji Ginger"/>
    <x v="37"/>
    <x v="0"/>
    <s v="PNUT"/>
    <s v="3oz Jar"/>
    <n v="1"/>
    <n v="40"/>
    <n v="40"/>
    <n v="24.95"/>
    <x v="0"/>
    <x v="1"/>
    <s v="200 lb"/>
    <n v="998"/>
    <n v="201.20570000000001"/>
    <n v="37"/>
  </r>
  <r>
    <s v="NB-3OZ-VP:3 oz Nut Butter Variety 4-Pack Gift - Peanut, Chai Spice Maple Cinnamon, Fiji Ginger"/>
    <x v="38"/>
    <x v="0"/>
    <s v="MPC"/>
    <s v="3oz Jar"/>
    <n v="1"/>
    <n v="40"/>
    <n v="40"/>
    <m/>
    <x v="0"/>
    <x v="2"/>
    <m/>
    <m/>
    <m/>
    <m/>
  </r>
  <r>
    <s v="NB-3OZ-VP:3 oz Nut Butter Variety 4-Pack Gift - Peanut, Chai Spice Maple Cinnamon, Fiji Ginger"/>
    <x v="39"/>
    <x v="0"/>
    <s v="FGIN"/>
    <s v="3oz Jar"/>
    <n v="1"/>
    <n v="40"/>
    <n v="40"/>
    <m/>
    <x v="0"/>
    <x v="2"/>
    <m/>
    <m/>
    <m/>
    <m/>
  </r>
  <r>
    <s v="NB-3OZ-VP:3 oz Nut Butter Variety 4-Pack Gift - Peanut, Chai Spice Maple Cinnamon, Fiji Ginger"/>
    <x v="40"/>
    <x v="0"/>
    <s v="CHAI"/>
    <s v="3oz Jar"/>
    <n v="1"/>
    <n v="40"/>
    <n v="40"/>
    <m/>
    <x v="0"/>
    <x v="2"/>
    <m/>
    <m/>
    <m/>
    <m/>
  </r>
  <r>
    <s v="NB-ABJ-2PACK:December Featured AB&amp;J: Toasted Coconut &amp; Girl Meets Dirt Pear Balsamic Spoon Preserves"/>
    <x v="41"/>
    <x v="0"/>
    <s v="TCO"/>
    <s v="13oz Jar"/>
    <n v="1"/>
    <n v="3"/>
    <n v="3"/>
    <n v="23.95"/>
    <x v="0"/>
    <x v="3"/>
    <s v="7.5 lb"/>
    <n v="71.849999999999994"/>
    <n v="31.35"/>
    <n v="2"/>
  </r>
  <r>
    <s v="NB-ABJ-2PACK:February Featured AB&amp;J Gift Box: Chocolate Sea Salt + Frog Hollow Farm Blood Orange &amp; Strawberry Marmalade"/>
    <x v="42"/>
    <x v="0"/>
    <s v="CSS"/>
    <s v="13oz Jar"/>
    <n v="1"/>
    <n v="1"/>
    <n v="1"/>
    <n v="27.95"/>
    <x v="1"/>
    <x v="3"/>
    <n v="2.5"/>
    <n v="27.95"/>
    <n v="13.155609999999999"/>
    <n v="1"/>
  </r>
  <r>
    <s v="NB-ABJ-2PACK:January Featured AB&amp;J: Toasted Coconut + Brins Strawberry Lemongrass"/>
    <x v="43"/>
    <x v="0"/>
    <s v="TCO"/>
    <s v="13oz Jar"/>
    <n v="1"/>
    <n v="38"/>
    <n v="38"/>
    <n v="19.95"/>
    <x v="0"/>
    <x v="3"/>
    <s v="95 lb"/>
    <n v="758.1"/>
    <n v="306.71776"/>
    <n v="38"/>
  </r>
  <r>
    <s v="NB-ABJ-2PACK:January Featured AB&amp;J Gift Box: Brins Strawberry Lemongrass + Toasted Coconut"/>
    <x v="44"/>
    <x v="0"/>
    <s v="TCO"/>
    <s v="13oz Jar"/>
    <n v="1"/>
    <n v="11"/>
    <n v="11"/>
    <n v="23.5"/>
    <x v="1"/>
    <x v="3"/>
    <n v="27.5"/>
    <n v="258.5"/>
    <n v="99.016720000000007"/>
    <n v="9"/>
  </r>
  <r>
    <s v="Nut Butter, Subscriptions:AB&amp;J of the Month Subscription - DEC19"/>
    <x v="45"/>
    <x v="0"/>
    <s v="TCO"/>
    <s v="13oz Jar"/>
    <n v="1"/>
    <n v="4"/>
    <n v="4"/>
    <n v="62"/>
    <x v="0"/>
    <x v="3"/>
    <s v="8.52 lb"/>
    <n v="248"/>
    <n v="41.8"/>
    <n v="4"/>
  </r>
  <r>
    <s v="Nut Butter, Subscriptions:AB&amp;J Subscription - JAN20 - Toasted Coconut &amp; Brins Lemongrass Strawberry"/>
    <x v="46"/>
    <x v="0"/>
    <s v="TCO"/>
    <s v="13oz Jar"/>
    <n v="1"/>
    <n v="9"/>
    <n v="9"/>
    <n v="24.11111"/>
    <x v="0"/>
    <x v="3"/>
    <s v="22.5 lb"/>
    <n v="217"/>
    <n v="69.152159999999995"/>
    <n v="9"/>
  </r>
  <r>
    <s v="NB-ALM:Almond Butter, 13 oz Jar"/>
    <x v="47"/>
    <x v="0"/>
    <s v="ALM"/>
    <s v="13oz Jar"/>
    <n v="1"/>
    <n v="1443"/>
    <n v="1443"/>
    <n v="10.07546"/>
    <x v="0"/>
    <x v="0"/>
    <s v="23885 oz"/>
    <n v="12021.37"/>
    <n v="4856.0319600000003"/>
    <n v="239"/>
  </r>
  <r>
    <s v="NB-13OZ-1PACK:Almond Butter, 13 oz Single Jar Pack"/>
    <x v="48"/>
    <x v="0"/>
    <s v="ALM"/>
    <s v="13oz Jar"/>
    <n v="1"/>
    <n v="50"/>
    <n v="50"/>
    <n v="6.19"/>
    <x v="2"/>
    <x v="4"/>
    <n v="100"/>
    <n v="309.5"/>
    <n v="204.5"/>
    <n v="2"/>
  </r>
  <r>
    <s v="NB-13OZ-2PACK:Almond Butter, 13 oz Two Jar Pack"/>
    <x v="49"/>
    <x v="0"/>
    <s v="ALM"/>
    <s v="13oz Jar"/>
    <n v="2"/>
    <n v="30"/>
    <n v="60"/>
    <n v="13.13"/>
    <x v="0"/>
    <x v="5"/>
    <n v="90"/>
    <n v="393.9"/>
    <n v="226.8"/>
    <n v="2"/>
  </r>
  <r>
    <s v="NB-13OZ-2PACK-GIFT:Almond Butter, 13 oz Two Jar Gift Pack"/>
    <x v="50"/>
    <x v="0"/>
    <s v="ALM"/>
    <s v="13oz Jar"/>
    <n v="2"/>
    <n v="1"/>
    <n v="2"/>
    <n v="27.95"/>
    <x v="1"/>
    <x v="5"/>
    <n v="3"/>
    <n v="27.95"/>
    <n v="7.83"/>
    <n v="1"/>
  </r>
  <r>
    <s v="NB-13OZ-CASE:Almond Butter, 13 oz 12-Jar Case"/>
    <x v="51"/>
    <x v="0"/>
    <s v="ALM"/>
    <s v="13oz Jar"/>
    <n v="12"/>
    <n v="5"/>
    <n v="60"/>
    <n v="139.94999999999999"/>
    <x v="0"/>
    <x v="2"/>
    <s v="70 lb"/>
    <n v="699.75"/>
    <n v="207"/>
    <n v="5"/>
  </r>
  <r>
    <s v="NB-ALM:Almond Butter, 4# Bulk"/>
    <x v="52"/>
    <x v="0"/>
    <s v="ALM"/>
    <s v="Bulk 1 lb"/>
    <n v="4"/>
    <n v="6"/>
    <n v="24"/>
    <n v="40"/>
    <x v="0"/>
    <x v="2"/>
    <s v="36 lb"/>
    <n v="240"/>
    <n v="97.49"/>
    <n v="4"/>
  </r>
  <r>
    <s v="NB-ALM:Almond Butter, 8# Bulk"/>
    <x v="53"/>
    <x v="0"/>
    <s v="ALM"/>
    <s v="Bulk 1 lb"/>
    <n v="8"/>
    <n v="16"/>
    <n v="128"/>
    <n v="80"/>
    <x v="0"/>
    <x v="2"/>
    <s v="176 lb"/>
    <n v="1280"/>
    <n v="479.66"/>
    <n v="11"/>
  </r>
  <r>
    <s v="NB-13OZ-2PACK-GIFT:Almond Butter &amp; Cashew Butter &amp;  13oz Two Jar Gift Pack"/>
    <x v="54"/>
    <x v="0"/>
    <s v="ALM"/>
    <s v="13oz Jar"/>
    <n v="1"/>
    <n v="1"/>
    <n v="1"/>
    <n v="27.95"/>
    <x v="1"/>
    <x v="5"/>
    <n v="3"/>
    <n v="27.95"/>
    <n v="8.64"/>
    <n v="1"/>
  </r>
  <r>
    <m/>
    <x v="55"/>
    <x v="0"/>
    <s v="CASH"/>
    <s v="13oz Jar"/>
    <n v="1"/>
    <n v="1"/>
    <n v="1"/>
    <m/>
    <x v="1"/>
    <x v="2"/>
    <m/>
    <m/>
    <m/>
    <m/>
  </r>
  <r>
    <s v="NB-13OZ-2PACK-GIFT:Almond Butter &amp; Chai Spice &amp;  13oz Two Jar Gift Pack"/>
    <x v="56"/>
    <x v="0"/>
    <s v="ALM"/>
    <s v="13oz Jar"/>
    <n v="1"/>
    <n v="1"/>
    <n v="1"/>
    <n v="27.95"/>
    <x v="1"/>
    <x v="5"/>
    <n v="3"/>
    <n v="27.95"/>
    <n v="7.1792899999999999"/>
    <n v="1"/>
  </r>
  <r>
    <m/>
    <x v="57"/>
    <x v="0"/>
    <s v="CHAI"/>
    <s v="13oz Jar"/>
    <n v="1"/>
    <n v="1"/>
    <n v="1"/>
    <m/>
    <x v="1"/>
    <x v="2"/>
    <m/>
    <m/>
    <m/>
    <m/>
  </r>
  <r>
    <s v="NB-13OZ-2PACK-GIFT:Almond Butter &amp; Chocolate Sea Salt &amp;  13oz Two Jar Gift Pack"/>
    <x v="58"/>
    <x v="0"/>
    <s v="ALM"/>
    <s v="13oz Jar"/>
    <n v="1"/>
    <n v="1"/>
    <n v="1"/>
    <n v="27.95"/>
    <x v="1"/>
    <x v="5"/>
    <s v="3 lb"/>
    <n v="27.95"/>
    <n v="8.2756100000000004"/>
    <n v="1"/>
  </r>
  <r>
    <m/>
    <x v="59"/>
    <x v="0"/>
    <s v="CSS"/>
    <s v="13oz Jar"/>
    <n v="1"/>
    <n v="1"/>
    <n v="1"/>
    <m/>
    <x v="1"/>
    <x v="2"/>
    <m/>
    <m/>
    <m/>
    <m/>
  </r>
  <r>
    <s v="NB-13OZ-2PACK-GIFT:Almond Butter &amp; Fiji Ginger &amp;  13oz Two Jar Gift Pack"/>
    <x v="60"/>
    <x v="0"/>
    <s v="ALM"/>
    <s v="13oz Jar"/>
    <n v="1"/>
    <n v="1"/>
    <n v="1"/>
    <n v="27.95"/>
    <x v="1"/>
    <x v="5"/>
    <s v="3 lb"/>
    <n v="27.95"/>
    <n v="8.14"/>
    <n v="1"/>
  </r>
  <r>
    <m/>
    <x v="61"/>
    <x v="0"/>
    <s v="FGIN"/>
    <s v="13oz Jar"/>
    <n v="1"/>
    <n v="1"/>
    <n v="1"/>
    <m/>
    <x v="1"/>
    <x v="2"/>
    <m/>
    <m/>
    <m/>
    <m/>
  </r>
  <r>
    <s v="NB-13OZ-2PACK-GIFT:Almond Butter &amp; Maple Cinnamon &amp;  13oz Two Jar Gift Pack"/>
    <x v="62"/>
    <x v="0"/>
    <s v="ALM"/>
    <s v="13oz Jar"/>
    <n v="1"/>
    <n v="1"/>
    <n v="1"/>
    <n v="27.95"/>
    <x v="1"/>
    <x v="5"/>
    <s v="3 lb"/>
    <n v="27.95"/>
    <n v="7.36"/>
    <n v="1"/>
  </r>
  <r>
    <m/>
    <x v="63"/>
    <x v="0"/>
    <s v="MPC"/>
    <s v="13oz Jar"/>
    <n v="1"/>
    <n v="1"/>
    <n v="1"/>
    <m/>
    <x v="1"/>
    <x v="2"/>
    <m/>
    <m/>
    <m/>
    <m/>
  </r>
  <r>
    <s v="NB-13OZ-2PACK-GIFT:Almond Butter &amp; Peanut Pecan &amp;  13oz Two Jar Gift Pack"/>
    <x v="64"/>
    <x v="0"/>
    <s v="ALM"/>
    <s v="13oz Jar"/>
    <n v="1"/>
    <n v="1"/>
    <n v="1"/>
    <n v="27.95"/>
    <x v="1"/>
    <x v="5"/>
    <s v="3 lb"/>
    <n v="27.95"/>
    <n v="7.1"/>
    <n v="1"/>
  </r>
  <r>
    <m/>
    <x v="65"/>
    <x v="0"/>
    <s v="PPEC"/>
    <s v="13oz Jar"/>
    <n v="1"/>
    <n v="1"/>
    <n v="1"/>
    <m/>
    <x v="1"/>
    <x v="2"/>
    <m/>
    <m/>
    <m/>
    <m/>
  </r>
  <r>
    <s v="Nut Butter, Subscriptions:Your Choice Subscription, Almond Butter"/>
    <x v="66"/>
    <x v="0"/>
    <s v="ALM"/>
    <s v="13oz Jar"/>
    <n v="1"/>
    <n v="7"/>
    <n v="7"/>
    <n v="17.95"/>
    <x v="0"/>
    <x v="2"/>
    <s v="119 oz"/>
    <n v="125.65"/>
    <n v="13.8"/>
    <n v="3"/>
  </r>
  <r>
    <s v="NB-CASH:Cashew Butter, 13 oz Jar"/>
    <x v="67"/>
    <x v="0"/>
    <s v="CASH"/>
    <s v="13oz Jar"/>
    <n v="1"/>
    <n v="824"/>
    <n v="824"/>
    <n v="11.3261"/>
    <x v="0"/>
    <x v="2"/>
    <s v="1236 lb"/>
    <n v="7799.78"/>
    <n v="3523.0630200000001"/>
    <n v="150"/>
  </r>
  <r>
    <s v="NB-13OZ-SAMPLE:Cashew Butter, 13 oz Sample Jar"/>
    <x v="68"/>
    <x v="0"/>
    <s v="CASH"/>
    <s v="13oz Jar"/>
    <n v="1"/>
    <n v="17"/>
    <n v="17"/>
    <n v="9.4115400000000005"/>
    <x v="0"/>
    <x v="2"/>
    <s v="23.46 lb"/>
    <n v="176.15"/>
    <n v="73.44"/>
    <n v="13"/>
  </r>
  <r>
    <s v="NB-CASH:Cashew Butter, 4# Bulk"/>
    <x v="69"/>
    <x v="0"/>
    <s v="CASH"/>
    <s v="Bulk 1 lb"/>
    <n v="4"/>
    <n v="25"/>
    <n v="100"/>
    <n v="44"/>
    <x v="0"/>
    <x v="2"/>
    <s v="150 lb"/>
    <n v="1100"/>
    <n v="512.23"/>
    <n v="8"/>
  </r>
  <r>
    <s v="NB-CASH:Cashew Butter, 8# Bulk"/>
    <x v="70"/>
    <x v="0"/>
    <s v="CASH"/>
    <s v="Bulk 1 lb"/>
    <n v="8"/>
    <n v="1"/>
    <n v="8"/>
    <n v="88"/>
    <x v="0"/>
    <x v="2"/>
    <n v="0"/>
    <n v="88"/>
    <n v="38.090000000000003"/>
    <n v="1"/>
  </r>
  <r>
    <s v="NB-13OZ-2PACK-GIFT:Cashew Butter &amp; Peanut Pecan &amp;  13oz Two Jar Gift Pack"/>
    <x v="71"/>
    <x v="0"/>
    <s v="CASH"/>
    <s v="13oz Jar"/>
    <n v="1"/>
    <n v="1"/>
    <n v="1"/>
    <n v="27.95"/>
    <x v="1"/>
    <x v="5"/>
    <n v="3"/>
    <n v="27.95"/>
    <n v="7.91"/>
    <n v="1"/>
  </r>
  <r>
    <m/>
    <x v="71"/>
    <x v="0"/>
    <s v="PPEC"/>
    <s v="13oz Jar"/>
    <n v="1"/>
    <n v="1"/>
    <n v="1"/>
    <m/>
    <x v="1"/>
    <x v="2"/>
    <m/>
    <m/>
    <m/>
    <m/>
  </r>
  <r>
    <s v="NB-CHAI:Chai Spice, 13 oz Jar"/>
    <x v="72"/>
    <x v="0"/>
    <s v="CHAI"/>
    <s v="13oz Jar"/>
    <n v="1"/>
    <n v="3227"/>
    <n v="3227"/>
    <n v="9.2271800000000006"/>
    <x v="0"/>
    <x v="2"/>
    <s v="54859 oz"/>
    <n v="22582.309600000001"/>
    <n v="8932.6567799999993"/>
    <n v="296"/>
  </r>
  <r>
    <s v="NB-13OZ-1PACK:Chai Spice, 13 oz Single Jar Pack"/>
    <x v="73"/>
    <x v="0"/>
    <s v="CHAI"/>
    <s v="13oz Jar"/>
    <n v="1"/>
    <n v="250"/>
    <n v="250"/>
    <n v="5.63"/>
    <x v="2"/>
    <x v="4"/>
    <n v="500"/>
    <n v="1407.5"/>
    <n v="849.50025000000005"/>
    <n v="3"/>
  </r>
  <r>
    <s v="NB-13OZ-1PACK-GIFT:Chai Spice, 13 oz Single Jar Gift Pack"/>
    <x v="74"/>
    <x v="0"/>
    <s v="CHAI"/>
    <s v="13oz Jar"/>
    <n v="1"/>
    <n v="2"/>
    <n v="2"/>
    <n v="14.95"/>
    <x v="1"/>
    <x v="4"/>
    <n v="4"/>
    <n v="29.9"/>
    <n v="7.4733400000000003"/>
    <n v="2"/>
  </r>
  <r>
    <s v="NB-13OZ-2PACK:Chai Spice, 13 oz Two Jar Pack"/>
    <x v="75"/>
    <x v="0"/>
    <s v="CHAI"/>
    <s v="13oz Jar"/>
    <n v="2"/>
    <n v="90"/>
    <n v="180"/>
    <n v="11.25"/>
    <x v="0"/>
    <x v="5"/>
    <n v="270"/>
    <n v="1012.5"/>
    <n v="556.80029999999999"/>
    <n v="4"/>
  </r>
  <r>
    <s v="NB-13OZ-CASE:Chai Spice, 13 oz 12-Jar Case"/>
    <x v="76"/>
    <x v="0"/>
    <s v="CHAI"/>
    <s v="13oz Jar"/>
    <n v="12"/>
    <n v="2"/>
    <n v="24"/>
    <n v="128.94999999999999"/>
    <x v="0"/>
    <x v="2"/>
    <n v="6"/>
    <n v="257.89999999999998"/>
    <n v="66.440039999999996"/>
    <n v="2"/>
  </r>
  <r>
    <s v="NB-13OZ-SAMPLE:Chai Spice Nut Butter, 13 oz. Sample Jar"/>
    <x v="77"/>
    <x v="0"/>
    <s v="CHAI"/>
    <s v="13oz Jar"/>
    <n v="1"/>
    <n v="47"/>
    <n v="47"/>
    <n v="9.2035699999999991"/>
    <x v="0"/>
    <x v="2"/>
    <s v="64.86 lb"/>
    <n v="409.1"/>
    <n v="130.19"/>
    <n v="28"/>
  </r>
  <r>
    <s v="NB-CHAI:Chai Spice, 3 oz Jar"/>
    <x v="78"/>
    <x v="0"/>
    <s v="CHAI"/>
    <s v="3oz Jar"/>
    <n v="1"/>
    <n v="349"/>
    <n v="349"/>
    <n v="4.25"/>
    <x v="0"/>
    <x v="2"/>
    <n v="0"/>
    <n v="1483.25"/>
    <n v="342.15390000000002"/>
    <n v="21"/>
  </r>
  <r>
    <s v="NB-3OZ-SAMPLE:Chai Spice, 3 oz Sample Jar"/>
    <x v="79"/>
    <x v="0"/>
    <s v="CHAI"/>
    <s v="3oz Jar"/>
    <n v="1"/>
    <n v="4"/>
    <n v="4"/>
    <n v="4.25"/>
    <x v="0"/>
    <x v="2"/>
    <n v="0"/>
    <n v="17"/>
    <n v="3.92"/>
    <n v="2"/>
  </r>
  <r>
    <s v="NB-CHAI:Chai Spice, 8# Bulk"/>
    <x v="80"/>
    <x v="0"/>
    <s v="CHAI"/>
    <s v="Bulk 1 lb"/>
    <n v="8"/>
    <n v="4"/>
    <n v="32"/>
    <n v="72"/>
    <x v="0"/>
    <x v="2"/>
    <s v="44 lb"/>
    <n v="288"/>
    <n v="95.99015"/>
    <n v="3"/>
  </r>
  <r>
    <s v="NB-13OZ-2PACK-GIFT:Chai Spice &amp; Chocolate Sea Salt &amp;  13oz Two Jar Gift Pack"/>
    <x v="81"/>
    <x v="0"/>
    <s v="CHAI"/>
    <s v="13oz Jar"/>
    <n v="1"/>
    <n v="1"/>
    <n v="1"/>
    <n v="27.95"/>
    <x v="1"/>
    <x v="5"/>
    <n v="3"/>
    <n v="27.95"/>
    <n v="7.6222799999999999"/>
    <n v="1"/>
  </r>
  <r>
    <s v="NB-13OZ-2PACK-GIFT:Chai Spice &amp; Chocolate Sea Salt &amp;  13oz Two Jar Gift Pack"/>
    <x v="82"/>
    <x v="0"/>
    <s v="CSS"/>
    <s v="13oz Jar"/>
    <n v="1"/>
    <n v="1"/>
    <n v="1"/>
    <m/>
    <x v="1"/>
    <x v="2"/>
    <m/>
    <m/>
    <m/>
    <m/>
  </r>
  <r>
    <s v="NB-13OZ-2PACK-GIFT:Chai Spice &amp; Fiji Ginger &amp;  13oz Two Jar Gift Pack"/>
    <x v="83"/>
    <x v="0"/>
    <s v="CHAI"/>
    <s v="13oz Jar"/>
    <n v="1"/>
    <n v="1"/>
    <n v="1"/>
    <n v="27.95"/>
    <x v="1"/>
    <x v="5"/>
    <n v="3"/>
    <n v="27.95"/>
    <n v="7.4844999999999997"/>
    <n v="1"/>
  </r>
  <r>
    <s v="NB-13OZ-2PACK-GIFT:Chai Spice &amp; Fiji Ginger &amp;  13oz Two Jar Gift Pack"/>
    <x v="84"/>
    <x v="0"/>
    <s v="FGIN"/>
    <s v="13oz Jar"/>
    <n v="1"/>
    <n v="1"/>
    <n v="1"/>
    <m/>
    <x v="1"/>
    <x v="2"/>
    <m/>
    <m/>
    <m/>
    <m/>
  </r>
  <r>
    <s v="NB-13OZ-2PACK-GIFT:Chai Spice &amp; Hot Mamba &amp;  13oz Two Jar Gift Pack"/>
    <x v="85"/>
    <x v="0"/>
    <s v="CHAI"/>
    <s v="13oz Jar"/>
    <n v="1"/>
    <n v="1"/>
    <n v="1"/>
    <n v="27.95"/>
    <x v="1"/>
    <x v="5"/>
    <n v="3"/>
    <n v="27.95"/>
    <n v="6.1114499999999996"/>
    <n v="1"/>
  </r>
  <r>
    <s v="NB-13OZ-2PACK-GIFT:Chai Spice &amp; Hot Mamba &amp;  13oz Two Jar Gift Pack"/>
    <x v="86"/>
    <x v="0"/>
    <s v="MAMBA"/>
    <s v="13oz Jar"/>
    <n v="1"/>
    <n v="1"/>
    <n v="1"/>
    <m/>
    <x v="1"/>
    <x v="2"/>
    <m/>
    <m/>
    <m/>
    <m/>
  </r>
  <r>
    <s v="NB-13OZ-2PACK-GIFT:Chai Spice &amp; Peanut Butter &amp;  13oz Two Jar Gift Pack"/>
    <x v="87"/>
    <x v="0"/>
    <s v="CHAI"/>
    <s v="13oz Jar"/>
    <n v="1"/>
    <n v="1"/>
    <n v="1"/>
    <n v="27.95"/>
    <x v="1"/>
    <x v="5"/>
    <s v="3 lb"/>
    <n v="27.95"/>
    <n v="0"/>
    <n v="1"/>
  </r>
  <r>
    <s v="NB-13OZ-2PACK-GIFT:Chai Spice &amp; Peanut Butter &amp;  13oz Two Jar Gift Pack"/>
    <x v="88"/>
    <x v="0"/>
    <s v="PNUT"/>
    <s v="13oz Jar"/>
    <n v="1"/>
    <n v="1"/>
    <n v="1"/>
    <m/>
    <x v="1"/>
    <x v="2"/>
    <m/>
    <m/>
    <m/>
    <m/>
  </r>
  <r>
    <s v="NB-13OZ-2PACK-GIFT:Chai Spice &amp; Peanut Pecan &amp;  13oz Two Jar Gift Pack"/>
    <x v="89"/>
    <x v="0"/>
    <s v="CHAI"/>
    <s v="13oz Jar"/>
    <n v="1"/>
    <n v="1"/>
    <n v="1"/>
    <n v="27.95"/>
    <x v="1"/>
    <x v="5"/>
    <s v="3 lb"/>
    <n v="27.95"/>
    <n v="6.39"/>
    <n v="1"/>
  </r>
  <r>
    <s v="NB-13OZ-2PACK-GIFT:Chai Spice &amp; Peanut Pecan &amp;  13oz Two Jar Gift Pack"/>
    <x v="90"/>
    <x v="0"/>
    <s v="PPEC"/>
    <s v="13oz Jar"/>
    <n v="1"/>
    <n v="1"/>
    <n v="1"/>
    <m/>
    <x v="1"/>
    <x v="2"/>
    <m/>
    <m/>
    <m/>
    <m/>
  </r>
  <r>
    <s v="Nut Butter, Subscriptions:Your Choice Subscription, Chai Spice"/>
    <x v="91"/>
    <x v="0"/>
    <s v="CHAI"/>
    <s v="13oz Jar"/>
    <n v="1"/>
    <n v="1"/>
    <n v="1"/>
    <n v="16.95"/>
    <x v="0"/>
    <x v="2"/>
    <n v="0"/>
    <n v="16.95"/>
    <n v="2.7966700000000002"/>
    <n v="1"/>
  </r>
  <r>
    <s v="NB-13OZ-2PACK-GIFT:Chai Spice &amp; Toasted Coconut &amp;  13oz Two Jar Gift Pack"/>
    <x v="92"/>
    <x v="0"/>
    <s v="CHAI"/>
    <s v="13oz Jar"/>
    <n v="1"/>
    <n v="1"/>
    <n v="1"/>
    <n v="27.95"/>
    <x v="1"/>
    <x v="5"/>
    <s v="3 lb"/>
    <n v="27.95"/>
    <n v="0"/>
    <n v="1"/>
  </r>
  <r>
    <s v="NB-13OZ-2PACK-GIFT:Chai Spice &amp; Toasted Coconut &amp;  13oz Two Jar Gift Pack"/>
    <x v="93"/>
    <x v="0"/>
    <s v="TCO"/>
    <s v="13oz Jar"/>
    <n v="1"/>
    <n v="1"/>
    <n v="1"/>
    <m/>
    <x v="1"/>
    <x v="2"/>
    <m/>
    <m/>
    <m/>
    <m/>
  </r>
  <r>
    <s v="NB-CSS:Chocolate Sea Salt, 13 oz Jar"/>
    <x v="94"/>
    <x v="0"/>
    <s v="CSS"/>
    <s v="13oz Jar"/>
    <n v="1"/>
    <n v="3463"/>
    <n v="3463"/>
    <n v="11.058160000000001"/>
    <x v="0"/>
    <x v="2"/>
    <s v="58871 oz"/>
    <n v="27528.12"/>
    <n v="13582.76369"/>
    <n v="310"/>
  </r>
  <r>
    <s v="NB-13OZ-1PACK:Chocolate Sea Salt, 13 oz Single Jar Pack"/>
    <x v="95"/>
    <x v="0"/>
    <s v="CSS"/>
    <s v="13oz Jar"/>
    <n v="1"/>
    <n v="100"/>
    <n v="100"/>
    <n v="6.56"/>
    <x v="2"/>
    <x v="4"/>
    <n v="200"/>
    <n v="656"/>
    <n v="455.92075"/>
    <n v="3"/>
  </r>
  <r>
    <s v="NB-13OZ-1PACK-GIFT:Chocolate Sea Salt, 13 oz Single Jar Gift Pack"/>
    <x v="96"/>
    <x v="0"/>
    <s v="CSS"/>
    <s v="13oz Jar"/>
    <n v="1"/>
    <n v="2"/>
    <n v="2"/>
    <n v="15.95"/>
    <x v="1"/>
    <x v="4"/>
    <n v="4"/>
    <n v="31.9"/>
    <n v="9.6712199999999999"/>
    <n v="2"/>
  </r>
  <r>
    <s v="NB-13OZ-CASE:Chocolate Sea Salt, 13 oz 12-Jar Case"/>
    <x v="97"/>
    <x v="0"/>
    <s v="CSS"/>
    <s v="13oz Jar"/>
    <n v="12"/>
    <n v="1"/>
    <n v="12"/>
    <n v="150.94999999999999"/>
    <x v="0"/>
    <x v="2"/>
    <n v="3"/>
    <n v="150.94999999999999"/>
    <n v="46.747320000000002"/>
    <n v="1"/>
  </r>
  <r>
    <s v="NB-13OZ-SAMPLE:Chocolate Sea Salt, 13 oz Sample Jar"/>
    <x v="98"/>
    <x v="0"/>
    <s v="CSS"/>
    <s v="13oz Jar"/>
    <n v="1"/>
    <n v="19"/>
    <n v="19"/>
    <n v="10.45556"/>
    <x v="0"/>
    <x v="2"/>
    <s v="26.22 lb"/>
    <n v="202.15"/>
    <n v="76.981219999999993"/>
    <n v="18"/>
  </r>
  <r>
    <s v="NB-CSS:Chocolate Sea Salt, 4# Bulk"/>
    <x v="99"/>
    <x v="0"/>
    <s v="CSS"/>
    <s v="Bulk 1 lb"/>
    <n v="4"/>
    <n v="1"/>
    <n v="4"/>
    <n v="42"/>
    <x v="0"/>
    <x v="2"/>
    <s v="6 lb"/>
    <n v="42"/>
    <n v="19.7"/>
    <n v="1"/>
  </r>
  <r>
    <s v="NB-CSS:Chocolate Sea Salt, 8# Bulk"/>
    <x v="100"/>
    <x v="0"/>
    <s v="CSS"/>
    <s v="Bulk 1 lb"/>
    <n v="8"/>
    <n v="3"/>
    <n v="24"/>
    <n v="84"/>
    <x v="0"/>
    <x v="2"/>
    <s v="33 lb"/>
    <n v="252"/>
    <n v="101.05423"/>
    <n v="3"/>
  </r>
  <r>
    <s v="NB-13OZ-2PACK-GIFT:Chocolate Sea Salt &amp; Fiji Ginger &amp;  13oz Two Jar Gift Pack"/>
    <x v="101"/>
    <x v="0"/>
    <s v="CSS"/>
    <s v="13oz Jar"/>
    <n v="1"/>
    <n v="6"/>
    <n v="6"/>
    <n v="27.95"/>
    <x v="1"/>
    <x v="5"/>
    <s v="18 lb"/>
    <n v="167.7"/>
    <n v="51.513660000000002"/>
    <n v="6"/>
  </r>
  <r>
    <s v="NB-13OZ-2PACK-GIFT:Chocolate Sea Salt &amp; Fiji Ginger &amp;  13oz Two Jar Gift Pack"/>
    <x v="102"/>
    <x v="0"/>
    <s v="FGIN"/>
    <s v="13oz Jar"/>
    <n v="1"/>
    <n v="6"/>
    <n v="6"/>
    <m/>
    <x v="1"/>
    <x v="2"/>
    <m/>
    <m/>
    <m/>
    <m/>
  </r>
  <r>
    <s v="NB-13OZ-2PACK-GIFT:Chocolate Sea Salt &amp; Hot Mamba &amp;  13oz Two Jar Gift Pack"/>
    <x v="103"/>
    <x v="0"/>
    <s v="CSS"/>
    <s v="13oz Jar"/>
    <n v="1"/>
    <n v="2"/>
    <n v="2"/>
    <n v="27.95"/>
    <x v="1"/>
    <x v="5"/>
    <s v="6 lb"/>
    <n v="55.9"/>
    <n v="7.1156100000000002"/>
    <n v="2"/>
  </r>
  <r>
    <s v="NB-13OZ-2PACK-GIFT:Chocolate Sea Salt &amp; Hot Mamba &amp;  13oz Two Jar Gift Pack"/>
    <x v="104"/>
    <x v="0"/>
    <s v="MAMBA"/>
    <s v="13oz Jar"/>
    <n v="1"/>
    <n v="2"/>
    <n v="2"/>
    <m/>
    <x v="1"/>
    <x v="2"/>
    <m/>
    <m/>
    <m/>
    <m/>
  </r>
  <r>
    <s v="NB-13OZ-2PACK-GIFT:Chocolate Sea Salt &amp; Peanut Butter &amp;  13oz Two Jar Gift Pack"/>
    <x v="105"/>
    <x v="0"/>
    <s v="CSS"/>
    <s v="13oz Jar"/>
    <n v="1"/>
    <n v="2"/>
    <n v="2"/>
    <n v="27.95"/>
    <x v="1"/>
    <x v="5"/>
    <s v="6 lb"/>
    <n v="55.9"/>
    <n v="0"/>
    <n v="2"/>
  </r>
  <r>
    <s v="NB-13OZ-2PACK-GIFT:Chocolate Sea Salt &amp; Peanut Butter &amp;  13oz Two Jar Gift Pack"/>
    <x v="106"/>
    <x v="0"/>
    <s v="PNUT"/>
    <s v="13oz Jar"/>
    <n v="1"/>
    <n v="2"/>
    <n v="2"/>
    <m/>
    <x v="1"/>
    <x v="2"/>
    <m/>
    <m/>
    <m/>
    <m/>
  </r>
  <r>
    <s v="NB-13OZ-2PACK-GIFT:Chocolate Sea Salt &amp; Peanut Pecan &amp;  13oz Two Jar Gift Pack"/>
    <x v="107"/>
    <x v="0"/>
    <s v="CSS"/>
    <s v="13oz Jar"/>
    <n v="1"/>
    <n v="2"/>
    <n v="2"/>
    <n v="27.95"/>
    <x v="1"/>
    <x v="5"/>
    <s v="6 lb"/>
    <n v="55.9"/>
    <n v="7.5456099999999999"/>
    <n v="2"/>
  </r>
  <r>
    <s v="NB-13OZ-2PACK-GIFT:Chocolate Sea Salt &amp; Peanut Pecan &amp;  13oz Two Jar Gift Pack"/>
    <x v="108"/>
    <x v="0"/>
    <s v="PPEC"/>
    <s v="13oz Jar"/>
    <n v="1"/>
    <n v="2"/>
    <n v="2"/>
    <m/>
    <x v="1"/>
    <x v="2"/>
    <m/>
    <m/>
    <m/>
    <m/>
  </r>
  <r>
    <s v="NB-FGIN:Fiji Ginger, 13 oz Jar"/>
    <x v="109"/>
    <x v="0"/>
    <s v="FGIN"/>
    <s v="13oz Jar"/>
    <n v="1"/>
    <n v="2990"/>
    <n v="2990"/>
    <n v="10.76905"/>
    <x v="0"/>
    <x v="2"/>
    <s v="50830 oz"/>
    <n v="24075.11"/>
    <n v="11321.76007"/>
    <n v="274"/>
  </r>
  <r>
    <s v="NB-13OZ-1PACK:Fiji Ginger, 13 oz Single Jar Pack"/>
    <x v="110"/>
    <x v="0"/>
    <s v="FGIN"/>
    <s v="13oz Jar"/>
    <n v="1"/>
    <n v="125"/>
    <n v="125"/>
    <n v="6.56"/>
    <x v="2"/>
    <x v="4"/>
    <n v="250"/>
    <n v="820"/>
    <n v="555.25"/>
    <n v="4"/>
  </r>
  <r>
    <s v="NB-13OZ-1PACK-GIFT:Fiji Ginger, 13 oz Single Jar Gift Pack"/>
    <x v="111"/>
    <x v="0"/>
    <s v="FGIN"/>
    <s v="13oz Jar"/>
    <n v="1"/>
    <n v="1"/>
    <n v="1"/>
    <n v="15.95"/>
    <x v="1"/>
    <x v="4"/>
    <n v="2"/>
    <n v="15.95"/>
    <n v="4.7"/>
    <n v="1"/>
  </r>
  <r>
    <s v="NB-13OZ-2PACK:Fiji Ginger, 13 oz Two Jar Pack"/>
    <x v="112"/>
    <x v="0"/>
    <s v="FGIN"/>
    <s v="13oz Jar"/>
    <n v="2"/>
    <n v="90"/>
    <n v="180"/>
    <n v="13.13"/>
    <x v="0"/>
    <x v="5"/>
    <n v="270"/>
    <n v="1181.7"/>
    <n v="746.4"/>
    <n v="3"/>
  </r>
  <r>
    <s v="NB-13OZ-CASE:Fiji Ginger, 13 oz 12-Jar Case"/>
    <x v="113"/>
    <x v="0"/>
    <s v="FGIN"/>
    <s v="13oz Jar"/>
    <n v="12"/>
    <n v="6"/>
    <n v="72"/>
    <n v="150.94999999999999"/>
    <x v="0"/>
    <x v="2"/>
    <s v="84 lb"/>
    <n v="905.7"/>
    <n v="270.72000000000003"/>
    <n v="6"/>
  </r>
  <r>
    <s v="NB-13OZ-SAMPLE:Fiji Ginger, 13 oz Sample Jar"/>
    <x v="114"/>
    <x v="0"/>
    <s v="FGIN"/>
    <s v="13oz Jar"/>
    <n v="1"/>
    <n v="29"/>
    <n v="29"/>
    <n v="10.27941"/>
    <x v="0"/>
    <x v="2"/>
    <s v="40.02 lb"/>
    <n v="305.75"/>
    <n v="110.42"/>
    <n v="17"/>
  </r>
  <r>
    <s v="NB-FGIN:Fiji Ginger, 3 oz Jar"/>
    <x v="115"/>
    <x v="0"/>
    <s v="FGIN"/>
    <s v="3oz Jar"/>
    <n v="1"/>
    <n v="193"/>
    <n v="193"/>
    <n v="4.75"/>
    <x v="0"/>
    <x v="2"/>
    <n v="96.5"/>
    <n v="916.75"/>
    <n v="236.53"/>
    <n v="13"/>
  </r>
  <r>
    <s v="NB-3OZ-CASE:Fiji Ginger, 3 oz 12-Jar Case"/>
    <x v="116"/>
    <x v="0"/>
    <s v="FGIN"/>
    <s v="3oz Jar"/>
    <n v="12"/>
    <n v="3"/>
    <n v="36"/>
    <n v="71.95"/>
    <x v="0"/>
    <x v="2"/>
    <n v="18"/>
    <n v="215.85"/>
    <n v="43.92"/>
    <n v="3"/>
  </r>
  <r>
    <s v="NB-3OZ-SAMPLE:Fiji Ginger, 3 oz Sample Jar"/>
    <x v="117"/>
    <x v="0"/>
    <s v="FGIN"/>
    <s v="3oz Jar"/>
    <n v="1"/>
    <n v="10"/>
    <n v="10"/>
    <n v="4.75"/>
    <x v="0"/>
    <x v="2"/>
    <n v="0"/>
    <n v="47.5"/>
    <n v="12.2"/>
    <n v="3"/>
  </r>
  <r>
    <s v="NB-FGIN:Fiji Ginger, 4# Bulk"/>
    <x v="118"/>
    <x v="0"/>
    <s v="FGIN"/>
    <s v="Bulk 1 lb"/>
    <n v="4"/>
    <n v="16"/>
    <n v="64"/>
    <n v="42"/>
    <x v="0"/>
    <x v="2"/>
    <s v="96 lb"/>
    <n v="672"/>
    <n v="289.06"/>
    <n v="3"/>
  </r>
  <r>
    <s v="NB-FGIN:Fiji Ginger, 8# Bulk"/>
    <x v="119"/>
    <x v="0"/>
    <s v="FGIN"/>
    <s v="Bulk 1 lb"/>
    <n v="8"/>
    <n v="3"/>
    <n v="24"/>
    <n v="84"/>
    <x v="0"/>
    <x v="2"/>
    <s v="33 lb"/>
    <n v="252"/>
    <n v="99.72"/>
    <n v="3"/>
  </r>
  <r>
    <s v="NB-13OZ-2PACK-GIFT:Fiji Ginger &amp; Maple Cinnamon &amp;  13oz Two Jar Gift Pack"/>
    <x v="120"/>
    <x v="0"/>
    <s v="FGIN"/>
    <s v="13oz Jar"/>
    <n v="1"/>
    <n v="3"/>
    <n v="3"/>
    <n v="27.95"/>
    <x v="1"/>
    <x v="5"/>
    <s v="9 lb"/>
    <n v="83.85"/>
    <n v="15.34"/>
    <n v="3"/>
  </r>
  <r>
    <s v="NB-13OZ-2PACK-GIFT:Fiji Ginger &amp; Maple Cinnamon &amp;  13oz Two Jar Gift Pack"/>
    <x v="121"/>
    <x v="0"/>
    <s v="MPC"/>
    <s v="13oz Jar"/>
    <n v="1"/>
    <n v="3"/>
    <n v="3"/>
    <n v="27.95"/>
    <x v="1"/>
    <x v="2"/>
    <s v="9 lb"/>
    <n v="83.85"/>
    <n v="15.34"/>
    <n v="3"/>
  </r>
  <r>
    <s v="Nut Butter, Subscriptions:Your Choice Subscription, Fiji Ginger"/>
    <x v="122"/>
    <x v="0"/>
    <s v="FGIN"/>
    <s v="13oz Jar"/>
    <n v="1"/>
    <n v="2"/>
    <n v="2"/>
    <n v="9.4749999999999996"/>
    <x v="0"/>
    <x v="2"/>
    <n v="0"/>
    <n v="18.95"/>
    <n v="7.52"/>
    <n v="2"/>
  </r>
  <r>
    <s v="NB-GGET:GGet Espresso, 13 oz Jar"/>
    <x v="123"/>
    <x v="0"/>
    <s v="GGET"/>
    <s v="13oz Jar"/>
    <n v="1"/>
    <n v="860"/>
    <n v="860"/>
    <n v="11.64941"/>
    <x v="0"/>
    <x v="2"/>
    <s v="14620 oz"/>
    <n v="7789.27"/>
    <n v="3191.5306399999999"/>
    <n v="169"/>
  </r>
  <r>
    <s v="NB-13OZ-1PACK:GGet Espresso, 13 oz Single Jar Pack"/>
    <x v="124"/>
    <x v="0"/>
    <s v="GGET"/>
    <s v="13oz Jar"/>
    <n v="1"/>
    <n v="50"/>
    <n v="50"/>
    <n v="6.56"/>
    <x v="2"/>
    <x v="4"/>
    <n v="100"/>
    <n v="328"/>
    <n v="218.5"/>
    <n v="2"/>
  </r>
  <r>
    <s v="NB-13OZ-1PACK-GIFT:GGet Espresso, 13 oz Single Jar Gift Pack"/>
    <x v="125"/>
    <x v="0"/>
    <s v="GGET"/>
    <s v="13oz Jar"/>
    <n v="1"/>
    <n v="2"/>
    <n v="2"/>
    <n v="15.95"/>
    <x v="1"/>
    <x v="4"/>
    <n v="4"/>
    <n v="31.9"/>
    <n v="9.26"/>
    <n v="2"/>
  </r>
  <r>
    <s v="NB-13OZ-2PACK:GGet Espresso, 13 oz Two Jar Pack"/>
    <x v="126"/>
    <x v="0"/>
    <s v="GGET"/>
    <s v="13oz Jar"/>
    <n v="2"/>
    <n v="30"/>
    <n v="60"/>
    <n v="13.13"/>
    <x v="0"/>
    <x v="5"/>
    <n v="90"/>
    <n v="393.9"/>
    <n v="243.6"/>
    <n v="2"/>
  </r>
  <r>
    <s v="NB-13OZ-SAMPLE:GGet Espresso, 13 oz Sample Jar"/>
    <x v="127"/>
    <x v="0"/>
    <s v="GGET"/>
    <s v="13oz Jar"/>
    <n v="1"/>
    <n v="8"/>
    <n v="8"/>
    <n v="10.235709999999999"/>
    <x v="0"/>
    <x v="2"/>
    <s v="11.04 lb"/>
    <n v="80.400000000000006"/>
    <n v="30"/>
    <n v="7"/>
  </r>
  <r>
    <s v="NB-GGET:GGet Espresso, 8# Bulk"/>
    <x v="128"/>
    <x v="0"/>
    <s v="GGET"/>
    <s v="Bulk 1 lb"/>
    <n v="8"/>
    <n v="1"/>
    <n v="8"/>
    <n v="84"/>
    <x v="0"/>
    <x v="2"/>
    <s v="12 lb"/>
    <n v="84"/>
    <n v="33.049999999999997"/>
    <n v="1"/>
  </r>
  <r>
    <s v="Nut Butter, Subscriptions:Your Choice Subscription, GGet Espresso"/>
    <x v="129"/>
    <x v="0"/>
    <s v="GGET"/>
    <s v="13oz Jar"/>
    <n v="1"/>
    <n v="1"/>
    <n v="1"/>
    <n v="17.5"/>
    <x v="0"/>
    <x v="2"/>
    <n v="0"/>
    <n v="17.5"/>
    <n v="3.69"/>
    <n v="1"/>
  </r>
  <r>
    <s v="NB-JUSTALM:NO SALT/NO HONEY Just Almond Butter, 8# Bulk"/>
    <x v="130"/>
    <x v="0"/>
    <s v="JUSTALM"/>
    <s v="Bulk 1 lb"/>
    <n v="8"/>
    <n v="65"/>
    <n v="520"/>
    <n v="73.882350000000002"/>
    <x v="0"/>
    <x v="2"/>
    <s v="780 lb"/>
    <n v="4212"/>
    <n v="1981.17"/>
    <n v="34"/>
  </r>
  <r>
    <s v="NB-JUSTPNUT:Fine Grind Peanuts ONLY, 40# Bulk"/>
    <x v="131"/>
    <x v="0"/>
    <s v="JUSTPNUT"/>
    <s v="Bulk 1 lb"/>
    <n v="1"/>
    <n v="12"/>
    <n v="12"/>
    <n v="148.73333"/>
    <x v="0"/>
    <x v="2"/>
    <n v="0"/>
    <n v="1852.7"/>
    <n v="1019.4"/>
    <n v="6"/>
  </r>
  <r>
    <s v="NB-LTD-CCCG:Limited Batch Chocolate Chocolate Chocolate Gianduja, 10 oz Jar"/>
    <x v="132"/>
    <x v="0"/>
    <s v="CCCG"/>
    <s v="10oz Jar"/>
    <n v="1"/>
    <n v="46"/>
    <n v="46"/>
    <n v="13.35214"/>
    <x v="0"/>
    <x v="2"/>
    <s v="57.5 lb"/>
    <n v="580.32000000000005"/>
    <n v="179.78"/>
    <n v="28"/>
  </r>
  <r>
    <s v="NB-LTD-LCASH:Limited Batch Lemon Cashew, 10 oz Jar"/>
    <x v="133"/>
    <x v="0"/>
    <s v="LCASH"/>
    <s v="10oz Jar"/>
    <n v="1"/>
    <n v="515"/>
    <n v="515"/>
    <n v="14.776949999999999"/>
    <x v="0"/>
    <x v="2"/>
    <s v="643.75 lb"/>
    <n v="7633.47"/>
    <n v="1798.8280500000001"/>
    <n v="311"/>
  </r>
  <r>
    <s v="NB-MAMBA:Hot Mamba, 13 oz Jar"/>
    <x v="134"/>
    <x v="0"/>
    <s v="MAMBA"/>
    <s v="13oz Jar"/>
    <n v="1"/>
    <n v="453"/>
    <n v="453"/>
    <n v="10.092460000000001"/>
    <x v="0"/>
    <x v="2"/>
    <s v="7701 oz"/>
    <n v="3786.24"/>
    <n v="1045.05728"/>
    <n v="122"/>
  </r>
  <r>
    <s v="NB-13OZ-1PACK:Hot Mamba, 13 oz Single Jar Pack"/>
    <x v="135"/>
    <x v="0"/>
    <s v="MAMBA"/>
    <s v="13oz Jar"/>
    <n v="1"/>
    <n v="75"/>
    <n v="75"/>
    <n v="5.63"/>
    <x v="2"/>
    <x v="4"/>
    <n v="150"/>
    <n v="422.25"/>
    <n v="220.5"/>
    <n v="3"/>
  </r>
  <r>
    <s v="NB-13OZ-2PACK:Hot Mamba, 13 oz Two Jar Pack"/>
    <x v="136"/>
    <x v="0"/>
    <s v="MAMBA"/>
    <s v="13oz Jar"/>
    <n v="2"/>
    <n v="15"/>
    <n v="30"/>
    <n v="11.25"/>
    <x v="0"/>
    <x v="5"/>
    <n v="45"/>
    <n v="168.75"/>
    <n v="78.900000000000006"/>
    <n v="1"/>
  </r>
  <r>
    <s v="NB-13OZ-SAMPLE:Hot Mamba, 13 oz Sample Jar"/>
    <x v="137"/>
    <x v="0"/>
    <s v="MAMBA"/>
    <s v="13oz Jar"/>
    <n v="1"/>
    <n v="7"/>
    <n v="7"/>
    <n v="7.5"/>
    <x v="0"/>
    <x v="2"/>
    <s v="9.66 lb"/>
    <n v="52.5"/>
    <n v="16.239999999999998"/>
    <n v="6"/>
  </r>
  <r>
    <s v="NB-13OZ-2PACK-GIFT:Hot Mamba &amp; Peanut Butter &amp;  13oz Two Jar Gift Pack"/>
    <x v="138"/>
    <x v="0"/>
    <s v="MAMBA"/>
    <s v="13oz Jar"/>
    <n v="1"/>
    <n v="1"/>
    <n v="1"/>
    <n v="27.95"/>
    <x v="1"/>
    <x v="5"/>
    <s v="3 lb"/>
    <n v="27.95"/>
    <n v="0"/>
    <n v="1"/>
  </r>
  <r>
    <s v="NB-13OZ-2PACK-GIFT:Hot Mamba &amp; Peanut Butter &amp;  13oz Two Jar Gift Pack"/>
    <x v="138"/>
    <x v="0"/>
    <s v="PNUT"/>
    <s v="13oz Jar"/>
    <n v="1"/>
    <n v="1"/>
    <n v="1"/>
    <n v="27.95"/>
    <x v="1"/>
    <x v="2"/>
    <s v="3 lb"/>
    <n v="27.95"/>
    <n v="0"/>
    <n v="1"/>
  </r>
  <r>
    <s v="NB-13OZ-2PACK-GIFT:Hot Mamba &amp; Peanut Pecan &amp;  13oz Two Jar Gift Pack"/>
    <x v="139"/>
    <x v="0"/>
    <s v="MAMBA"/>
    <s v="13oz Jar"/>
    <n v="1"/>
    <n v="1"/>
    <n v="1"/>
    <n v="27.95"/>
    <x v="1"/>
    <x v="5"/>
    <s v="3 lb"/>
    <n v="27.95"/>
    <n v="5.94"/>
    <n v="1"/>
  </r>
  <r>
    <s v="NB-13OZ-2PACK-GIFT:Hot Mamba &amp; Peanut Pecan &amp;  13oz Two Jar Gift Pack"/>
    <x v="139"/>
    <x v="0"/>
    <s v="PPEC"/>
    <s v="13oz Jar"/>
    <n v="1"/>
    <n v="1"/>
    <n v="1"/>
    <n v="27.95"/>
    <x v="1"/>
    <x v="2"/>
    <s v="3 lb"/>
    <n v="27.95"/>
    <n v="5.94"/>
    <n v="1"/>
  </r>
  <r>
    <s v="NB-13OZ-2PACK-GIFT:Hot Mamba &amp; Toasted Coconut &amp;  13oz Two Jar Gift Pack"/>
    <x v="140"/>
    <x v="0"/>
    <s v="MAMBA"/>
    <s v="13oz Jar"/>
    <n v="1"/>
    <n v="1"/>
    <n v="1"/>
    <n v="27.95"/>
    <x v="1"/>
    <x v="5"/>
    <n v="3"/>
    <n v="27.95"/>
    <n v="6.71"/>
    <n v="1"/>
  </r>
  <r>
    <s v="NB-13OZ-2PACK-GIFT:Hot Mamba &amp; Toasted Coconut &amp;  13oz Two Jar Gift Pack"/>
    <x v="140"/>
    <x v="0"/>
    <s v="TCO"/>
    <s v="13oz Jar"/>
    <n v="1"/>
    <n v="1"/>
    <n v="1"/>
    <n v="27.95"/>
    <x v="1"/>
    <x v="2"/>
    <n v="3"/>
    <n v="27.95"/>
    <n v="6.71"/>
    <n v="1"/>
  </r>
  <r>
    <s v="NB-MPC:Maple Cinnamon, 13 oz Jar"/>
    <x v="141"/>
    <x v="0"/>
    <s v="MPC"/>
    <s v="13oz Jar"/>
    <n v="1"/>
    <n v="2211"/>
    <n v="2211"/>
    <n v="9.0532800000000009"/>
    <x v="0"/>
    <x v="2"/>
    <s v="37587 oz"/>
    <n v="17068.657200000001"/>
    <n v="6654.4256599999999"/>
    <n v="304"/>
  </r>
  <r>
    <s v="NB-13OZ-1PACK:Maple Cinnamon, 13 oz Single Jar Pack"/>
    <x v="142"/>
    <x v="0"/>
    <s v="MPC"/>
    <s v="13oz Jar"/>
    <n v="1"/>
    <n v="175"/>
    <n v="175"/>
    <n v="5.63"/>
    <x v="2"/>
    <x v="4"/>
    <n v="350"/>
    <n v="985.25"/>
    <n v="637"/>
    <n v="3"/>
  </r>
  <r>
    <s v="NB-13OZ-1PACK-GIFT:Maple Cinnamon, 13 oz Single Jar Gift Pack"/>
    <x v="143"/>
    <x v="0"/>
    <s v="MPC"/>
    <s v="13oz Jar"/>
    <n v="1"/>
    <n v="2"/>
    <n v="2"/>
    <n v="14.95"/>
    <x v="1"/>
    <x v="4"/>
    <n v="4"/>
    <n v="29.9"/>
    <n v="7.84"/>
    <n v="2"/>
  </r>
  <r>
    <s v="NB-13OZ-2PACK:Maple Cinnamon, 13 oz Two Jar Pack"/>
    <x v="144"/>
    <x v="0"/>
    <s v="MPC"/>
    <s v="13oz Jar"/>
    <n v="2"/>
    <n v="30"/>
    <n v="60"/>
    <n v="11.25"/>
    <x v="0"/>
    <x v="5"/>
    <n v="90"/>
    <n v="337.5"/>
    <n v="202.5"/>
    <n v="2"/>
  </r>
  <r>
    <s v="NB-13OZ-CASE:Maple Cinnamon, 13 oz 12-Jar Case"/>
    <x v="145"/>
    <x v="0"/>
    <s v="MPC"/>
    <s v="13oz Jar"/>
    <n v="12"/>
    <n v="2"/>
    <n v="24"/>
    <n v="128.94999999999999"/>
    <x v="0"/>
    <x v="2"/>
    <n v="6"/>
    <n v="257.89999999999998"/>
    <n v="72.48"/>
    <n v="2"/>
  </r>
  <r>
    <s v="NB-13OZ-SAMPLE:Maple Cinnamon, 13 oz Sample Jar"/>
    <x v="146"/>
    <x v="0"/>
    <s v="MPC"/>
    <s v="13oz Jar"/>
    <n v="1"/>
    <n v="24"/>
    <n v="24"/>
    <n v="9.6624999999999996"/>
    <x v="0"/>
    <x v="2"/>
    <s v="33.12 lb"/>
    <n v="223.25"/>
    <n v="72.69"/>
    <n v="20"/>
  </r>
  <r>
    <s v="NB-MPC:Maple Cinnamon, 3 oz Jar"/>
    <x v="147"/>
    <x v="0"/>
    <s v="MPC"/>
    <s v="3oz Jar"/>
    <n v="1"/>
    <n v="360"/>
    <n v="360"/>
    <n v="4.25"/>
    <x v="0"/>
    <x v="2"/>
    <n v="180"/>
    <n v="1530"/>
    <n v="375.12"/>
    <n v="20"/>
  </r>
  <r>
    <s v="NB-3OZ-SAMPLE:Maple Cinnamon, 3 oz Sample Jar"/>
    <x v="148"/>
    <x v="0"/>
    <s v="MPC"/>
    <s v="3oz Jar"/>
    <n v="1"/>
    <n v="15"/>
    <n v="15"/>
    <n v="4.25"/>
    <x v="0"/>
    <x v="2"/>
    <n v="0"/>
    <n v="63.75"/>
    <n v="15.6"/>
    <n v="3"/>
  </r>
  <r>
    <s v="NB-MPC:Maple Cinnamon, 4# Bulk"/>
    <x v="149"/>
    <x v="0"/>
    <s v="MPC"/>
    <s v="Bulk 1 lb"/>
    <n v="4"/>
    <n v="9"/>
    <n v="36"/>
    <n v="36"/>
    <x v="0"/>
    <x v="2"/>
    <s v="54 lb"/>
    <n v="324"/>
    <n v="129.81"/>
    <n v="4"/>
  </r>
  <r>
    <s v="NB-MPC:Maple Cinnamon, 8# Bulk"/>
    <x v="150"/>
    <x v="0"/>
    <s v="MPC"/>
    <s v="Bulk 1 lb"/>
    <n v="8"/>
    <n v="3"/>
    <n v="24"/>
    <n v="72"/>
    <x v="0"/>
    <x v="2"/>
    <s v="33 lb"/>
    <n v="216"/>
    <n v="81.75"/>
    <n v="3"/>
  </r>
  <r>
    <s v="Nut Butter, Subscriptions:Your Choice Subscription, Maple Cinnamon"/>
    <x v="151"/>
    <x v="0"/>
    <s v="MPC"/>
    <s v="13oz Jar"/>
    <n v="1"/>
    <n v="1"/>
    <n v="1"/>
    <n v="0"/>
    <x v="0"/>
    <x v="2"/>
    <n v="0"/>
    <n v="0"/>
    <n v="2.98"/>
    <n v="1"/>
  </r>
  <r>
    <s v="NB-13OZ-2PACK-GIFT:Maple Cinnamon &amp; Toasted Coconut &amp;  13oz Two Jar Gift Pack"/>
    <x v="152"/>
    <x v="0"/>
    <s v="MPC"/>
    <s v="13oz Jar"/>
    <n v="1"/>
    <n v="1"/>
    <n v="1"/>
    <n v="27.95"/>
    <x v="1"/>
    <x v="5"/>
    <n v="3"/>
    <n v="27.95"/>
    <n v="7.4"/>
    <n v="1"/>
  </r>
  <r>
    <s v="NB-13OZ-2PACK-GIFT:Maple Cinnamon &amp; Toasted Coconut &amp;  13oz Two Jar Gift Pack"/>
    <x v="152"/>
    <x v="0"/>
    <s v="TCO"/>
    <s v="13oz Jar"/>
    <n v="1"/>
    <n v="1"/>
    <n v="1"/>
    <n v="27.95"/>
    <x v="1"/>
    <x v="2"/>
    <n v="3"/>
    <n v="27.95"/>
    <n v="7.4"/>
    <n v="1"/>
  </r>
  <r>
    <s v="NB-PBJ-2PACK:December Featured PB&amp;J: Chai Spice &amp; Girl Meets Dirt Balsamic Pear Spoon Preserves"/>
    <x v="153"/>
    <x v="0"/>
    <s v="CHAI"/>
    <s v="13oz Jar"/>
    <n v="1"/>
    <n v="1"/>
    <n v="1"/>
    <n v="21.95"/>
    <x v="0"/>
    <x v="6"/>
    <s v="2.5 lb"/>
    <n v="21.95"/>
    <n v="9.6999999999999993"/>
    <n v="1"/>
  </r>
  <r>
    <s v="NB-PBJ-2PACK:December Featured PB&amp;J Gift Box: Chai Spice &amp; Girl Meets Dirt Pear Balsamic Spoon Preserves"/>
    <x v="154"/>
    <x v="0"/>
    <s v="CHAI"/>
    <s v="13oz Jar"/>
    <n v="1"/>
    <n v="3"/>
    <n v="3"/>
    <n v="25.5"/>
    <x v="1"/>
    <x v="6"/>
    <s v="9 lb"/>
    <n v="76.5"/>
    <n v="31.92"/>
    <n v="3"/>
  </r>
  <r>
    <s v="NB-PBJ-2PACK:February Featured PB&amp;J Gift Box: Peanut Pecan + Frog Hollow Farm Blood Orange &amp; Strawberry Marmalade"/>
    <x v="155"/>
    <x v="0"/>
    <s v="PPEC"/>
    <s v="13oz Jar"/>
    <n v="1"/>
    <n v="1"/>
    <n v="1"/>
    <n v="26.5"/>
    <x v="1"/>
    <x v="6"/>
    <n v="2.5"/>
    <n v="26.5"/>
    <n v="11.97513"/>
    <n v="1"/>
  </r>
  <r>
    <s v="NB-PBJ-2PACK:January Featured PB&amp;J: Peanut Butter + Brins Strawberry Lemongrass"/>
    <x v="156"/>
    <x v="0"/>
    <s v="PNUT"/>
    <s v="13oz Jar"/>
    <n v="1"/>
    <n v="28"/>
    <n v="28"/>
    <n v="16.95"/>
    <x v="0"/>
    <x v="6"/>
    <n v="70"/>
    <n v="474.6"/>
    <n v="190.95776000000001"/>
    <n v="27"/>
  </r>
  <r>
    <s v="NB-PBJ-2PACK:January Featured PB&amp;J Gift Box: Peanut Butter + Brins Strawberry Lemongrass"/>
    <x v="157"/>
    <x v="0"/>
    <s v="PNUT"/>
    <s v="13oz Jar"/>
    <n v="1"/>
    <n v="12"/>
    <n v="12"/>
    <n v="20.5"/>
    <x v="1"/>
    <x v="6"/>
    <n v="30"/>
    <n v="246"/>
    <n v="92.999039999999994"/>
    <n v="12"/>
  </r>
  <r>
    <s v="Nut Butter, Subscriptions:PB&amp;J of the Month Subscription - DEC19"/>
    <x v="158"/>
    <x v="0"/>
    <s v="CHAI"/>
    <s v="13oz Jar"/>
    <n v="1"/>
    <n v="12"/>
    <n v="12"/>
    <n v="48.333329999999997"/>
    <x v="0"/>
    <x v="6"/>
    <s v="25.56 lb"/>
    <n v="580"/>
    <n v="116.4"/>
    <n v="12"/>
  </r>
  <r>
    <s v="Nut Butter, Subscriptions:PB&amp;J - JAN20 - Peanut &amp; Brins Strawberry Lemongrass"/>
    <x v="159"/>
    <x v="0"/>
    <s v="PNUT"/>
    <s v="13oz Jar"/>
    <n v="1"/>
    <n v="23"/>
    <n v="23"/>
    <n v="15.13043"/>
    <x v="0"/>
    <x v="6"/>
    <n v="57.5"/>
    <n v="348"/>
    <n v="156.85816"/>
    <n v="23"/>
  </r>
  <r>
    <s v="NB-PCASH:Peanut Cashew, 10 oz Jar"/>
    <x v="160"/>
    <x v="0"/>
    <s v="PCASH"/>
    <s v="10oz Jar"/>
    <n v="1"/>
    <n v="40"/>
    <n v="40"/>
    <n v="8.9499999999999993"/>
    <x v="0"/>
    <x v="2"/>
    <n v="0"/>
    <n v="358"/>
    <n v="81.119200000000006"/>
    <n v="27"/>
  </r>
  <r>
    <s v="NB-PCO:Peanut Cocoa, 10 oz Jar"/>
    <x v="161"/>
    <x v="0"/>
    <s v="PCO"/>
    <s v="10oz Jar"/>
    <n v="1"/>
    <n v="56"/>
    <n v="56"/>
    <n v="9.9499999999999993"/>
    <x v="0"/>
    <x v="2"/>
    <n v="0"/>
    <n v="557.20000000000005"/>
    <n v="117.49639999999999"/>
    <n v="34"/>
  </r>
  <r>
    <s v="NB-10OZ-CASE:Peanut Cocoa, 10 oz 12-Jar Case"/>
    <x v="162"/>
    <x v="0"/>
    <s v="PCO"/>
    <s v="10oz Jar"/>
    <n v="1"/>
    <n v="3"/>
    <n v="3"/>
    <n v="107.5"/>
    <x v="0"/>
    <x v="2"/>
    <s v="36 lb"/>
    <n v="322.5"/>
    <n v="75.5334"/>
    <n v="3"/>
  </r>
  <r>
    <s v="NB-PNUT:Peanut Butter, 13 oz Jar"/>
    <x v="163"/>
    <x v="0"/>
    <s v="PNUT"/>
    <s v="13oz Jar"/>
    <n v="1"/>
    <n v="2134"/>
    <n v="2134"/>
    <n v="7.4037199999999999"/>
    <x v="0"/>
    <x v="2"/>
    <s v="36278 oz"/>
    <n v="15131.89"/>
    <n v="4822.1160799999998"/>
    <n v="227"/>
  </r>
  <r>
    <s v="NB-13OZ-1PACK:Peanut Butter, 13 oz Single Jar Pack"/>
    <x v="164"/>
    <x v="0"/>
    <s v="PNUT"/>
    <s v="13oz Jar"/>
    <n v="1"/>
    <n v="125"/>
    <n v="125"/>
    <n v="4.46"/>
    <x v="2"/>
    <x v="4"/>
    <n v="250"/>
    <n v="557.5"/>
    <n v="362.5"/>
    <n v="3"/>
  </r>
  <r>
    <s v="NB-13OZ-2PACK:Peanut Butter, 13 oz Two Pack"/>
    <x v="165"/>
    <x v="0"/>
    <s v="PNUT"/>
    <s v="13oz Jar"/>
    <n v="2"/>
    <n v="75"/>
    <n v="150"/>
    <n v="8.93"/>
    <x v="0"/>
    <x v="5"/>
    <n v="225"/>
    <n v="669.75"/>
    <n v="388.5"/>
    <n v="3"/>
  </r>
  <r>
    <s v="NB-13OZ-CASE:Peanut Butter, 13 oz 12-Jar Case"/>
    <x v="166"/>
    <x v="0"/>
    <s v="PNUT"/>
    <s v="13oz Jar"/>
    <n v="12"/>
    <n v="3"/>
    <n v="36"/>
    <n v="107.5"/>
    <x v="0"/>
    <x v="2"/>
    <s v="42 lb"/>
    <n v="322.5"/>
    <n v="80.64"/>
    <n v="3"/>
  </r>
  <r>
    <s v="NB-13OZ-SAMPLE:Peanut Butter, 13 oz Sample Jar"/>
    <x v="167"/>
    <x v="0"/>
    <s v="PNUT"/>
    <s v="13oz Jar"/>
    <n v="1"/>
    <n v="31"/>
    <n v="31"/>
    <n v="6.8826099999999997"/>
    <x v="0"/>
    <x v="2"/>
    <s v="42.78 lb"/>
    <n v="217.9"/>
    <n v="70.680000000000007"/>
    <n v="23"/>
  </r>
  <r>
    <s v="NB-PNUT:Peanut Butter, 3 oz Jar"/>
    <x v="168"/>
    <x v="0"/>
    <s v="PNUT"/>
    <s v="3oz Jar"/>
    <n v="1"/>
    <n v="264"/>
    <n v="264"/>
    <n v="3.85"/>
    <x v="0"/>
    <x v="2"/>
    <n v="132"/>
    <n v="1016.4"/>
    <n v="228.24"/>
    <n v="13"/>
  </r>
  <r>
    <s v="NB-3OZ-CASE:Peanut Butter, 3 oz 12-Jar Case"/>
    <x v="169"/>
    <x v="0"/>
    <s v="PNUT"/>
    <s v="3oz Jar"/>
    <n v="12"/>
    <n v="3"/>
    <n v="36"/>
    <n v="59.95"/>
    <x v="0"/>
    <x v="2"/>
    <n v="18"/>
    <n v="179.85"/>
    <n v="31.32"/>
    <n v="3"/>
  </r>
  <r>
    <s v="NB-3OZ-SAMPLE:Peanut Butter, 3 oz Sample Jar"/>
    <x v="170"/>
    <x v="0"/>
    <s v="PNUT"/>
    <s v="3oz Jar"/>
    <n v="1"/>
    <n v="4"/>
    <n v="4"/>
    <n v="3.85"/>
    <x v="0"/>
    <x v="2"/>
    <n v="0"/>
    <n v="15.4"/>
    <n v="3.48"/>
    <n v="2"/>
  </r>
  <r>
    <s v="NB-PNUT:Peanut Butter, 4# Bulk"/>
    <x v="171"/>
    <x v="0"/>
    <s v="PNUT"/>
    <s v="Bulk 1 lb"/>
    <n v="4"/>
    <n v="31"/>
    <n v="124"/>
    <n v="28"/>
    <x v="0"/>
    <x v="2"/>
    <s v="186 lb"/>
    <n v="868"/>
    <n v="363.63"/>
    <n v="11"/>
  </r>
  <r>
    <s v="NB-PNUT:Peanut Butter, 8# Bulk"/>
    <x v="172"/>
    <x v="0"/>
    <s v="PNUT"/>
    <s v="Bulk 1 lb"/>
    <n v="8"/>
    <n v="55"/>
    <n v="440"/>
    <n v="58.666670000000003"/>
    <x v="0"/>
    <x v="2"/>
    <s v="605 lb"/>
    <n v="3136"/>
    <n v="1241.3499999999999"/>
    <n v="21"/>
  </r>
  <r>
    <s v="NB-13OZ-2PACK-GIFT:Peanut Butter &amp;  Peanut Pecan &amp;  13oz Two Jar Gift Pack"/>
    <x v="173"/>
    <x v="0"/>
    <s v="PNUT"/>
    <s v="13oz Jar"/>
    <n v="1"/>
    <n v="1"/>
    <n v="1"/>
    <n v="27.95"/>
    <x v="1"/>
    <x v="5"/>
    <n v="3"/>
    <n v="27.95"/>
    <n v="5.89"/>
    <n v="1"/>
  </r>
  <r>
    <s v="NB-13OZ-2PACK-GIFT:Peanut Butter &amp;  Peanut Pecan &amp;  13oz Two Jar Gift Pack"/>
    <x v="173"/>
    <x v="0"/>
    <s v="PPEC"/>
    <s v="13oz Jar"/>
    <n v="1"/>
    <n v="1"/>
    <n v="1"/>
    <n v="27.95"/>
    <x v="1"/>
    <x v="2"/>
    <n v="3"/>
    <n v="27.95"/>
    <n v="5.89"/>
    <n v="1"/>
  </r>
  <r>
    <s v="Nut Butter, Subscriptions:Your Choice Subscription, Peanut Butter"/>
    <x v="174"/>
    <x v="0"/>
    <s v="PNUT"/>
    <s v="13oz Jar"/>
    <n v="1"/>
    <n v="12"/>
    <n v="12"/>
    <n v="8.9683299999999999"/>
    <x v="0"/>
    <x v="2"/>
    <s v="204 oz"/>
    <n v="107.62"/>
    <n v="26.88"/>
    <n v="12"/>
  </r>
  <r>
    <s v="NB-PPEC:Peanut Pecan, 13 oz Jar"/>
    <x v="175"/>
    <x v="0"/>
    <s v="PPEC"/>
    <s v="13oz Jar"/>
    <n v="1"/>
    <n v="2711"/>
    <n v="2711"/>
    <n v="9.0371199999999998"/>
    <x v="0"/>
    <x v="2"/>
    <s v="46087 oz"/>
    <n v="17932.099999999999"/>
    <n v="7412.1060299999999"/>
    <n v="198"/>
  </r>
  <r>
    <s v="NB-13OZ-1PACK:Peanut Pecan, 13 oz Single Jar Pack"/>
    <x v="176"/>
    <x v="0"/>
    <s v="PPEC"/>
    <s v="13oz Jar"/>
    <n v="1"/>
    <n v="100"/>
    <n v="100"/>
    <n v="5.63"/>
    <x v="2"/>
    <x v="4"/>
    <n v="200"/>
    <n v="563"/>
    <n v="338.25"/>
    <n v="3"/>
  </r>
  <r>
    <s v="NB-13OZ-2PACK:Peanut Pecan, 13 oz Two Jar Pack"/>
    <x v="177"/>
    <x v="0"/>
    <s v="PPEC"/>
    <s v="13oz Jar"/>
    <n v="2"/>
    <n v="15"/>
    <n v="30"/>
    <n v="11.25"/>
    <x v="0"/>
    <x v="5"/>
    <n v="45"/>
    <n v="168.75"/>
    <n v="91.8"/>
    <n v="1"/>
  </r>
  <r>
    <s v="NB-13OZ-CASE:Peanut Pecan, 13 oz 12-Jar Case"/>
    <x v="178"/>
    <x v="0"/>
    <s v="PPEC"/>
    <s v="13oz Jar"/>
    <n v="12"/>
    <n v="1"/>
    <n v="12"/>
    <n v="128.94999999999999"/>
    <x v="0"/>
    <x v="2"/>
    <s v="14 lb"/>
    <n v="128.94999999999999"/>
    <n v="32.64"/>
    <n v="1"/>
  </r>
  <r>
    <s v="NB-13OZ-SAMPLE:Peanut Pecan, 13 oz Sample Jar"/>
    <x v="179"/>
    <x v="0"/>
    <s v="PPEC"/>
    <s v="13oz Jar"/>
    <n v="1"/>
    <n v="12"/>
    <n v="12"/>
    <n v="7.9045500000000004"/>
    <x v="0"/>
    <x v="2"/>
    <s v="16.56 lb"/>
    <n v="94.45"/>
    <n v="33.1"/>
    <n v="11"/>
  </r>
  <r>
    <s v="NB-PPEC:Peanut Pecan, 4# Bulk"/>
    <x v="180"/>
    <x v="0"/>
    <s v="PPEC"/>
    <s v="Bulk 1 lb"/>
    <n v="4"/>
    <n v="3"/>
    <n v="12"/>
    <n v="39"/>
    <x v="0"/>
    <x v="2"/>
    <s v="18 lb"/>
    <n v="114"/>
    <n v="39.31"/>
    <n v="2"/>
  </r>
  <r>
    <s v="NB-13OZ-2PACK-GIFT:Peanut Pecan &amp; Toasted Coconut &amp;  13oz Two Jar Gift Pack"/>
    <x v="181"/>
    <x v="0"/>
    <s v="PPEC"/>
    <s v="13oz Jar"/>
    <n v="1"/>
    <n v="2"/>
    <n v="2"/>
    <n v="27.95"/>
    <x v="1"/>
    <x v="5"/>
    <n v="6"/>
    <n v="55.9"/>
    <n v="14.28"/>
    <n v="2"/>
  </r>
  <r>
    <s v="NB-13OZ-2PACK-GIFT:Peanut Pecan &amp; Toasted Coconut &amp;  13oz Two Jar Gift Pack"/>
    <x v="181"/>
    <x v="0"/>
    <s v="TCO"/>
    <s v="13oz Jar"/>
    <n v="1"/>
    <n v="2"/>
    <n v="2"/>
    <n v="27.95"/>
    <x v="1"/>
    <x v="2"/>
    <n v="6"/>
    <n v="55.9"/>
    <n v="14.28"/>
    <n v="2"/>
  </r>
  <r>
    <s v="Nut Butter, Subscriptions:Roaster's Choice Subscription Dec 19 - Maple Cinnamon"/>
    <x v="182"/>
    <x v="0"/>
    <s v="CCCG"/>
    <s v="10oz Jar"/>
    <n v="1"/>
    <n v="16"/>
    <n v="16"/>
    <n v="33.893749999999997"/>
    <x v="0"/>
    <x v="2"/>
    <s v="272 oz"/>
    <n v="542.29999999999995"/>
    <n v="47.68"/>
    <n v="16"/>
  </r>
  <r>
    <s v="Nut Butter, Subscriptions:Roaster's Choice Subscription - Jan 20 - Lemon Cashew Butter"/>
    <x v="183"/>
    <x v="0"/>
    <s v="LCASH"/>
    <s v="10oz Jar"/>
    <n v="1"/>
    <n v="37"/>
    <n v="37"/>
    <n v="8.6216200000000001"/>
    <x v="0"/>
    <x v="2"/>
    <n v="0"/>
    <n v="319"/>
    <n v="129.23618999999999"/>
    <n v="37"/>
  </r>
  <r>
    <s v="NB-TCO:Toasted Coconut, 13 oz Jar"/>
    <x v="184"/>
    <x v="0"/>
    <s v="TCO"/>
    <s v="13oz Jar"/>
    <n v="1"/>
    <n v="2909"/>
    <n v="2909"/>
    <n v="10.909459999999999"/>
    <x v="0"/>
    <x v="2"/>
    <s v="49453 oz"/>
    <n v="23122.74"/>
    <n v="10208.32728"/>
    <n v="261"/>
  </r>
  <r>
    <s v="NB-13OZ-1PACK:Toasted Coconut, 13 oz Single Jar Pack"/>
    <x v="185"/>
    <x v="0"/>
    <s v="TCO"/>
    <s v="13oz Jar"/>
    <n v="1"/>
    <n v="225"/>
    <n v="225"/>
    <n v="6.56"/>
    <x v="2"/>
    <x v="4"/>
    <n v="450"/>
    <n v="1476"/>
    <n v="936"/>
    <n v="3"/>
  </r>
  <r>
    <s v="NB-13OZ-1PACK-GIFT:Toasted Coconut, 13 oz Single Jar Gift Pack"/>
    <x v="186"/>
    <x v="0"/>
    <s v="TCO"/>
    <s v="13oz Jar"/>
    <n v="1"/>
    <n v="1"/>
    <n v="1"/>
    <n v="15.95"/>
    <x v="1"/>
    <x v="4"/>
    <n v="2"/>
    <n v="15.95"/>
    <n v="4.43"/>
    <n v="1"/>
  </r>
  <r>
    <s v="NB-13OZ-2PACK:Toasted Coconut, 13 oz Two Jar Pack"/>
    <x v="187"/>
    <x v="0"/>
    <s v="TCO"/>
    <s v="13oz Jar"/>
    <n v="2"/>
    <n v="15"/>
    <n v="30"/>
    <n v="13.13"/>
    <x v="0"/>
    <x v="5"/>
    <n v="45"/>
    <n v="196.95"/>
    <n v="115.5"/>
    <n v="1"/>
  </r>
  <r>
    <s v="NB-13OZ-CASE:Toasted Coconut, 13 oz 12-Jar Case"/>
    <x v="188"/>
    <x v="0"/>
    <s v="TCO"/>
    <s v="13oz Jar"/>
    <n v="12"/>
    <n v="2"/>
    <n v="24"/>
    <n v="150.94999999999999"/>
    <x v="0"/>
    <x v="2"/>
    <n v="6"/>
    <n v="301.89999999999998"/>
    <n v="84.96"/>
    <n v="2"/>
  </r>
  <r>
    <s v="NB-13OZ-SAMPLE:Toasted Coconut, 13 oz Sample Jar"/>
    <x v="189"/>
    <x v="0"/>
    <s v="TCO"/>
    <s v="13oz Jar"/>
    <n v="1"/>
    <n v="19"/>
    <n v="19"/>
    <n v="9.1833299999999998"/>
    <x v="0"/>
    <x v="2"/>
    <s v="26.22 lb"/>
    <n v="171.45"/>
    <n v="67.260000000000005"/>
    <n v="12"/>
  </r>
  <r>
    <s v="NB-TCO:Toasted Coconut, 4# Bulk"/>
    <x v="190"/>
    <x v="0"/>
    <s v="TCO"/>
    <s v="Bulk 1 lb"/>
    <n v="4"/>
    <n v="2"/>
    <n v="8"/>
    <n v="42"/>
    <x v="0"/>
    <x v="2"/>
    <s v="12 lb"/>
    <n v="84"/>
    <n v="33.69"/>
    <n v="2"/>
  </r>
  <r>
    <s v="NB-TCO:Toasted Coconut, 8# Bulk"/>
    <x v="191"/>
    <x v="0"/>
    <s v="TCO"/>
    <s v="Bulk 1 lb"/>
    <n v="8"/>
    <n v="2"/>
    <n v="16"/>
    <n v="84"/>
    <x v="0"/>
    <x v="2"/>
    <s v="22 lb"/>
    <n v="168"/>
    <n v="61.36"/>
    <n v="1"/>
  </r>
  <r>
    <s v="Nut Butter, Subscriptions:Your Choice Subscription, Toasted Coconut"/>
    <x v="192"/>
    <x v="0"/>
    <s v="TCO"/>
    <s v="13oz Jar"/>
    <n v="1"/>
    <n v="3"/>
    <n v="3"/>
    <n v="6.3166700000000002"/>
    <x v="0"/>
    <x v="2"/>
    <s v="51 oz"/>
    <n v="18.95"/>
    <n v="10.47"/>
    <n v="3"/>
  </r>
  <r>
    <s v="NB-130Z-3PACK:Fall/Winter Seasonal Nut Butter Trio: Almond Butter, Chai Spice, &amp; Maple Cinnamon"/>
    <x v="193"/>
    <x v="0"/>
    <s v="MPC"/>
    <s v="13oz Jar"/>
    <n v="1"/>
    <n v="65"/>
    <n v="65"/>
    <n v="33.950000000000003"/>
    <x v="0"/>
    <x v="2"/>
    <s v="325 lb"/>
    <n v="2206.75"/>
    <n v="599.39724000000001"/>
    <n v="62"/>
  </r>
  <r>
    <s v="NB-130Z-3PACK:Fall/Winter Seasonal Nut Butter Trio: Almond Butter, Chai Spice, &amp; Maple Cinnamon"/>
    <x v="194"/>
    <x v="0"/>
    <s v="ALM"/>
    <s v="13oz Jar"/>
    <n v="1"/>
    <n v="65"/>
    <n v="65"/>
    <m/>
    <x v="0"/>
    <x v="2"/>
    <m/>
    <m/>
    <m/>
    <m/>
  </r>
  <r>
    <s v="NB-130Z-3PACK:Fall/Winter Seasonal Nut Butter Trio: Almond Butter, Chai Spice, &amp; Maple Cinnamon"/>
    <x v="195"/>
    <x v="0"/>
    <s v="CHAI"/>
    <s v="13oz Jar"/>
    <n v="1"/>
    <n v="65"/>
    <n v="65"/>
    <m/>
    <x v="0"/>
    <x v="2"/>
    <m/>
    <m/>
    <m/>
    <m/>
  </r>
  <r>
    <s v="NB-TWALK:Tigerwalk Espresso, 10 oz Jar"/>
    <x v="196"/>
    <x v="0"/>
    <s v="TWALK"/>
    <s v="10oz Jar"/>
    <n v="1"/>
    <n v="194"/>
    <n v="194"/>
    <n v="8"/>
    <x v="0"/>
    <x v="2"/>
    <s v="275.48 lb"/>
    <n v="1457"/>
    <n v="596.78776000000005"/>
    <n v="4"/>
  </r>
  <r>
    <s v="NB-WHOOPS-ESP:Whoops Tigerwalk Espresso Nut Butter, 13oz Jar"/>
    <x v="197"/>
    <x v="0"/>
    <s v="GGET"/>
    <s v="13oz Jar"/>
    <n v="1"/>
    <n v="37"/>
    <n v="37"/>
    <n v="10.46"/>
    <x v="0"/>
    <x v="2"/>
    <s v="629 oz"/>
    <n v="387.02"/>
    <n v="0"/>
    <n v="18"/>
  </r>
  <r>
    <s v="WHOLESALE-INACTIVE:Chocolate Sea Salt Almond Butter, 13 oz."/>
    <x v="198"/>
    <x v="0"/>
    <s v="CSS"/>
    <s v="13oz Jar"/>
    <n v="1"/>
    <n v="336"/>
    <n v="336"/>
    <n v="8.5310000000000006"/>
    <x v="0"/>
    <x v="2"/>
    <s v="436.8 lb"/>
    <n v="2348.6999999999998"/>
    <n v="0"/>
    <n v="10"/>
  </r>
  <r>
    <s v="WHOLESALE-INACTIVE:Toasted Coconut Almond Butter, 13 oz."/>
    <x v="199"/>
    <x v="0"/>
    <s v="TCO"/>
    <s v="13oz Jar"/>
    <n v="1"/>
    <n v="384"/>
    <n v="384"/>
    <n v="8.5935699999999997"/>
    <x v="0"/>
    <x v="2"/>
    <s v="499.2 lb"/>
    <n v="2768.7"/>
    <n v="0"/>
    <n v="14"/>
  </r>
  <r>
    <s v="WHOLESALE-INACTIVE:Fiji Ginger Almond Butter, 13 oz."/>
    <x v="200"/>
    <x v="0"/>
    <s v="FGIN"/>
    <s v="13oz Jar"/>
    <n v="1"/>
    <n v="300"/>
    <n v="300"/>
    <n v="8.5815400000000004"/>
    <x v="0"/>
    <x v="2"/>
    <s v="390 lb"/>
    <n v="2165.1"/>
    <n v="0"/>
    <n v="13"/>
  </r>
  <r>
    <s v="WHOLESALE-INACTIVE:Fiji Ginger, 3oz"/>
    <x v="201"/>
    <x v="0"/>
    <s v="FGIN"/>
    <s v="3oz Jar"/>
    <n v="1"/>
    <n v="12"/>
    <n v="12"/>
    <n v="5.5"/>
    <x v="0"/>
    <x v="2"/>
    <n v="0"/>
    <n v="66"/>
    <n v="0"/>
    <n v="1"/>
  </r>
  <r>
    <s v="WHOLESALE-INACTIVE:Almond Butter, 13 oz."/>
    <x v="202"/>
    <x v="0"/>
    <s v="ALM"/>
    <s v="13oz Jar"/>
    <n v="1"/>
    <n v="96"/>
    <n v="96"/>
    <n v="8.25"/>
    <x v="0"/>
    <x v="2"/>
    <s v="124.8 lb"/>
    <n v="792"/>
    <n v="0"/>
    <n v="10"/>
  </r>
  <r>
    <s v="WHOLESALE-INACTIVE:CASE OF 12 - Apricot Pepita Bars"/>
    <x v="203"/>
    <x v="1"/>
    <s v="AP"/>
    <s v="Bar"/>
    <n v="1"/>
    <n v="32"/>
    <n v="32"/>
    <n v="18"/>
    <x v="0"/>
    <x v="2"/>
    <s v="64 lb"/>
    <n v="576"/>
    <n v="0"/>
    <n v="20"/>
  </r>
  <r>
    <s v="WHOLESALE-INACTIVE:CASE OF 12 - Cranberry Cashew Bars"/>
    <x v="204"/>
    <x v="1"/>
    <s v="CC"/>
    <s v="Bar"/>
    <n v="1"/>
    <n v="33"/>
    <n v="33"/>
    <n v="18"/>
    <x v="0"/>
    <x v="2"/>
    <s v="66 lb"/>
    <n v="594"/>
    <n v="0"/>
    <n v="21"/>
  </r>
  <r>
    <s v="WHOLESALE-INACTIVE:CASE OF 12 - Cherry Pecan Bars"/>
    <x v="205"/>
    <x v="1"/>
    <s v="CP"/>
    <s v="Bar"/>
    <n v="1"/>
    <n v="31"/>
    <n v="31"/>
    <n v="18"/>
    <x v="0"/>
    <x v="2"/>
    <s v="62 lb"/>
    <n v="558"/>
    <n v="0"/>
    <n v="20"/>
  </r>
  <r>
    <s v="WHOLESALE-INACTIVE:CASE OF 12 - Figgy Chai Bars"/>
    <x v="206"/>
    <x v="1"/>
    <s v="FC"/>
    <s v="Bar"/>
    <n v="1"/>
    <n v="32"/>
    <n v="32"/>
    <n v="18"/>
    <x v="0"/>
    <x v="2"/>
    <s v="64 lb"/>
    <n v="576"/>
    <n v="0"/>
    <n v="21"/>
  </r>
  <r>
    <s v="WHOLESALE-INACTIVE:Cashew Butter, 13 oz."/>
    <x v="207"/>
    <x v="0"/>
    <s v="CASH"/>
    <s v="13oz Jar"/>
    <n v="1"/>
    <n v="66"/>
    <n v="66"/>
    <n v="8.9499999999999993"/>
    <x v="0"/>
    <x v="2"/>
    <s v="85.8 lb"/>
    <n v="590.70000000000005"/>
    <n v="0"/>
    <n v="7"/>
  </r>
  <r>
    <s v="WHOLESALE-INACTIVE:Chai Spice Nut Butter, 13 oz."/>
    <x v="208"/>
    <x v="0"/>
    <s v="CHAI"/>
    <s v="13oz Jar"/>
    <n v="1"/>
    <n v="390"/>
    <n v="390"/>
    <n v="7.3441700000000001"/>
    <x v="0"/>
    <x v="2"/>
    <s v="507 lb"/>
    <n v="2364"/>
    <n v="0"/>
    <n v="12"/>
  </r>
  <r>
    <s v="WHOLESALE-INACTIVE:Chai Spice, 3oz"/>
    <x v="209"/>
    <x v="0"/>
    <s v="CHAI"/>
    <s v="3oz Jar"/>
    <n v="1"/>
    <n v="12"/>
    <n v="12"/>
    <n v="4.95"/>
    <x v="0"/>
    <x v="2"/>
    <n v="0"/>
    <n v="59.4"/>
    <n v="0"/>
    <n v="1"/>
  </r>
  <r>
    <s v="WHOLESALE-INACTIVE:Espresso Nut Butter, 13 oz."/>
    <x v="210"/>
    <x v="0"/>
    <s v="GGET"/>
    <s v="13oz Jar"/>
    <n v="1"/>
    <n v="30"/>
    <n v="30"/>
    <n v="8.75"/>
    <x v="0"/>
    <x v="2"/>
    <s v="39 lb"/>
    <n v="262.5"/>
    <n v="0"/>
    <n v="4"/>
  </r>
  <r>
    <s v="WHOLESALE-INACTIVE:Hot Mamba Peanut Butter, 13 oz."/>
    <x v="211"/>
    <x v="0"/>
    <s v="MAMBA"/>
    <s v="13oz Jar"/>
    <n v="1"/>
    <n v="36"/>
    <n v="36"/>
    <n v="7.5"/>
    <x v="0"/>
    <x v="2"/>
    <s v="46.8 lb"/>
    <n v="270"/>
    <n v="0"/>
    <n v="5"/>
  </r>
  <r>
    <s v="WHOLESALE-INACTIVE:Maple Cinnamon Nut Butter 13 oz."/>
    <x v="212"/>
    <x v="0"/>
    <s v="MPC"/>
    <s v="13oz Jar"/>
    <n v="1"/>
    <n v="114"/>
    <n v="114"/>
    <n v="7.5"/>
    <x v="0"/>
    <x v="2"/>
    <s v="148.2 lb"/>
    <n v="855"/>
    <n v="0"/>
    <n v="14"/>
  </r>
  <r>
    <s v="WHOLESALE-INACTIVE:Peanut Butter, 13 oz."/>
    <x v="213"/>
    <x v="0"/>
    <s v="PNUT"/>
    <s v="13oz Jar"/>
    <n v="1"/>
    <n v="48"/>
    <n v="48"/>
    <n v="5.95"/>
    <x v="0"/>
    <x v="2"/>
    <s v="62.4 lb"/>
    <n v="285.60000000000002"/>
    <n v="0"/>
    <n v="7"/>
  </r>
  <r>
    <s v="WHOLESALE-INACTIVE:Peanut Butter, 3 oz."/>
    <x v="214"/>
    <x v="0"/>
    <s v="PNUT"/>
    <s v="3oz Jar"/>
    <n v="1"/>
    <n v="12"/>
    <n v="12"/>
    <n v="3.85"/>
    <x v="0"/>
    <x v="2"/>
    <n v="0"/>
    <n v="46.2"/>
    <n v="0"/>
    <n v="1"/>
  </r>
  <r>
    <s v="WHOLESALE-INACTIVE:Peanut Pecan Butter, 13 oz."/>
    <x v="215"/>
    <x v="0"/>
    <s v="PPEC"/>
    <s v="13oz Jar"/>
    <n v="1"/>
    <n v="414"/>
    <n v="414"/>
    <n v="7.33"/>
    <x v="0"/>
    <x v="2"/>
    <s v="538.2 lb"/>
    <n v="2656.2"/>
    <n v="0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75274-12FA-E144-867C-6AEE9D1CB9AE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5" firstHeaderRow="1" firstDataRow="1" firstDataCol="1" rowPageCount="3" colPageCount="1"/>
  <pivotFields count="15">
    <pivotField showAll="0"/>
    <pivotField axis="axisRow" showAll="0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3"/>
        <item x="25"/>
        <item x="26"/>
        <item x="28"/>
        <item x="27"/>
        <item x="29"/>
        <item x="30"/>
        <item x="31"/>
        <item x="32"/>
        <item x="36"/>
        <item x="35"/>
        <item x="40"/>
        <item x="39"/>
        <item x="38"/>
        <item x="37"/>
        <item x="34"/>
        <item x="33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5"/>
        <item x="193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multipleItemSelectionAllowed="1" showAll="0"/>
    <pivotField showAll="0"/>
    <pivotField numFmtId="1" showAll="0"/>
    <pivotField dataField="1" numFmtId="1" showAll="0"/>
    <pivotField showAll="0"/>
    <pivotField axis="axisPage" multipleItemSelectionAllowed="1" showAll="0">
      <items count="4">
        <item x="2"/>
        <item h="1" x="1"/>
        <item x="0"/>
        <item t="default"/>
      </items>
    </pivotField>
    <pivotField axis="axisPage" multipleItemSelectionAllowed="1" showAll="0">
      <items count="8">
        <item h="1" x="4"/>
        <item x="5"/>
        <item h="1" x="1"/>
        <item h="1" x="3"/>
        <item h="1" x="0"/>
        <item h="1" x="6"/>
        <item h="1"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0">
    <i>
      <x v="49"/>
    </i>
    <i>
      <x v="75"/>
    </i>
    <i>
      <x v="112"/>
    </i>
    <i>
      <x v="126"/>
    </i>
    <i>
      <x v="136"/>
    </i>
    <i>
      <x v="144"/>
    </i>
    <i>
      <x v="165"/>
    </i>
    <i>
      <x v="177"/>
    </i>
    <i>
      <x v="187"/>
    </i>
    <i t="grand">
      <x/>
    </i>
  </rowItems>
  <colItems count="1">
    <i/>
  </colItems>
  <pageFields count="3">
    <pageField fld="2" hier="-1"/>
    <pageField fld="10" hier="-1"/>
    <pageField fld="9" hier="-1"/>
  </pageFields>
  <dataFields count="1">
    <dataField name="Sum of Total Unit Q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6484-741D-E747-BEF1-135D26DFCFEC}">
  <dimension ref="A1:V155"/>
  <sheetViews>
    <sheetView topLeftCell="A17" zoomScale="47" zoomScaleNormal="41" workbookViewId="0">
      <selection activeCell="S20" sqref="S20"/>
    </sheetView>
  </sheetViews>
  <sheetFormatPr defaultColWidth="10.8125" defaultRowHeight="15.75"/>
  <cols>
    <col min="1" max="1" width="57.1875" style="180" customWidth="1"/>
    <col min="2" max="2" width="10.8125" style="249" hidden="1" customWidth="1"/>
    <col min="3" max="3" width="10.5" style="249" hidden="1" customWidth="1"/>
    <col min="4" max="5" width="9.8125" style="249" hidden="1" customWidth="1"/>
    <col min="6" max="7" width="16.3125" style="249" hidden="1" customWidth="1"/>
    <col min="8" max="8" width="12.1875" style="249" hidden="1" customWidth="1"/>
    <col min="9" max="9" width="12.6875" style="249" hidden="1" customWidth="1"/>
    <col min="10" max="10" width="12.6875" style="249" customWidth="1"/>
    <col min="11" max="11" width="11.3125" style="180" customWidth="1"/>
    <col min="12" max="12" width="14.8125" style="249" customWidth="1"/>
    <col min="13" max="15" width="10.8125" style="180" customWidth="1"/>
    <col min="16" max="16" width="23" style="180" bestFit="1" customWidth="1"/>
    <col min="17" max="16384" width="10.8125" style="180"/>
  </cols>
  <sheetData>
    <row r="1" spans="1:22" ht="23.25">
      <c r="A1" s="291" t="s">
        <v>118</v>
      </c>
      <c r="B1" s="358" t="s">
        <v>910</v>
      </c>
      <c r="C1" s="358"/>
      <c r="D1" s="358"/>
      <c r="E1" s="358"/>
      <c r="F1" s="358"/>
      <c r="G1" s="358"/>
      <c r="H1" s="358"/>
    </row>
    <row r="2" spans="1:22" ht="16.149999999999999" thickBot="1">
      <c r="D2" s="256"/>
      <c r="E2" s="256"/>
      <c r="F2" s="253"/>
      <c r="G2" s="253"/>
    </row>
    <row r="3" spans="1:22" s="233" customFormat="1" ht="19.05" customHeight="1" thickBot="1">
      <c r="A3" s="262" t="s">
        <v>86</v>
      </c>
      <c r="B3" s="263" t="s">
        <v>727</v>
      </c>
      <c r="C3" s="263" t="s">
        <v>728</v>
      </c>
      <c r="D3" s="263" t="s">
        <v>118</v>
      </c>
      <c r="E3" s="264"/>
      <c r="F3" s="290" t="s">
        <v>715</v>
      </c>
      <c r="G3" s="263" t="s">
        <v>727</v>
      </c>
      <c r="H3" s="263" t="s">
        <v>728</v>
      </c>
      <c r="I3" s="263" t="s">
        <v>118</v>
      </c>
      <c r="K3" s="265" t="s">
        <v>87</v>
      </c>
      <c r="L3" s="263" t="s">
        <v>727</v>
      </c>
      <c r="M3" s="263" t="s">
        <v>728</v>
      </c>
      <c r="N3" s="263" t="s">
        <v>118</v>
      </c>
      <c r="P3" s="265" t="s">
        <v>37</v>
      </c>
      <c r="Q3" s="266" t="s">
        <v>727</v>
      </c>
      <c r="R3" s="263" t="s">
        <v>728</v>
      </c>
      <c r="S3" s="263" t="s">
        <v>118</v>
      </c>
      <c r="T3" s="263" t="s">
        <v>894</v>
      </c>
      <c r="U3" s="263" t="s">
        <v>892</v>
      </c>
      <c r="V3" s="263" t="s">
        <v>893</v>
      </c>
    </row>
    <row r="4" spans="1:22" s="233" customFormat="1" ht="16.149999999999999" thickBot="1">
      <c r="A4" s="250" t="s">
        <v>171</v>
      </c>
      <c r="B4" s="270">
        <v>1789</v>
      </c>
      <c r="C4" s="276">
        <v>0.75</v>
      </c>
      <c r="D4" s="277">
        <f>B4*(1+C4)</f>
        <v>3130.75</v>
      </c>
      <c r="E4" s="257"/>
      <c r="F4" s="250" t="s">
        <v>228</v>
      </c>
      <c r="G4" s="270">
        <v>62</v>
      </c>
      <c r="H4" s="276">
        <v>0.75</v>
      </c>
      <c r="I4" s="286">
        <v>0</v>
      </c>
      <c r="J4" s="180"/>
      <c r="K4" s="251" t="s">
        <v>144</v>
      </c>
      <c r="L4" s="278">
        <v>746</v>
      </c>
      <c r="M4" s="276">
        <v>0.5</v>
      </c>
      <c r="N4" s="289">
        <f>L4*(1+M4)</f>
        <v>1119</v>
      </c>
      <c r="O4" s="180"/>
      <c r="P4" s="251" t="s">
        <v>171</v>
      </c>
      <c r="Q4" s="278">
        <v>184</v>
      </c>
      <c r="R4" s="276">
        <v>0.75</v>
      </c>
      <c r="S4" s="289">
        <f>Q4*(1+R4)</f>
        <v>322</v>
      </c>
      <c r="T4" s="329">
        <v>0</v>
      </c>
      <c r="U4" s="329">
        <v>0.75</v>
      </c>
      <c r="V4" s="329">
        <v>0.25</v>
      </c>
    </row>
    <row r="5" spans="1:22" s="233" customFormat="1" ht="16.149999999999999" thickBot="1">
      <c r="A5" s="250" t="s">
        <v>151</v>
      </c>
      <c r="B5" s="270">
        <v>909</v>
      </c>
      <c r="C5" s="276">
        <v>0.75</v>
      </c>
      <c r="D5" s="277">
        <f t="shared" ref="D5:D16" si="0">B5*(1+C5)</f>
        <v>1590.75</v>
      </c>
      <c r="E5" s="257"/>
      <c r="F5" s="250" t="s">
        <v>98</v>
      </c>
      <c r="G5" s="270">
        <f>552*2.5</f>
        <v>1380</v>
      </c>
      <c r="H5" s="276">
        <v>0.75</v>
      </c>
      <c r="I5" s="286">
        <f t="shared" ref="I5:I8" si="1">G5*(1+H5)</f>
        <v>2415</v>
      </c>
      <c r="J5" s="180"/>
      <c r="K5" s="251" t="s">
        <v>174</v>
      </c>
      <c r="L5" s="278">
        <v>632</v>
      </c>
      <c r="M5" s="276">
        <v>1.25</v>
      </c>
      <c r="N5" s="289">
        <f t="shared" ref="N5:N10" si="2">L5*(1+M5)</f>
        <v>1422</v>
      </c>
      <c r="O5" s="180"/>
      <c r="P5" s="251" t="s">
        <v>151</v>
      </c>
      <c r="Q5" s="278">
        <v>112</v>
      </c>
      <c r="R5" s="276">
        <v>0.75</v>
      </c>
      <c r="S5" s="289">
        <f t="shared" ref="S5:S17" si="3">Q5*(1+R5)</f>
        <v>196</v>
      </c>
      <c r="T5" s="329">
        <v>0</v>
      </c>
      <c r="U5" s="329">
        <v>0.66666666666666663</v>
      </c>
      <c r="V5" s="329">
        <v>0.33333333333333331</v>
      </c>
    </row>
    <row r="6" spans="1:22" s="233" customFormat="1" ht="16.149999999999999" thickBot="1">
      <c r="A6" s="250" t="s">
        <v>144</v>
      </c>
      <c r="B6" s="270">
        <v>4209</v>
      </c>
      <c r="C6" s="276">
        <v>0.75</v>
      </c>
      <c r="D6" s="277">
        <f t="shared" si="0"/>
        <v>7365.75</v>
      </c>
      <c r="E6" s="257"/>
      <c r="F6" s="250" t="s">
        <v>96</v>
      </c>
      <c r="G6" s="270">
        <v>40</v>
      </c>
      <c r="H6" s="276">
        <v>0.75</v>
      </c>
      <c r="I6" s="286">
        <f t="shared" si="1"/>
        <v>70</v>
      </c>
      <c r="J6" s="180"/>
      <c r="K6" s="251" t="s">
        <v>133</v>
      </c>
      <c r="L6" s="278">
        <v>756</v>
      </c>
      <c r="M6" s="276">
        <v>0.5</v>
      </c>
      <c r="N6" s="289">
        <f t="shared" si="2"/>
        <v>1134</v>
      </c>
      <c r="O6" s="180"/>
      <c r="P6" s="251" t="s">
        <v>144</v>
      </c>
      <c r="Q6" s="278">
        <v>32</v>
      </c>
      <c r="R6" s="276">
        <v>0.75</v>
      </c>
      <c r="S6" s="289">
        <f t="shared" si="3"/>
        <v>56</v>
      </c>
      <c r="T6" s="329">
        <v>0</v>
      </c>
      <c r="U6" s="329">
        <v>0</v>
      </c>
      <c r="V6" s="329">
        <v>1</v>
      </c>
    </row>
    <row r="7" spans="1:22" s="233" customFormat="1" ht="16.149999999999999" thickBot="1">
      <c r="A7" s="250" t="s">
        <v>185</v>
      </c>
      <c r="B7" s="270">
        <v>3947</v>
      </c>
      <c r="C7" s="276">
        <v>0.75</v>
      </c>
      <c r="D7" s="277">
        <f t="shared" si="0"/>
        <v>6907.25</v>
      </c>
      <c r="E7" s="257"/>
      <c r="F7" s="250" t="s">
        <v>97</v>
      </c>
      <c r="G7" s="270">
        <v>59</v>
      </c>
      <c r="H7" s="276">
        <v>0.75</v>
      </c>
      <c r="I7" s="286">
        <f t="shared" si="1"/>
        <v>103.25</v>
      </c>
      <c r="J7" s="180"/>
      <c r="K7" s="251" t="s">
        <v>126</v>
      </c>
      <c r="L7" s="278">
        <v>697</v>
      </c>
      <c r="M7" s="276">
        <v>0.5</v>
      </c>
      <c r="N7" s="289">
        <f t="shared" si="2"/>
        <v>1045.5</v>
      </c>
      <c r="O7" s="180"/>
      <c r="P7" s="251" t="s">
        <v>185</v>
      </c>
      <c r="Q7" s="278">
        <v>28</v>
      </c>
      <c r="R7" s="276">
        <v>0.75</v>
      </c>
      <c r="S7" s="289">
        <f t="shared" si="3"/>
        <v>49</v>
      </c>
      <c r="T7" s="329">
        <v>0</v>
      </c>
      <c r="U7" s="329">
        <v>0.5</v>
      </c>
      <c r="V7" s="329">
        <v>0.5</v>
      </c>
    </row>
    <row r="8" spans="1:22" s="233" customFormat="1" ht="16.149999999999999" thickBot="1">
      <c r="A8" s="250" t="s">
        <v>174</v>
      </c>
      <c r="B8" s="270">
        <v>3710</v>
      </c>
      <c r="C8" s="276">
        <v>0.75</v>
      </c>
      <c r="D8" s="277">
        <f t="shared" si="0"/>
        <v>6492.5</v>
      </c>
      <c r="E8" s="257"/>
      <c r="F8" s="250" t="s">
        <v>193</v>
      </c>
      <c r="G8" s="270">
        <v>194</v>
      </c>
      <c r="H8" s="276">
        <v>0.75</v>
      </c>
      <c r="I8" s="286">
        <f t="shared" si="1"/>
        <v>339.5</v>
      </c>
      <c r="J8" s="180"/>
      <c r="K8" s="251" t="s">
        <v>171</v>
      </c>
      <c r="L8" s="278">
        <f>L7</f>
        <v>697</v>
      </c>
      <c r="M8" s="276">
        <v>0.25</v>
      </c>
      <c r="N8" s="289">
        <f t="shared" si="2"/>
        <v>871.25</v>
      </c>
      <c r="O8" s="180"/>
      <c r="P8" s="251" t="s">
        <v>174</v>
      </c>
      <c r="Q8" s="278">
        <v>104</v>
      </c>
      <c r="R8" s="276">
        <v>0.75</v>
      </c>
      <c r="S8" s="289">
        <f t="shared" si="3"/>
        <v>182</v>
      </c>
      <c r="T8" s="329">
        <v>0</v>
      </c>
      <c r="U8" s="329">
        <v>0.66666666666666663</v>
      </c>
      <c r="V8" s="329">
        <v>0.33333333333333331</v>
      </c>
    </row>
    <row r="9" spans="1:22" s="233" customFormat="1" ht="16.149999999999999" thickBot="1">
      <c r="A9" s="250" t="s">
        <v>141</v>
      </c>
      <c r="B9" s="270">
        <v>1048</v>
      </c>
      <c r="C9" s="276">
        <v>0.75</v>
      </c>
      <c r="D9" s="277">
        <f t="shared" si="0"/>
        <v>1834</v>
      </c>
      <c r="E9" s="258"/>
      <c r="F9" s="274" t="s">
        <v>652</v>
      </c>
      <c r="G9" s="288">
        <f>SUM(G4:G8)</f>
        <v>1735</v>
      </c>
      <c r="H9" s="273"/>
      <c r="I9" s="287">
        <f>SUM(I4:I8)</f>
        <v>2927.75</v>
      </c>
      <c r="J9" s="180"/>
      <c r="K9" s="251" t="s">
        <v>181</v>
      </c>
      <c r="L9" s="278">
        <f>L5</f>
        <v>632</v>
      </c>
      <c r="M9" s="276">
        <v>0.25</v>
      </c>
      <c r="N9" s="289">
        <f t="shared" si="2"/>
        <v>790</v>
      </c>
      <c r="O9" s="180"/>
      <c r="P9" s="251" t="s">
        <v>141</v>
      </c>
      <c r="Q9" s="278">
        <v>8</v>
      </c>
      <c r="R9" s="276">
        <v>0.75</v>
      </c>
      <c r="S9" s="289">
        <f t="shared" si="3"/>
        <v>14</v>
      </c>
      <c r="T9" s="329">
        <v>0</v>
      </c>
      <c r="U9" s="329">
        <v>0</v>
      </c>
      <c r="V9" s="329">
        <v>1</v>
      </c>
    </row>
    <row r="10" spans="1:22" s="233" customFormat="1" ht="16.149999999999999" thickBot="1">
      <c r="A10" s="250" t="s">
        <v>137</v>
      </c>
      <c r="B10" s="270">
        <v>607</v>
      </c>
      <c r="C10" s="276">
        <v>0.75</v>
      </c>
      <c r="D10" s="277">
        <f t="shared" si="0"/>
        <v>1062.25</v>
      </c>
      <c r="E10" s="259"/>
      <c r="F10" s="254"/>
      <c r="G10" s="180"/>
      <c r="H10" s="180"/>
      <c r="I10" s="180"/>
      <c r="J10" s="180"/>
      <c r="K10" s="251" t="s">
        <v>185</v>
      </c>
      <c r="L10" s="278">
        <f>L4</f>
        <v>746</v>
      </c>
      <c r="M10" s="276">
        <v>0.25</v>
      </c>
      <c r="N10" s="289">
        <f t="shared" si="2"/>
        <v>932.5</v>
      </c>
      <c r="O10" s="180"/>
      <c r="P10" s="251" t="s">
        <v>358</v>
      </c>
      <c r="Q10" s="278">
        <v>520</v>
      </c>
      <c r="R10" s="276">
        <v>0.75</v>
      </c>
      <c r="S10" s="289">
        <f t="shared" si="3"/>
        <v>910</v>
      </c>
      <c r="T10" s="329">
        <v>0</v>
      </c>
      <c r="U10" s="329">
        <v>0</v>
      </c>
      <c r="V10" s="329">
        <v>1</v>
      </c>
    </row>
    <row r="11" spans="1:22" s="233" customFormat="1" ht="16.149999999999999" thickBot="1">
      <c r="A11" s="250" t="s">
        <v>133</v>
      </c>
      <c r="B11" s="270">
        <v>2681</v>
      </c>
      <c r="C11" s="276">
        <v>0.75</v>
      </c>
      <c r="D11" s="277">
        <f t="shared" si="0"/>
        <v>4691.75</v>
      </c>
      <c r="E11" s="259"/>
      <c r="F11" s="254"/>
      <c r="G11" s="180"/>
      <c r="H11" s="180"/>
      <c r="I11" s="180"/>
      <c r="J11" s="180"/>
      <c r="K11" s="274" t="s">
        <v>652</v>
      </c>
      <c r="L11" s="280">
        <v>2831</v>
      </c>
      <c r="M11" s="280"/>
      <c r="N11" s="287">
        <f>SUM(N4:N7)</f>
        <v>4720.5</v>
      </c>
      <c r="O11" s="180"/>
      <c r="P11" s="251" t="s">
        <v>354</v>
      </c>
      <c r="Q11" s="278">
        <v>12</v>
      </c>
      <c r="R11" s="276">
        <v>0.75</v>
      </c>
      <c r="S11" s="289">
        <f t="shared" si="3"/>
        <v>21</v>
      </c>
      <c r="T11" s="329">
        <v>1</v>
      </c>
      <c r="U11" s="329">
        <v>0</v>
      </c>
      <c r="V11" s="329">
        <v>0</v>
      </c>
    </row>
    <row r="12" spans="1:22" s="233" customFormat="1" ht="16.149999999999999" thickBot="1">
      <c r="A12" s="250" t="s">
        <v>126</v>
      </c>
      <c r="B12" s="270">
        <v>2604</v>
      </c>
      <c r="C12" s="276">
        <v>0.75</v>
      </c>
      <c r="D12" s="277">
        <f t="shared" si="0"/>
        <v>4557</v>
      </c>
      <c r="E12" s="259"/>
      <c r="F12" s="254"/>
      <c r="G12" s="180"/>
      <c r="H12" s="180"/>
      <c r="I12" s="180"/>
      <c r="J12" s="180"/>
      <c r="K12" s="180"/>
      <c r="L12" s="249"/>
      <c r="M12" s="180"/>
      <c r="N12" s="180"/>
      <c r="O12" s="180"/>
      <c r="P12" s="251" t="s">
        <v>137</v>
      </c>
      <c r="Q12" s="278">
        <v>1</v>
      </c>
      <c r="R12" s="276">
        <v>0.75</v>
      </c>
      <c r="S12" s="289">
        <f t="shared" si="3"/>
        <v>1.75</v>
      </c>
      <c r="T12" s="329">
        <v>0</v>
      </c>
      <c r="U12" s="329">
        <v>0.5</v>
      </c>
      <c r="V12" s="329">
        <v>0.5</v>
      </c>
    </row>
    <row r="13" spans="1:22" s="233" customFormat="1" ht="16.149999999999999" thickBot="1">
      <c r="A13" s="250" t="s">
        <v>121</v>
      </c>
      <c r="B13" s="270">
        <v>3288</v>
      </c>
      <c r="C13" s="276">
        <v>0.75</v>
      </c>
      <c r="D13" s="277">
        <f t="shared" si="0"/>
        <v>5754</v>
      </c>
      <c r="E13" s="259"/>
      <c r="F13" s="254"/>
      <c r="G13" s="180"/>
      <c r="H13" s="180"/>
      <c r="I13" s="180"/>
      <c r="J13" s="180"/>
      <c r="K13" s="180"/>
      <c r="L13" s="249"/>
      <c r="M13" s="180"/>
      <c r="N13" s="180"/>
      <c r="O13" s="180"/>
      <c r="P13" s="251" t="s">
        <v>133</v>
      </c>
      <c r="Q13" s="278">
        <v>68</v>
      </c>
      <c r="R13" s="276">
        <v>0.75</v>
      </c>
      <c r="S13" s="289">
        <f t="shared" si="3"/>
        <v>119</v>
      </c>
      <c r="T13" s="329">
        <v>0</v>
      </c>
      <c r="U13" s="329">
        <v>0.33333333333333331</v>
      </c>
      <c r="V13" s="329">
        <v>0.66666666666666663</v>
      </c>
    </row>
    <row r="14" spans="1:22" s="233" customFormat="1" ht="16.149999999999999" thickBot="1">
      <c r="A14" s="250" t="s">
        <v>181</v>
      </c>
      <c r="B14" s="270">
        <v>3665</v>
      </c>
      <c r="C14" s="276">
        <v>0.75</v>
      </c>
      <c r="D14" s="277">
        <f t="shared" si="0"/>
        <v>6413.75</v>
      </c>
      <c r="E14" s="259"/>
      <c r="F14" s="254"/>
      <c r="G14" s="180"/>
      <c r="H14" s="180"/>
      <c r="I14" s="180"/>
      <c r="J14" s="180"/>
      <c r="K14" s="180"/>
      <c r="L14" s="249"/>
      <c r="M14" s="180"/>
      <c r="N14" s="180"/>
      <c r="O14" s="180"/>
      <c r="P14" s="251" t="s">
        <v>126</v>
      </c>
      <c r="Q14" s="278">
        <v>656</v>
      </c>
      <c r="R14" s="276">
        <v>0.75</v>
      </c>
      <c r="S14" s="289">
        <f t="shared" si="3"/>
        <v>1148</v>
      </c>
      <c r="T14" s="329">
        <v>0</v>
      </c>
      <c r="U14" s="329">
        <v>0.5</v>
      </c>
      <c r="V14" s="329">
        <v>0.5</v>
      </c>
    </row>
    <row r="15" spans="1:22" s="233" customFormat="1" ht="16.149999999999999" thickBot="1">
      <c r="A15" s="250" t="s">
        <v>895</v>
      </c>
      <c r="B15" s="270">
        <v>750</v>
      </c>
      <c r="C15" s="276">
        <v>0</v>
      </c>
      <c r="D15" s="277">
        <f t="shared" si="0"/>
        <v>750</v>
      </c>
      <c r="E15" s="259"/>
      <c r="F15" s="254"/>
      <c r="G15" s="180"/>
      <c r="H15" s="180"/>
      <c r="I15" s="180"/>
      <c r="J15" s="180"/>
      <c r="K15" s="180"/>
      <c r="L15" s="249"/>
      <c r="M15" s="180"/>
      <c r="N15" s="180"/>
      <c r="O15" s="180"/>
      <c r="P15" s="251" t="s">
        <v>121</v>
      </c>
      <c r="Q15" s="278">
        <v>12</v>
      </c>
      <c r="R15" s="276">
        <v>0.75</v>
      </c>
      <c r="S15" s="289">
        <f t="shared" si="3"/>
        <v>21</v>
      </c>
      <c r="T15" s="329">
        <v>0</v>
      </c>
      <c r="U15" s="329">
        <v>1</v>
      </c>
      <c r="V15" s="329">
        <v>0</v>
      </c>
    </row>
    <row r="16" spans="1:22" s="233" customFormat="1" ht="31.9" thickBot="1">
      <c r="A16" s="271" t="s">
        <v>652</v>
      </c>
      <c r="B16" s="272">
        <v>28458</v>
      </c>
      <c r="C16" s="272"/>
      <c r="D16" s="272">
        <f t="shared" si="0"/>
        <v>28458</v>
      </c>
      <c r="E16" s="259"/>
      <c r="F16" s="254"/>
      <c r="G16" s="180"/>
      <c r="H16" s="180"/>
      <c r="I16" s="180"/>
      <c r="J16" s="180"/>
      <c r="K16" s="320" t="s">
        <v>720</v>
      </c>
      <c r="L16" s="321" t="s">
        <v>727</v>
      </c>
      <c r="M16" s="321" t="s">
        <v>728</v>
      </c>
      <c r="N16" s="321" t="s">
        <v>118</v>
      </c>
      <c r="O16" s="180"/>
      <c r="P16" s="251" t="s">
        <v>181</v>
      </c>
      <c r="Q16" s="278">
        <v>40</v>
      </c>
      <c r="R16" s="276">
        <v>0.75</v>
      </c>
      <c r="S16" s="289">
        <f t="shared" si="3"/>
        <v>70</v>
      </c>
      <c r="T16" s="329">
        <v>0</v>
      </c>
      <c r="U16" s="329">
        <v>0.33333333333333331</v>
      </c>
      <c r="V16" s="329">
        <v>0.66666666666666663</v>
      </c>
    </row>
    <row r="17" spans="1:22" s="233" customFormat="1" ht="16.05" customHeight="1" thickBot="1">
      <c r="D17" s="260"/>
      <c r="E17" s="259"/>
      <c r="F17" s="254"/>
      <c r="G17" s="180"/>
      <c r="H17" s="180"/>
      <c r="I17" s="180"/>
      <c r="J17" s="180"/>
      <c r="K17" s="252" t="s">
        <v>717</v>
      </c>
      <c r="L17" s="285">
        <v>40</v>
      </c>
      <c r="M17" s="276">
        <v>1.25</v>
      </c>
      <c r="N17" s="289">
        <f>L17*(1+M17)</f>
        <v>90</v>
      </c>
      <c r="P17" s="318" t="s">
        <v>895</v>
      </c>
      <c r="Q17" s="278">
        <v>40</v>
      </c>
      <c r="R17" s="276">
        <v>0</v>
      </c>
      <c r="S17" s="289">
        <f t="shared" si="3"/>
        <v>40</v>
      </c>
      <c r="T17" s="329">
        <v>0</v>
      </c>
      <c r="U17" s="329">
        <v>0.75</v>
      </c>
      <c r="V17" s="329">
        <v>0.25</v>
      </c>
    </row>
    <row r="18" spans="1:22" s="233" customFormat="1" ht="19.05" customHeight="1" thickBot="1">
      <c r="A18" s="320" t="s">
        <v>117</v>
      </c>
      <c r="B18" s="321" t="s">
        <v>727</v>
      </c>
      <c r="C18" s="321" t="s">
        <v>728</v>
      </c>
      <c r="D18" s="321" t="s">
        <v>118</v>
      </c>
      <c r="E18" s="260"/>
      <c r="F18" s="322" t="s">
        <v>719</v>
      </c>
      <c r="G18" s="321" t="s">
        <v>727</v>
      </c>
      <c r="H18" s="321" t="s">
        <v>728</v>
      </c>
      <c r="I18" s="321" t="s">
        <v>118</v>
      </c>
      <c r="K18" s="252" t="s">
        <v>908</v>
      </c>
      <c r="L18" s="285">
        <v>341</v>
      </c>
      <c r="M18" s="276">
        <v>0.5</v>
      </c>
      <c r="N18" s="289">
        <f>L18*(1+M18)</f>
        <v>511.5</v>
      </c>
      <c r="P18" s="297" t="s">
        <v>652</v>
      </c>
      <c r="Q18" s="300">
        <v>1776</v>
      </c>
      <c r="R18" s="298"/>
      <c r="S18" s="299">
        <f>SUM(S4:S17)</f>
        <v>3149.75</v>
      </c>
      <c r="T18" s="299">
        <f>SUMPRODUCT(S4:S16,T4:T16)</f>
        <v>21</v>
      </c>
      <c r="U18" s="299">
        <f>SUMPRODUCT(S4:S16,U4:U16)/4</f>
        <v>294.21874999999994</v>
      </c>
      <c r="V18" s="299">
        <f>SUMPRODUCT(S4:S16,V4:V16)/8</f>
        <v>238.984375</v>
      </c>
    </row>
    <row r="19" spans="1:22" ht="16.149999999999999" thickBot="1">
      <c r="A19" s="251" t="s">
        <v>167</v>
      </c>
      <c r="B19" s="278">
        <v>17116</v>
      </c>
      <c r="C19" s="276">
        <v>0.75</v>
      </c>
      <c r="D19" s="279">
        <f>B19*(1+C19)</f>
        <v>29953</v>
      </c>
      <c r="E19" s="264"/>
      <c r="F19" s="252" t="s">
        <v>717</v>
      </c>
      <c r="G19" s="285">
        <v>11</v>
      </c>
      <c r="H19" s="276">
        <v>0.75</v>
      </c>
      <c r="I19" s="289">
        <f>G19*(1+H19)</f>
        <v>19.25</v>
      </c>
      <c r="J19" s="180"/>
      <c r="K19" s="252" t="s">
        <v>909</v>
      </c>
      <c r="L19" s="285">
        <f>L18</f>
        <v>341</v>
      </c>
      <c r="M19" s="317">
        <v>0.25</v>
      </c>
      <c r="N19" s="289">
        <f>L19*(1+M19)</f>
        <v>426.25</v>
      </c>
      <c r="P19" s="233"/>
      <c r="Q19" s="233"/>
      <c r="R19" s="233"/>
      <c r="S19" s="233"/>
      <c r="T19" s="233"/>
      <c r="U19" s="233"/>
      <c r="V19" s="233"/>
    </row>
    <row r="20" spans="1:22" ht="16.149999999999999" thickBot="1">
      <c r="A20" s="251" t="s">
        <v>164</v>
      </c>
      <c r="B20" s="278">
        <v>14685</v>
      </c>
      <c r="C20" s="276">
        <v>0.75</v>
      </c>
      <c r="D20" s="279">
        <f t="shared" ref="D20:D22" si="4">B20*(1+C20)</f>
        <v>25698.75</v>
      </c>
      <c r="E20" s="259"/>
      <c r="F20" s="252" t="s">
        <v>718</v>
      </c>
      <c r="G20" s="285">
        <v>897</v>
      </c>
      <c r="H20" s="276">
        <v>0.75</v>
      </c>
      <c r="I20" s="289">
        <f>G20*(1+H20)</f>
        <v>1569.75</v>
      </c>
      <c r="J20" s="180"/>
      <c r="K20" s="274" t="s">
        <v>652</v>
      </c>
      <c r="L20" s="280">
        <f>SUM(L17:L18)</f>
        <v>381</v>
      </c>
      <c r="M20" s="280"/>
      <c r="N20" s="287">
        <f>SUM(N17:N18)</f>
        <v>601.5</v>
      </c>
      <c r="P20" s="233"/>
      <c r="Q20" s="233"/>
      <c r="R20" s="233"/>
      <c r="S20" s="233"/>
    </row>
    <row r="21" spans="1:22" ht="16.149999999999999" thickBot="1">
      <c r="A21" s="251" t="s">
        <v>160</v>
      </c>
      <c r="B21" s="278">
        <v>27288</v>
      </c>
      <c r="C21" s="276">
        <v>0.75</v>
      </c>
      <c r="D21" s="279">
        <f t="shared" si="4"/>
        <v>47754</v>
      </c>
      <c r="E21" s="259"/>
      <c r="F21" s="274" t="s">
        <v>652</v>
      </c>
      <c r="G21" s="280">
        <f>SUM(G19:G20)</f>
        <v>908</v>
      </c>
      <c r="H21" s="280"/>
      <c r="I21" s="287">
        <f>SUM(I19:I20)</f>
        <v>1589</v>
      </c>
      <c r="J21" s="180"/>
    </row>
    <row r="22" spans="1:22" ht="17" customHeight="1" thickBot="1">
      <c r="A22" s="251" t="s">
        <v>156</v>
      </c>
      <c r="B22" s="278">
        <v>15357</v>
      </c>
      <c r="C22" s="276">
        <v>0.75</v>
      </c>
      <c r="D22" s="279">
        <f t="shared" si="4"/>
        <v>26874.75</v>
      </c>
      <c r="E22" s="261"/>
      <c r="F22" s="254"/>
      <c r="G22" s="180"/>
      <c r="H22" s="180"/>
      <c r="I22" s="180"/>
      <c r="J22" s="180"/>
      <c r="K22" s="320" t="s">
        <v>906</v>
      </c>
      <c r="L22" s="323" t="s">
        <v>727</v>
      </c>
      <c r="M22" s="323" t="s">
        <v>728</v>
      </c>
      <c r="N22" s="323" t="s">
        <v>118</v>
      </c>
      <c r="P22" s="320" t="s">
        <v>907</v>
      </c>
      <c r="Q22" s="323" t="s">
        <v>727</v>
      </c>
      <c r="R22" s="323" t="s">
        <v>728</v>
      </c>
      <c r="S22" s="323" t="s">
        <v>118</v>
      </c>
    </row>
    <row r="23" spans="1:22" ht="16.149999999999999" thickBot="1">
      <c r="A23" s="274" t="s">
        <v>652</v>
      </c>
      <c r="B23" s="280">
        <v>74446</v>
      </c>
      <c r="C23" s="281"/>
      <c r="D23" s="282">
        <f>SUM(D19:D22)</f>
        <v>130280.5</v>
      </c>
      <c r="E23" s="259"/>
      <c r="F23" s="254"/>
      <c r="G23" s="180"/>
      <c r="H23" s="180"/>
      <c r="I23" s="180"/>
      <c r="J23" s="180"/>
      <c r="K23" s="251" t="s">
        <v>524</v>
      </c>
      <c r="L23" s="278">
        <v>50</v>
      </c>
      <c r="M23" s="276">
        <v>0.75</v>
      </c>
      <c r="N23" s="289">
        <f>L23*(1+M23)</f>
        <v>87.5</v>
      </c>
      <c r="P23" s="251" t="s">
        <v>522</v>
      </c>
      <c r="Q23" s="278">
        <v>60</v>
      </c>
      <c r="R23" s="276">
        <v>0.75</v>
      </c>
      <c r="S23" s="285">
        <f>Q23*(1+R23)</f>
        <v>105</v>
      </c>
    </row>
    <row r="24" spans="1:22" s="233" customFormat="1" ht="16.149999999999999" thickBot="1">
      <c r="B24" s="283"/>
      <c r="C24" s="283"/>
      <c r="D24" s="284"/>
      <c r="E24" s="259"/>
      <c r="F24" s="255"/>
      <c r="K24" s="251" t="s">
        <v>473</v>
      </c>
      <c r="L24" s="278">
        <v>250</v>
      </c>
      <c r="M24" s="276">
        <v>0.75</v>
      </c>
      <c r="N24" s="289">
        <f t="shared" ref="N24:N32" si="5">L24*(1+M24)</f>
        <v>437.5</v>
      </c>
      <c r="O24" s="180"/>
      <c r="P24" s="251" t="s">
        <v>469</v>
      </c>
      <c r="Q24" s="278">
        <v>180</v>
      </c>
      <c r="R24" s="276">
        <v>0.75</v>
      </c>
      <c r="S24" s="285">
        <f t="shared" ref="S24:S32" si="6">Q24*(1+R24)</f>
        <v>315</v>
      </c>
      <c r="T24" s="180"/>
      <c r="U24" s="180"/>
      <c r="V24" s="180"/>
    </row>
    <row r="25" spans="1:22" s="233" customFormat="1" ht="19.05" customHeight="1" thickBot="1">
      <c r="A25" s="320" t="s">
        <v>721</v>
      </c>
      <c r="B25" s="321" t="s">
        <v>727</v>
      </c>
      <c r="C25" s="321" t="s">
        <v>728</v>
      </c>
      <c r="D25" s="321" t="s">
        <v>118</v>
      </c>
      <c r="E25" s="260"/>
      <c r="F25" s="322" t="s">
        <v>722</v>
      </c>
      <c r="G25" s="321" t="s">
        <v>727</v>
      </c>
      <c r="H25" s="323" t="s">
        <v>728</v>
      </c>
      <c r="I25" s="323" t="s">
        <v>118</v>
      </c>
      <c r="K25" s="251" t="s">
        <v>431</v>
      </c>
      <c r="L25" s="278">
        <v>100</v>
      </c>
      <c r="M25" s="276">
        <v>0.75</v>
      </c>
      <c r="N25" s="289">
        <f t="shared" si="5"/>
        <v>175</v>
      </c>
      <c r="O25" s="180"/>
      <c r="P25" s="251" t="s">
        <v>1068</v>
      </c>
      <c r="Q25" s="278">
        <v>180</v>
      </c>
      <c r="R25" s="276">
        <v>0.75</v>
      </c>
      <c r="S25" s="285">
        <f t="shared" si="6"/>
        <v>315</v>
      </c>
    </row>
    <row r="26" spans="1:22" ht="19.05" customHeight="1" thickBot="1">
      <c r="A26" s="251" t="s">
        <v>167</v>
      </c>
      <c r="B26" s="285">
        <v>1226</v>
      </c>
      <c r="C26" s="276">
        <v>0.75</v>
      </c>
      <c r="D26" s="279">
        <f>B26*(1+C26)</f>
        <v>2145.5</v>
      </c>
      <c r="E26" s="264"/>
      <c r="F26" s="252" t="s">
        <v>717</v>
      </c>
      <c r="G26" s="285">
        <f>10+37</f>
        <v>47</v>
      </c>
      <c r="H26" s="276">
        <v>0.75</v>
      </c>
      <c r="I26" s="289">
        <f>G26*(1+H26)</f>
        <v>82.25</v>
      </c>
      <c r="J26" s="180"/>
      <c r="K26" s="251" t="s">
        <v>403</v>
      </c>
      <c r="L26" s="278">
        <v>125</v>
      </c>
      <c r="M26" s="276">
        <v>0.75</v>
      </c>
      <c r="N26" s="289">
        <f t="shared" si="5"/>
        <v>218.75</v>
      </c>
      <c r="P26" s="251" t="s">
        <v>399</v>
      </c>
      <c r="Q26" s="278">
        <v>180</v>
      </c>
      <c r="R26" s="276">
        <v>0.75</v>
      </c>
      <c r="S26" s="285">
        <f t="shared" si="6"/>
        <v>315</v>
      </c>
      <c r="T26" s="233"/>
      <c r="U26" s="233"/>
      <c r="V26" s="233"/>
    </row>
    <row r="27" spans="1:22" ht="16.149999999999999" thickBot="1">
      <c r="A27" s="251" t="s">
        <v>164</v>
      </c>
      <c r="B27" s="285">
        <v>1018</v>
      </c>
      <c r="C27" s="276">
        <v>0.85</v>
      </c>
      <c r="D27" s="279">
        <f t="shared" ref="D27:D29" si="7">B27*(1+C27)</f>
        <v>1883.3000000000002</v>
      </c>
      <c r="E27" s="259"/>
      <c r="F27" s="252" t="s">
        <v>718</v>
      </c>
      <c r="G27" s="285">
        <f>1275+780</f>
        <v>2055</v>
      </c>
      <c r="H27" s="276">
        <v>0.75</v>
      </c>
      <c r="I27" s="289">
        <f>G27*(1+H27)</f>
        <v>3596.25</v>
      </c>
      <c r="J27" s="269"/>
      <c r="K27" s="251" t="s">
        <v>372</v>
      </c>
      <c r="L27" s="278">
        <v>50</v>
      </c>
      <c r="M27" s="276">
        <v>0.75</v>
      </c>
      <c r="N27" s="289">
        <f t="shared" si="5"/>
        <v>87.5</v>
      </c>
      <c r="P27" s="251" t="s">
        <v>368</v>
      </c>
      <c r="Q27" s="278">
        <v>60</v>
      </c>
      <c r="R27" s="276">
        <v>0.75</v>
      </c>
      <c r="S27" s="285">
        <f t="shared" si="6"/>
        <v>105</v>
      </c>
    </row>
    <row r="28" spans="1:22" ht="16.149999999999999" thickBot="1">
      <c r="A28" s="251" t="s">
        <v>160</v>
      </c>
      <c r="B28" s="285">
        <v>2071</v>
      </c>
      <c r="C28" s="276">
        <v>0.75</v>
      </c>
      <c r="D28" s="279">
        <f t="shared" si="7"/>
        <v>3624.25</v>
      </c>
      <c r="E28" s="267"/>
      <c r="F28" s="252" t="s">
        <v>905</v>
      </c>
      <c r="G28" s="285">
        <f>12+16</f>
        <v>28</v>
      </c>
      <c r="H28" s="276">
        <v>0.75</v>
      </c>
      <c r="I28" s="289">
        <f>G28*(1+H28)</f>
        <v>49</v>
      </c>
      <c r="J28" s="180"/>
      <c r="K28" s="251" t="s">
        <v>343</v>
      </c>
      <c r="L28" s="278">
        <v>75</v>
      </c>
      <c r="M28" s="276">
        <v>0.75</v>
      </c>
      <c r="N28" s="289">
        <f t="shared" si="5"/>
        <v>131.25</v>
      </c>
      <c r="P28" s="251" t="s">
        <v>341</v>
      </c>
      <c r="Q28" s="278">
        <v>30</v>
      </c>
      <c r="R28" s="276">
        <v>0.75</v>
      </c>
      <c r="S28" s="285">
        <f t="shared" si="6"/>
        <v>52.5</v>
      </c>
    </row>
    <row r="29" spans="1:22" ht="16.149999999999999" thickBot="1">
      <c r="A29" s="251" t="s">
        <v>156</v>
      </c>
      <c r="B29" s="285">
        <v>1074</v>
      </c>
      <c r="C29" s="276">
        <v>0.75</v>
      </c>
      <c r="D29" s="279">
        <f t="shared" si="7"/>
        <v>1879.5</v>
      </c>
      <c r="E29" s="267"/>
      <c r="F29" s="275" t="s">
        <v>652</v>
      </c>
      <c r="G29" s="281">
        <f>SUM(G26:G27)</f>
        <v>2102</v>
      </c>
      <c r="H29" s="281"/>
      <c r="I29" s="319">
        <f>SUM(I26:I27)</f>
        <v>3678.5</v>
      </c>
      <c r="J29" s="180"/>
      <c r="K29" s="251" t="s">
        <v>326</v>
      </c>
      <c r="L29" s="278">
        <v>175</v>
      </c>
      <c r="M29" s="276">
        <v>0.75</v>
      </c>
      <c r="N29" s="289">
        <f t="shared" si="5"/>
        <v>306.25</v>
      </c>
      <c r="P29" s="251" t="s">
        <v>322</v>
      </c>
      <c r="Q29" s="278">
        <v>60</v>
      </c>
      <c r="R29" s="276">
        <v>0.75</v>
      </c>
      <c r="S29" s="285">
        <f t="shared" si="6"/>
        <v>105</v>
      </c>
    </row>
    <row r="30" spans="1:22" ht="16.149999999999999" thickBot="1">
      <c r="A30" s="274" t="s">
        <v>652</v>
      </c>
      <c r="B30" s="280">
        <f>SUM(B26:B29)</f>
        <v>5389</v>
      </c>
      <c r="C30" s="281"/>
      <c r="D30" s="282">
        <f>SUM(D26:D29)</f>
        <v>9532.5499999999993</v>
      </c>
      <c r="E30" s="268"/>
      <c r="F30" s="269"/>
      <c r="G30" s="180"/>
      <c r="H30" s="180"/>
      <c r="I30" s="180"/>
      <c r="J30" s="180"/>
      <c r="K30" s="251" t="s">
        <v>274</v>
      </c>
      <c r="L30" s="278">
        <v>125</v>
      </c>
      <c r="M30" s="276">
        <v>0.75</v>
      </c>
      <c r="N30" s="289">
        <f t="shared" si="5"/>
        <v>218.75</v>
      </c>
      <c r="P30" s="251" t="s">
        <v>272</v>
      </c>
      <c r="Q30" s="278">
        <v>150</v>
      </c>
      <c r="R30" s="276">
        <v>0.75</v>
      </c>
      <c r="S30" s="285">
        <f t="shared" si="6"/>
        <v>262.5</v>
      </c>
    </row>
    <row r="31" spans="1:22" ht="16.149999999999999" thickBot="1">
      <c r="E31" s="268"/>
      <c r="K31" s="251" t="s">
        <v>244</v>
      </c>
      <c r="L31" s="278">
        <v>100</v>
      </c>
      <c r="M31" s="276">
        <v>0.75</v>
      </c>
      <c r="N31" s="289">
        <f t="shared" si="5"/>
        <v>175</v>
      </c>
      <c r="P31" s="251" t="s">
        <v>242</v>
      </c>
      <c r="Q31" s="278">
        <v>30</v>
      </c>
      <c r="R31" s="276">
        <v>0.75</v>
      </c>
      <c r="S31" s="285">
        <f t="shared" si="6"/>
        <v>52.5</v>
      </c>
    </row>
    <row r="32" spans="1:22" ht="16.149999999999999" thickBot="1">
      <c r="K32" s="251" t="s">
        <v>220</v>
      </c>
      <c r="L32" s="278">
        <v>225</v>
      </c>
      <c r="M32" s="276">
        <v>0.75</v>
      </c>
      <c r="N32" s="289">
        <f t="shared" si="5"/>
        <v>393.75</v>
      </c>
      <c r="P32" s="251" t="s">
        <v>216</v>
      </c>
      <c r="Q32" s="278">
        <v>30</v>
      </c>
      <c r="R32" s="276">
        <v>0.75</v>
      </c>
      <c r="S32" s="285">
        <f t="shared" si="6"/>
        <v>52.5</v>
      </c>
    </row>
    <row r="33" spans="1:16">
      <c r="M33" s="233"/>
      <c r="N33" s="233"/>
      <c r="O33" s="233"/>
    </row>
    <row r="34" spans="1:16" ht="47.65" thickBot="1">
      <c r="A34" s="228" t="str">
        <f>'Ingredient Costs'!A6</f>
        <v>Ingredient</v>
      </c>
      <c r="B34" s="307" t="str">
        <f>'Ingredient Costs'!B6</f>
        <v>Price</v>
      </c>
      <c r="C34" s="308" t="str">
        <f>'Ingredient Costs'!C6</f>
        <v>Lead Time (Days)</v>
      </c>
      <c r="D34" s="308" t="str">
        <f>'Ingredient Costs'!D6</f>
        <v>Historical Purchase Quantity</v>
      </c>
      <c r="E34" s="308" t="s">
        <v>726</v>
      </c>
      <c r="F34" s="308" t="s">
        <v>725</v>
      </c>
      <c r="G34" s="308" t="s">
        <v>735</v>
      </c>
      <c r="H34" s="308" t="s">
        <v>737</v>
      </c>
      <c r="I34" s="308" t="s">
        <v>734</v>
      </c>
      <c r="J34" s="308" t="s">
        <v>942</v>
      </c>
      <c r="K34" s="308" t="s">
        <v>1067</v>
      </c>
      <c r="L34" s="307" t="s">
        <v>940</v>
      </c>
      <c r="M34" s="308" t="s">
        <v>941</v>
      </c>
      <c r="N34" s="233"/>
      <c r="O34" s="233"/>
      <c r="P34" s="233"/>
    </row>
    <row r="35" spans="1:16" ht="16.149999999999999" thickBot="1">
      <c r="A35" s="252" t="str">
        <f>'Ingredient Costs'!A7</f>
        <v>Ancho Chile Powder, Bulk</v>
      </c>
      <c r="B35" s="285">
        <f>'Ingredient Costs'!B7</f>
        <v>7.54</v>
      </c>
      <c r="C35" s="285">
        <f>'Ingredient Costs'!C7</f>
        <v>7</v>
      </c>
      <c r="D35" s="285">
        <f>'Ingredient Costs'!D7</f>
        <v>20</v>
      </c>
      <c r="E35" s="316">
        <f>D35</f>
        <v>20</v>
      </c>
      <c r="F35" s="301">
        <f>'Forecasted Batch Volume'!B7</f>
        <v>8.4689999999999994</v>
      </c>
      <c r="G35" s="301">
        <f>F35/3</f>
        <v>2.823</v>
      </c>
      <c r="H35" s="289">
        <f>(E35/G35)*30</f>
        <v>212.53985122210415</v>
      </c>
      <c r="I35" s="328">
        <f>E35*B35</f>
        <v>150.80000000000001</v>
      </c>
      <c r="J35" s="301">
        <f>ROUNDUP((G35/30)*C35,0)</f>
        <v>1</v>
      </c>
      <c r="K35" s="332">
        <f>VLOOKUP(A35,'Data Drop'!A:E,5,FALSE)</f>
        <v>24.52</v>
      </c>
      <c r="L35" s="333">
        <f ca="1">TODAY()+(K35-J35)/(G35/30)</f>
        <v>44213.946865037193</v>
      </c>
      <c r="M35" s="333">
        <f t="shared" ref="M35:M77" ca="1" si="8">TODAY()+(K35/(G35/30))</f>
        <v>44224.573857598298</v>
      </c>
      <c r="N35" s="233"/>
      <c r="O35" s="233"/>
      <c r="P35" s="233"/>
    </row>
    <row r="36" spans="1:16" ht="16.149999999999999" thickBot="1">
      <c r="A36" s="252" t="str">
        <f>'Ingredient Costs'!A8</f>
        <v>Carolina Reaper Chiles, Dried</v>
      </c>
      <c r="B36" s="285">
        <f>'Ingredient Costs'!B8</f>
        <v>150</v>
      </c>
      <c r="C36" s="285">
        <f>'Ingredient Costs'!C8</f>
        <v>0</v>
      </c>
      <c r="D36" s="285" t="str">
        <f>'Ingredient Costs'!D8</f>
        <v>N/A</v>
      </c>
      <c r="E36" s="316" t="str">
        <f t="shared" ref="E36:E77" si="9">D36</f>
        <v>N/A</v>
      </c>
      <c r="F36" s="301">
        <f>'Forecasted Batch Volume'!B8</f>
        <v>0</v>
      </c>
      <c r="G36" s="301">
        <f t="shared" ref="G36:G77" si="10">F36/3</f>
        <v>0</v>
      </c>
      <c r="H36" s="289" t="e">
        <f t="shared" ref="H36:H77" si="11">(E36/G36)*30</f>
        <v>#VALUE!</v>
      </c>
      <c r="I36" s="328" t="e">
        <f t="shared" ref="I36:I77" si="12">E36*B36</f>
        <v>#VALUE!</v>
      </c>
      <c r="J36" s="301">
        <f t="shared" ref="J36:J77" si="13">ROUNDUP((G36/30)*C36,0)</f>
        <v>0</v>
      </c>
      <c r="K36" s="332">
        <f>VLOOKUP(A36,'Data Drop'!A:E,5,FALSE)</f>
        <v>0</v>
      </c>
      <c r="L36" s="334" t="s">
        <v>83</v>
      </c>
      <c r="M36" s="333" t="e">
        <f t="shared" ca="1" si="8"/>
        <v>#DIV/0!</v>
      </c>
      <c r="N36" s="233"/>
      <c r="O36" s="233"/>
      <c r="P36" s="233"/>
    </row>
    <row r="37" spans="1:16" ht="16.149999999999999" thickBot="1">
      <c r="A37" s="252" t="str">
        <f>'Ingredient Costs'!A9</f>
        <v>Chai Spice Mix - No Sugar</v>
      </c>
      <c r="B37" s="285">
        <f>'Ingredient Costs'!B9</f>
        <v>16.39</v>
      </c>
      <c r="C37" s="285">
        <f>'Ingredient Costs'!C9</f>
        <v>14</v>
      </c>
      <c r="D37" s="285">
        <f>'Ingredient Costs'!D9</f>
        <v>100</v>
      </c>
      <c r="E37" s="331">
        <v>150</v>
      </c>
      <c r="F37" s="301">
        <f>'Forecasted Batch Volume'!B9</f>
        <v>255.10634920634919</v>
      </c>
      <c r="G37" s="301">
        <f t="shared" si="10"/>
        <v>85.035449735449731</v>
      </c>
      <c r="H37" s="289">
        <f t="shared" si="11"/>
        <v>52.919106255094363</v>
      </c>
      <c r="I37" s="328">
        <f t="shared" si="12"/>
        <v>2458.5</v>
      </c>
      <c r="J37" s="301">
        <f t="shared" si="13"/>
        <v>40</v>
      </c>
      <c r="K37" s="332">
        <f>VLOOKUP(A37,'Data Drop'!A:E,5,FALSE)</f>
        <v>184.94167999999999</v>
      </c>
      <c r="L37" s="333">
        <f t="shared" ref="L37:L45" ca="1" si="14">TODAY()+(K37-J37)/(G37/30)</f>
        <v>44015.134561098079</v>
      </c>
      <c r="M37" s="333">
        <f t="shared" ca="1" si="8"/>
        <v>44029.246322766106</v>
      </c>
      <c r="N37" s="233"/>
      <c r="O37" s="233"/>
      <c r="P37" s="233"/>
    </row>
    <row r="38" spans="1:16" ht="16.149999999999999" thickBot="1">
      <c r="A38" s="252" t="str">
        <f>'Ingredient Costs'!A10</f>
        <v>Chicory Root Fiber (Inulin)</v>
      </c>
      <c r="B38" s="285">
        <f>'Ingredient Costs'!B10</f>
        <v>1.85</v>
      </c>
      <c r="C38" s="285">
        <f>'Ingredient Costs'!C10</f>
        <v>28</v>
      </c>
      <c r="D38" s="285">
        <f>'Ingredient Costs'!D10</f>
        <v>617</v>
      </c>
      <c r="E38" s="316">
        <f t="shared" si="9"/>
        <v>617</v>
      </c>
      <c r="F38" s="301">
        <f>'Forecasted Batch Volume'!B10</f>
        <v>744.24603174603169</v>
      </c>
      <c r="G38" s="301">
        <f t="shared" si="10"/>
        <v>248.08201058201055</v>
      </c>
      <c r="H38" s="289">
        <f t="shared" si="11"/>
        <v>74.612423353772328</v>
      </c>
      <c r="I38" s="328">
        <f t="shared" si="12"/>
        <v>1141.45</v>
      </c>
      <c r="J38" s="301">
        <f t="shared" si="13"/>
        <v>232</v>
      </c>
      <c r="K38" s="332">
        <f>VLOOKUP(A38,'Data Drop'!A:E,5,FALSE)</f>
        <v>487.1952</v>
      </c>
      <c r="L38" s="333">
        <f t="shared" ca="1" si="14"/>
        <v>43994.860182010132</v>
      </c>
      <c r="M38" s="333">
        <f t="shared" ca="1" si="8"/>
        <v>44022.915420613172</v>
      </c>
      <c r="N38" s="233"/>
      <c r="O38" s="233"/>
      <c r="P38" s="233"/>
    </row>
    <row r="39" spans="1:16" ht="16.149999999999999" thickBot="1">
      <c r="A39" s="252" t="str">
        <f>'Ingredient Costs'!A11</f>
        <v>Chocolate Morsels, Bulk</v>
      </c>
      <c r="B39" s="285">
        <f>'Ingredient Costs'!B11</f>
        <v>11.36</v>
      </c>
      <c r="C39" s="285">
        <f>'Ingredient Costs'!C11</f>
        <v>14</v>
      </c>
      <c r="D39" s="285">
        <f>'Ingredient Costs'!D11</f>
        <v>132</v>
      </c>
      <c r="E39" s="316">
        <f t="shared" si="9"/>
        <v>132</v>
      </c>
      <c r="F39" s="301">
        <f>'Forecasted Batch Volume'!B11</f>
        <v>138.84678</v>
      </c>
      <c r="G39" s="301">
        <f t="shared" si="10"/>
        <v>46.282260000000001</v>
      </c>
      <c r="H39" s="289">
        <f t="shared" si="11"/>
        <v>85.561941011523643</v>
      </c>
      <c r="I39" s="328">
        <f t="shared" si="12"/>
        <v>1499.52</v>
      </c>
      <c r="J39" s="301">
        <f t="shared" si="13"/>
        <v>22</v>
      </c>
      <c r="K39" s="332">
        <f>VLOOKUP(A39,'Data Drop'!A:E,5,FALSE)</f>
        <v>16.649999999999999</v>
      </c>
      <c r="L39" s="333">
        <f t="shared" ca="1" si="14"/>
        <v>43960.532148602942</v>
      </c>
      <c r="M39" s="333">
        <f t="shared" ca="1" si="8"/>
        <v>43974.792472104862</v>
      </c>
      <c r="N39" s="233"/>
      <c r="O39" s="233"/>
      <c r="P39" s="233"/>
    </row>
    <row r="40" spans="1:16" ht="16.149999999999999" thickBot="1">
      <c r="A40" s="252" t="str">
        <f>'Ingredient Costs'!A12</f>
        <v>Cocoa Nibs, Bulk</v>
      </c>
      <c r="B40" s="285">
        <f>'Ingredient Costs'!B12</f>
        <v>9.75</v>
      </c>
      <c r="C40" s="285">
        <f>'Ingredient Costs'!C12</f>
        <v>14</v>
      </c>
      <c r="D40" s="285">
        <f>'Ingredient Costs'!D12</f>
        <v>20</v>
      </c>
      <c r="E40" s="331">
        <v>60</v>
      </c>
      <c r="F40" s="301">
        <f>'Forecasted Batch Volume'!B12</f>
        <v>70.198000000000008</v>
      </c>
      <c r="G40" s="301">
        <f t="shared" si="10"/>
        <v>23.399333333333335</v>
      </c>
      <c r="H40" s="289">
        <f t="shared" si="11"/>
        <v>76.925268526168821</v>
      </c>
      <c r="I40" s="328">
        <f t="shared" si="12"/>
        <v>585</v>
      </c>
      <c r="J40" s="301">
        <f t="shared" si="13"/>
        <v>11</v>
      </c>
      <c r="K40" s="332">
        <f>VLOOKUP(A40,'Data Drop'!A:E,5,FALSE)</f>
        <v>12.3</v>
      </c>
      <c r="L40" s="333">
        <f t="shared" ca="1" si="14"/>
        <v>43965.666714151397</v>
      </c>
      <c r="M40" s="333">
        <f t="shared" ca="1" si="8"/>
        <v>43979.769680047866</v>
      </c>
      <c r="N40" s="233"/>
      <c r="O40" s="233"/>
      <c r="P40" s="233"/>
    </row>
    <row r="41" spans="1:16" ht="16.149999999999999" thickBot="1">
      <c r="A41" s="252" t="str">
        <f>'Ingredient Costs'!A13</f>
        <v>Coconut Crystals</v>
      </c>
      <c r="B41" s="285">
        <f>'Ingredient Costs'!B13</f>
        <v>4.88</v>
      </c>
      <c r="C41" s="285">
        <f>'Ingredient Costs'!C13</f>
        <v>14</v>
      </c>
      <c r="D41" s="285">
        <f>'Ingredient Costs'!D13</f>
        <v>165</v>
      </c>
      <c r="E41" s="316">
        <f>D41*2</f>
        <v>330</v>
      </c>
      <c r="F41" s="301">
        <f>'Forecasted Batch Volume'!B13</f>
        <v>321.03699999999998</v>
      </c>
      <c r="G41" s="301">
        <f t="shared" si="10"/>
        <v>107.01233333333333</v>
      </c>
      <c r="H41" s="289">
        <f t="shared" si="11"/>
        <v>92.512701028230396</v>
      </c>
      <c r="I41" s="328">
        <f t="shared" si="12"/>
        <v>1610.3999999999999</v>
      </c>
      <c r="J41" s="301">
        <f t="shared" si="13"/>
        <v>50</v>
      </c>
      <c r="K41" s="332">
        <f>VLOOKUP(A41,'Data Drop'!A:E,5,FALSE)</f>
        <v>114.53538</v>
      </c>
      <c r="L41" s="333">
        <f t="shared" ca="1" si="14"/>
        <v>43982.091946411165</v>
      </c>
      <c r="M41" s="333">
        <f t="shared" ca="1" si="8"/>
        <v>43996.109022324526</v>
      </c>
      <c r="N41" s="233"/>
      <c r="O41" s="233"/>
      <c r="P41" s="233"/>
    </row>
    <row r="42" spans="1:16" ht="16.149999999999999" thickBot="1">
      <c r="A42" s="252" t="str">
        <f>'Ingredient Costs'!A14</f>
        <v>Crystallized Ginger Mini Chips 2-5 mm</v>
      </c>
      <c r="B42" s="285">
        <f>'Ingredient Costs'!B14</f>
        <v>6.39</v>
      </c>
      <c r="C42" s="285">
        <f>'Ingredient Costs'!C14</f>
        <v>14</v>
      </c>
      <c r="D42" s="285">
        <f>'Ingredient Costs'!D14</f>
        <v>304.8</v>
      </c>
      <c r="E42" s="316">
        <v>787.4</v>
      </c>
      <c r="F42" s="301">
        <f>'Forecasted Batch Volume'!B14</f>
        <v>790.4</v>
      </c>
      <c r="G42" s="301">
        <f t="shared" si="10"/>
        <v>263.46666666666664</v>
      </c>
      <c r="H42" s="289">
        <f t="shared" si="11"/>
        <v>89.658400809716596</v>
      </c>
      <c r="I42" s="328">
        <f t="shared" si="12"/>
        <v>5031.4859999999999</v>
      </c>
      <c r="J42" s="301">
        <f t="shared" si="13"/>
        <v>123</v>
      </c>
      <c r="K42" s="332">
        <f>VLOOKUP(A42,'Data Drop'!A:E,5,FALSE)</f>
        <v>203.52</v>
      </c>
      <c r="L42" s="333">
        <f t="shared" ca="1" si="14"/>
        <v>43973.168522267209</v>
      </c>
      <c r="M42" s="333">
        <f t="shared" ca="1" si="8"/>
        <v>43987.174089068823</v>
      </c>
      <c r="N42" s="233"/>
      <c r="O42" s="233"/>
      <c r="P42" s="233"/>
    </row>
    <row r="43" spans="1:16" ht="16.149999999999999" thickBot="1">
      <c r="A43" s="252" t="str">
        <f>'Ingredient Costs'!A15</f>
        <v>Dried Diced Cranberries</v>
      </c>
      <c r="B43" s="285">
        <f>'Ingredient Costs'!B15</f>
        <v>2.5</v>
      </c>
      <c r="C43" s="285">
        <v>28</v>
      </c>
      <c r="D43" s="285">
        <f>'Ingredient Costs'!D15</f>
        <v>200</v>
      </c>
      <c r="E43" s="316">
        <v>300</v>
      </c>
      <c r="F43" s="301">
        <f>'Forecasted Batch Volume'!B15</f>
        <v>301.58730158730157</v>
      </c>
      <c r="G43" s="301">
        <f t="shared" si="10"/>
        <v>100.52910052910052</v>
      </c>
      <c r="H43" s="289">
        <f t="shared" si="11"/>
        <v>89.526315789473685</v>
      </c>
      <c r="I43" s="328">
        <f t="shared" si="12"/>
        <v>750</v>
      </c>
      <c r="J43" s="301">
        <f t="shared" si="13"/>
        <v>94</v>
      </c>
      <c r="K43" s="332">
        <f>VLOOKUP(A43,'Data Drop'!A:E,5,FALSE)</f>
        <v>125.276</v>
      </c>
      <c r="L43" s="333">
        <f t="shared" ca="1" si="14"/>
        <v>43973.333416842106</v>
      </c>
      <c r="M43" s="333">
        <f t="shared" ca="1" si="8"/>
        <v>44001.384995789471</v>
      </c>
      <c r="N43" s="233"/>
      <c r="O43" s="233"/>
      <c r="P43" s="233"/>
    </row>
    <row r="44" spans="1:16" ht="16.149999999999999" thickBot="1">
      <c r="A44" s="252" t="str">
        <f>'Ingredient Costs'!A16</f>
        <v>Dried Diced Tart Montmorency Cherries</v>
      </c>
      <c r="B44" s="285">
        <f>'Ingredient Costs'!B16</f>
        <v>5.7</v>
      </c>
      <c r="C44" s="285">
        <f>'Ingredient Costs'!C16</f>
        <v>28</v>
      </c>
      <c r="D44" s="285">
        <f>'Ingredient Costs'!D16</f>
        <v>120</v>
      </c>
      <c r="E44" s="316">
        <v>300</v>
      </c>
      <c r="F44" s="301">
        <f>'Forecasted Batch Volume'!B16</f>
        <v>449.0299823633157</v>
      </c>
      <c r="G44" s="301">
        <f t="shared" si="10"/>
        <v>149.67666078777191</v>
      </c>
      <c r="H44" s="289">
        <f t="shared" si="11"/>
        <v>60.129615082482324</v>
      </c>
      <c r="I44" s="328">
        <f t="shared" si="12"/>
        <v>1710</v>
      </c>
      <c r="J44" s="301">
        <f t="shared" si="13"/>
        <v>140</v>
      </c>
      <c r="K44" s="332">
        <f>VLOOKUP(A44,'Data Drop'!A:E,5,FALSE)</f>
        <v>37.94</v>
      </c>
      <c r="L44" s="333">
        <f t="shared" ca="1" si="14"/>
        <v>43943.543904948936</v>
      </c>
      <c r="M44" s="333">
        <f t="shared" ca="1" si="8"/>
        <v>43971.604391987428</v>
      </c>
      <c r="N44" s="233"/>
      <c r="O44" s="233"/>
      <c r="P44" s="233"/>
    </row>
    <row r="45" spans="1:16" ht="16.149999999999999" thickBot="1">
      <c r="A45" s="252" t="str">
        <f>'Ingredient Costs'!A17</f>
        <v>Dry Roasted Mission Type Almonds</v>
      </c>
      <c r="B45" s="285">
        <f>'Ingredient Costs'!B17</f>
        <v>3.45</v>
      </c>
      <c r="C45" s="285">
        <f>'Ingredient Costs'!C17</f>
        <v>28</v>
      </c>
      <c r="D45" s="285">
        <v>5000</v>
      </c>
      <c r="E45" s="316">
        <v>8000</v>
      </c>
      <c r="F45" s="301">
        <f>'Forecasted Batch Volume'!B17</f>
        <v>21949.039204879482</v>
      </c>
      <c r="G45" s="301">
        <f t="shared" si="10"/>
        <v>7316.3464016264943</v>
      </c>
      <c r="H45" s="289">
        <f t="shared" si="11"/>
        <v>32.803258187262117</v>
      </c>
      <c r="I45" s="328">
        <f t="shared" si="12"/>
        <v>27600</v>
      </c>
      <c r="J45" s="301">
        <f t="shared" si="13"/>
        <v>6829</v>
      </c>
      <c r="K45" s="332">
        <f>VLOOKUP(A45,'Data Drop'!A:E,5,FALSE)</f>
        <v>7692.8360000000002</v>
      </c>
      <c r="L45" s="333">
        <f t="shared" ca="1" si="14"/>
        <v>43967.542079417428</v>
      </c>
      <c r="M45" s="333">
        <f t="shared" ca="1" si="8"/>
        <v>43995.543760687535</v>
      </c>
      <c r="N45" s="233"/>
      <c r="O45" s="233"/>
      <c r="P45" s="233"/>
    </row>
    <row r="46" spans="1:16" ht="16.149999999999999" thickBot="1">
      <c r="A46" s="252" t="str">
        <f>'Ingredient Costs'!A18</f>
        <v>Ghost Chiles, Dried</v>
      </c>
      <c r="B46" s="285">
        <f>'Ingredient Costs'!B18</f>
        <v>228.57</v>
      </c>
      <c r="C46" s="285">
        <f>'Ingredient Costs'!C18</f>
        <v>0</v>
      </c>
      <c r="D46" s="285" t="str">
        <f>'Ingredient Costs'!D18</f>
        <v>N/A</v>
      </c>
      <c r="E46" s="316" t="str">
        <f t="shared" si="9"/>
        <v>N/A</v>
      </c>
      <c r="F46" s="301">
        <f>'Forecasted Batch Volume'!B18</f>
        <v>0</v>
      </c>
      <c r="G46" s="301">
        <f t="shared" si="10"/>
        <v>0</v>
      </c>
      <c r="H46" s="289" t="e">
        <f t="shared" si="11"/>
        <v>#VALUE!</v>
      </c>
      <c r="I46" s="328" t="e">
        <f t="shared" si="12"/>
        <v>#VALUE!</v>
      </c>
      <c r="J46" s="301">
        <f t="shared" si="13"/>
        <v>0</v>
      </c>
      <c r="K46" s="332">
        <f>VLOOKUP(A46,'Data Drop'!A:E,5,FALSE)</f>
        <v>0</v>
      </c>
      <c r="L46" s="334" t="s">
        <v>83</v>
      </c>
      <c r="M46" s="333" t="e">
        <f t="shared" ca="1" si="8"/>
        <v>#DIV/0!</v>
      </c>
      <c r="N46" s="233"/>
      <c r="O46" s="233"/>
      <c r="P46" s="233"/>
    </row>
    <row r="47" spans="1:16" ht="16.149999999999999" thickBot="1">
      <c r="A47" s="252" t="str">
        <f>'Ingredient Costs'!A19</f>
        <v>Guajillo Chile Powder</v>
      </c>
      <c r="B47" s="285">
        <f>'Ingredient Costs'!B19</f>
        <v>5.91</v>
      </c>
      <c r="C47" s="285">
        <f>'Ingredient Costs'!C19</f>
        <v>7</v>
      </c>
      <c r="D47" s="285">
        <f>'Ingredient Costs'!D19</f>
        <v>20</v>
      </c>
      <c r="E47" s="316">
        <f t="shared" si="9"/>
        <v>20</v>
      </c>
      <c r="F47" s="301">
        <f>'Forecasted Batch Volume'!B19</f>
        <v>5.3010000000000002</v>
      </c>
      <c r="G47" s="301">
        <f t="shared" si="10"/>
        <v>1.7670000000000001</v>
      </c>
      <c r="H47" s="289">
        <f t="shared" si="11"/>
        <v>339.55857385398974</v>
      </c>
      <c r="I47" s="328">
        <f t="shared" si="12"/>
        <v>118.2</v>
      </c>
      <c r="J47" s="301">
        <f t="shared" si="13"/>
        <v>1</v>
      </c>
      <c r="K47" s="332">
        <f>VLOOKUP(A47,'Data Drop'!A:E,5,FALSE)</f>
        <v>30.334109999999999</v>
      </c>
      <c r="L47" s="333">
        <f t="shared" ref="L47:L54" ca="1" si="15">TODAY()+(K47-J47)/(G47/30)</f>
        <v>44462.032427843806</v>
      </c>
      <c r="M47" s="333">
        <f t="shared" ca="1" si="8"/>
        <v>44479.010356536499</v>
      </c>
      <c r="N47" s="233"/>
      <c r="O47" s="233"/>
      <c r="P47" s="233"/>
    </row>
    <row r="48" spans="1:16" ht="16.149999999999999" thickBot="1">
      <c r="A48" s="252" t="str">
        <f>'Ingredient Costs'!A20</f>
        <v>Habanero Chile Powder</v>
      </c>
      <c r="B48" s="285">
        <f>'Ingredient Costs'!B20</f>
        <v>2.21</v>
      </c>
      <c r="C48" s="285">
        <f>'Ingredient Costs'!C20</f>
        <v>7</v>
      </c>
      <c r="D48" s="285">
        <f>'Ingredient Costs'!D20</f>
        <v>20</v>
      </c>
      <c r="E48" s="316">
        <f t="shared" si="9"/>
        <v>20</v>
      </c>
      <c r="F48" s="301">
        <f>'Forecasted Batch Volume'!B20</f>
        <v>1.3319999999999999</v>
      </c>
      <c r="G48" s="301">
        <f t="shared" si="10"/>
        <v>0.44399999999999995</v>
      </c>
      <c r="H48" s="289">
        <f t="shared" si="11"/>
        <v>1351.3513513513515</v>
      </c>
      <c r="I48" s="328">
        <f t="shared" si="12"/>
        <v>44.2</v>
      </c>
      <c r="J48" s="301">
        <f t="shared" si="13"/>
        <v>1</v>
      </c>
      <c r="K48" s="332">
        <f>VLOOKUP(A48,'Data Drop'!A:E,5,FALSE)</f>
        <v>2.2768700000000002</v>
      </c>
      <c r="L48" s="333">
        <f t="shared" ca="1" si="15"/>
        <v>44050.275000000001</v>
      </c>
      <c r="M48" s="333">
        <f t="shared" ca="1" si="8"/>
        <v>44117.842567567568</v>
      </c>
      <c r="N48" s="233"/>
      <c r="O48" s="233"/>
      <c r="P48" s="233"/>
    </row>
    <row r="49" spans="1:16" ht="16.149999999999999" thickBot="1">
      <c r="A49" s="252" t="str">
        <f>'Ingredient Costs'!A21</f>
        <v>Hazelnut Kernels</v>
      </c>
      <c r="B49" s="285">
        <f>'Ingredient Costs'!B21</f>
        <v>6.25</v>
      </c>
      <c r="C49" s="285">
        <f>'Ingredient Costs'!C21</f>
        <v>14</v>
      </c>
      <c r="D49" s="285">
        <f>'Ingredient Costs'!D21</f>
        <v>200</v>
      </c>
      <c r="E49" s="316">
        <f t="shared" si="9"/>
        <v>200</v>
      </c>
      <c r="F49" s="301">
        <f>'Forecasted Batch Volume'!B21</f>
        <v>27</v>
      </c>
      <c r="G49" s="301">
        <f t="shared" si="10"/>
        <v>9</v>
      </c>
      <c r="H49" s="289">
        <f t="shared" si="11"/>
        <v>666.66666666666663</v>
      </c>
      <c r="I49" s="328">
        <f t="shared" si="12"/>
        <v>1250</v>
      </c>
      <c r="J49" s="301">
        <f t="shared" si="13"/>
        <v>5</v>
      </c>
      <c r="K49" s="332">
        <f>VLOOKUP(A49,'Data Drop'!A:E,5,FALSE)</f>
        <v>4.5</v>
      </c>
      <c r="L49" s="333">
        <f t="shared" ca="1" si="15"/>
        <v>43962.333333333336</v>
      </c>
      <c r="M49" s="333">
        <f t="shared" ca="1" si="8"/>
        <v>43979</v>
      </c>
      <c r="N49" s="233"/>
      <c r="O49" s="233"/>
      <c r="P49" s="233"/>
    </row>
    <row r="50" spans="1:16" ht="16.149999999999999" thickBot="1">
      <c r="A50" s="252" t="str">
        <f>'Ingredient Costs'!A22</f>
        <v>Kosher Sea Salt</v>
      </c>
      <c r="B50" s="285">
        <f>'Ingredient Costs'!B22</f>
        <v>4.92</v>
      </c>
      <c r="C50" s="285">
        <f>'Ingredient Costs'!C22</f>
        <v>28</v>
      </c>
      <c r="D50" s="285">
        <f>'Ingredient Costs'!D22</f>
        <v>500</v>
      </c>
      <c r="E50" s="316">
        <f t="shared" si="9"/>
        <v>500</v>
      </c>
      <c r="F50" s="301">
        <f>'Forecasted Batch Volume'!B22</f>
        <v>381.72540105820104</v>
      </c>
      <c r="G50" s="301">
        <f t="shared" si="10"/>
        <v>127.24180035273368</v>
      </c>
      <c r="H50" s="289">
        <f t="shared" si="11"/>
        <v>117.88578877709772</v>
      </c>
      <c r="I50" s="328">
        <f t="shared" si="12"/>
        <v>2460</v>
      </c>
      <c r="J50" s="301">
        <f t="shared" si="13"/>
        <v>119</v>
      </c>
      <c r="K50" s="332">
        <f>VLOOKUP(A50,'Data Drop'!A:E,5,FALSE)</f>
        <v>502.12079</v>
      </c>
      <c r="L50" s="333">
        <f t="shared" ca="1" si="15"/>
        <v>44054.328993052113</v>
      </c>
      <c r="M50" s="333">
        <f t="shared" ca="1" si="8"/>
        <v>44082.385810781059</v>
      </c>
      <c r="N50" s="233"/>
      <c r="O50" s="233"/>
      <c r="P50" s="233"/>
    </row>
    <row r="51" spans="1:16" ht="16.149999999999999" thickBot="1">
      <c r="A51" s="252" t="str">
        <f>'Ingredient Costs'!A23</f>
        <v>Lemon Powder</v>
      </c>
      <c r="B51" s="285">
        <f>'Ingredient Costs'!B23</f>
        <v>16.989999999999998</v>
      </c>
      <c r="C51" s="285">
        <f>'Ingredient Costs'!C23</f>
        <v>5</v>
      </c>
      <c r="D51" s="285">
        <f>'Ingredient Costs'!D23</f>
        <v>8</v>
      </c>
      <c r="E51" s="316">
        <f t="shared" si="9"/>
        <v>8</v>
      </c>
      <c r="F51" s="301">
        <f>'Forecasted Batch Volume'!B23</f>
        <v>16</v>
      </c>
      <c r="G51" s="301">
        <f t="shared" si="10"/>
        <v>5.333333333333333</v>
      </c>
      <c r="H51" s="289">
        <f t="shared" si="11"/>
        <v>45</v>
      </c>
      <c r="I51" s="328">
        <f t="shared" si="12"/>
        <v>135.91999999999999</v>
      </c>
      <c r="J51" s="301">
        <f t="shared" si="13"/>
        <v>1</v>
      </c>
      <c r="K51" s="332">
        <f>VLOOKUP(A51,'Data Drop'!A:E,5,FALSE)</f>
        <v>3</v>
      </c>
      <c r="L51" s="333">
        <f t="shared" ca="1" si="15"/>
        <v>43975.25</v>
      </c>
      <c r="M51" s="333">
        <f t="shared" ca="1" si="8"/>
        <v>43980.875</v>
      </c>
      <c r="N51" s="233"/>
      <c r="O51" s="233"/>
      <c r="P51" s="233"/>
    </row>
    <row r="52" spans="1:16" ht="16.149999999999999" thickBot="1">
      <c r="A52" s="252" t="str">
        <f>'Ingredient Costs'!A24</f>
        <v>Michele's Granola</v>
      </c>
      <c r="B52" s="285">
        <f>'Ingredient Costs'!B24</f>
        <v>2.75</v>
      </c>
      <c r="C52" s="285">
        <f>'Ingredient Costs'!C24</f>
        <v>14</v>
      </c>
      <c r="D52" s="285">
        <f>'Ingredient Costs'!D24</f>
        <v>600</v>
      </c>
      <c r="E52" s="316">
        <v>630</v>
      </c>
      <c r="F52" s="301">
        <f>'Forecasted Batch Volume'!B24</f>
        <v>1200.3968253968253</v>
      </c>
      <c r="G52" s="301">
        <f t="shared" si="10"/>
        <v>400.13227513227508</v>
      </c>
      <c r="H52" s="289">
        <f t="shared" si="11"/>
        <v>47.234380165289259</v>
      </c>
      <c r="I52" s="328">
        <f t="shared" si="12"/>
        <v>1732.5</v>
      </c>
      <c r="J52" s="301">
        <f t="shared" si="13"/>
        <v>187</v>
      </c>
      <c r="K52" s="332">
        <f>VLOOKUP(A52,'Data Drop'!A:E,5,FALSE)</f>
        <v>181.6</v>
      </c>
      <c r="L52" s="333">
        <f t="shared" ca="1" si="15"/>
        <v>43963.595133884301</v>
      </c>
      <c r="M52" s="333">
        <f t="shared" ca="1" si="8"/>
        <v>43977.615497520659</v>
      </c>
      <c r="N52" s="233"/>
      <c r="O52" s="233"/>
      <c r="P52" s="233"/>
    </row>
    <row r="53" spans="1:16" ht="16.149999999999999" thickBot="1">
      <c r="A53" s="252" t="str">
        <f>'Ingredient Costs'!A25</f>
        <v>Minor Monuments Espresso</v>
      </c>
      <c r="B53" s="285">
        <f>'Ingredient Costs'!B25</f>
        <v>8.65</v>
      </c>
      <c r="C53" s="285">
        <f>'Ingredient Costs'!C25</f>
        <v>10</v>
      </c>
      <c r="D53" s="285">
        <f>'Ingredient Costs'!D25</f>
        <v>20</v>
      </c>
      <c r="E53" s="316">
        <v>50</v>
      </c>
      <c r="F53" s="301">
        <f>'Forecasted Batch Volume'!B25</f>
        <v>75</v>
      </c>
      <c r="G53" s="301">
        <f t="shared" si="10"/>
        <v>25</v>
      </c>
      <c r="H53" s="289">
        <f t="shared" si="11"/>
        <v>60</v>
      </c>
      <c r="I53" s="328">
        <f t="shared" si="12"/>
        <v>432.5</v>
      </c>
      <c r="J53" s="301">
        <f t="shared" si="13"/>
        <v>9</v>
      </c>
      <c r="K53" s="332">
        <f>VLOOKUP(A53,'Data Drop'!A:E,5,FALSE)</f>
        <v>55</v>
      </c>
      <c r="L53" s="333">
        <f t="shared" ca="1" si="15"/>
        <v>44019.199999999997</v>
      </c>
      <c r="M53" s="333">
        <f t="shared" ca="1" si="8"/>
        <v>44030</v>
      </c>
      <c r="N53" s="233"/>
      <c r="O53" s="233"/>
      <c r="P53" s="233"/>
    </row>
    <row r="54" spans="1:16" ht="16.149999999999999" thickBot="1">
      <c r="A54" s="252" t="str">
        <f>'Ingredient Costs'!A26</f>
        <v>Oats, Old-Fashioned GF</v>
      </c>
      <c r="B54" s="285">
        <f>'Ingredient Costs'!B26</f>
        <v>1.79</v>
      </c>
      <c r="C54" s="285">
        <f>'Ingredient Costs'!C26</f>
        <v>1</v>
      </c>
      <c r="D54" s="285">
        <f>'Ingredient Costs'!D26</f>
        <v>100</v>
      </c>
      <c r="E54" s="316">
        <v>200</v>
      </c>
      <c r="F54" s="301">
        <f>'Forecasted Batch Volume'!B26</f>
        <v>640.2116402116402</v>
      </c>
      <c r="G54" s="301">
        <f t="shared" si="10"/>
        <v>213.40388007054673</v>
      </c>
      <c r="H54" s="289">
        <f t="shared" si="11"/>
        <v>28.115702479338843</v>
      </c>
      <c r="I54" s="328">
        <f t="shared" si="12"/>
        <v>358</v>
      </c>
      <c r="J54" s="301">
        <f t="shared" si="13"/>
        <v>8</v>
      </c>
      <c r="K54" s="332">
        <f>VLOOKUP(A54,'Data Drop'!A:E,5,FALSE)</f>
        <v>197.48320000000001</v>
      </c>
      <c r="L54" s="333">
        <f t="shared" ca="1" si="15"/>
        <v>43990.637266380167</v>
      </c>
      <c r="M54" s="333">
        <f t="shared" ca="1" si="8"/>
        <v>43991.761894479336</v>
      </c>
      <c r="N54" s="233"/>
      <c r="O54" s="233"/>
      <c r="P54" s="233"/>
    </row>
    <row r="55" spans="1:16" ht="16.149999999999999" thickBot="1">
      <c r="A55" s="252" t="str">
        <f>'Ingredient Costs'!A27</f>
        <v>Oil, Grapeseed</v>
      </c>
      <c r="B55" s="285">
        <f>'Ingredient Costs'!B27</f>
        <v>2.34</v>
      </c>
      <c r="C55" s="285">
        <f>'Ingredient Costs'!C27</f>
        <v>1</v>
      </c>
      <c r="D55" s="285" t="str">
        <f>'Ingredient Costs'!D27</f>
        <v>N/A</v>
      </c>
      <c r="E55" s="316" t="str">
        <f t="shared" si="9"/>
        <v>N/A</v>
      </c>
      <c r="F55" s="301">
        <f>'Forecasted Batch Volume'!B27</f>
        <v>0</v>
      </c>
      <c r="G55" s="301">
        <f t="shared" si="10"/>
        <v>0</v>
      </c>
      <c r="H55" s="289" t="e">
        <f t="shared" si="11"/>
        <v>#VALUE!</v>
      </c>
      <c r="I55" s="328" t="e">
        <f t="shared" si="12"/>
        <v>#VALUE!</v>
      </c>
      <c r="J55" s="301">
        <f t="shared" si="13"/>
        <v>0</v>
      </c>
      <c r="K55" s="332">
        <f>VLOOKUP(A55,'Data Drop'!A:E,5,FALSE)</f>
        <v>2</v>
      </c>
      <c r="L55" s="334" t="s">
        <v>83</v>
      </c>
      <c r="M55" s="333" t="e">
        <f t="shared" ca="1" si="8"/>
        <v>#DIV/0!</v>
      </c>
      <c r="N55" s="233"/>
      <c r="O55" s="233"/>
      <c r="P55" s="233"/>
    </row>
    <row r="56" spans="1:16" ht="16.149999999999999" thickBot="1">
      <c r="A56" s="252" t="str">
        <f>'Ingredient Costs'!A28</f>
        <v>Onyx 72% Bittersweet Chocolate Callets</v>
      </c>
      <c r="B56" s="285">
        <f>'Ingredient Costs'!B28</f>
        <v>0</v>
      </c>
      <c r="C56" s="285">
        <f>'Ingredient Costs'!C28</f>
        <v>0</v>
      </c>
      <c r="D56" s="285" t="str">
        <f>'Ingredient Costs'!D28</f>
        <v>N/A</v>
      </c>
      <c r="E56" s="316" t="str">
        <f t="shared" si="9"/>
        <v>N/A</v>
      </c>
      <c r="F56" s="301">
        <f>'Forecasted Batch Volume'!B28</f>
        <v>0</v>
      </c>
      <c r="G56" s="301">
        <f t="shared" si="10"/>
        <v>0</v>
      </c>
      <c r="H56" s="289" t="e">
        <f t="shared" si="11"/>
        <v>#VALUE!</v>
      </c>
      <c r="I56" s="328" t="e">
        <f t="shared" si="12"/>
        <v>#VALUE!</v>
      </c>
      <c r="J56" s="301">
        <f t="shared" si="13"/>
        <v>0</v>
      </c>
      <c r="K56" s="332">
        <f>VLOOKUP(A56,'Data Drop'!A:E,5,FALSE)</f>
        <v>0</v>
      </c>
      <c r="L56" s="334" t="s">
        <v>83</v>
      </c>
      <c r="M56" s="333" t="e">
        <f t="shared" ca="1" si="8"/>
        <v>#DIV/0!</v>
      </c>
      <c r="N56" s="233"/>
      <c r="O56" s="233"/>
      <c r="P56" s="233"/>
    </row>
    <row r="57" spans="1:16" ht="16.149999999999999" thickBot="1">
      <c r="A57" s="252" t="str">
        <f>'Ingredient Costs'!A29</f>
        <v>Organic Cashew Kernels LWP</v>
      </c>
      <c r="B57" s="285">
        <f>'Ingredient Costs'!B29</f>
        <v>4.4000000000000004</v>
      </c>
      <c r="C57" s="285">
        <f>'Ingredient Costs'!C29</f>
        <v>14</v>
      </c>
      <c r="D57" s="285">
        <f>'Ingredient Costs'!D29</f>
        <v>1000</v>
      </c>
      <c r="E57" s="316">
        <v>2000</v>
      </c>
      <c r="F57" s="301">
        <f>'Forecasted Batch Volume'!B29</f>
        <v>3081.1097883597886</v>
      </c>
      <c r="G57" s="301">
        <f t="shared" si="10"/>
        <v>1027.0365961199295</v>
      </c>
      <c r="H57" s="289">
        <f t="shared" si="11"/>
        <v>58.420508311656754</v>
      </c>
      <c r="I57" s="328">
        <f t="shared" si="12"/>
        <v>8800</v>
      </c>
      <c r="J57" s="301">
        <f t="shared" si="13"/>
        <v>480</v>
      </c>
      <c r="K57" s="332">
        <f>VLOOKUP(A57,'Data Drop'!A:E,5,FALSE)</f>
        <v>675.08</v>
      </c>
      <c r="L57" s="333">
        <f t="shared" ref="L57:L77" ca="1" si="16">TODAY()+(K57-J57)/(G57/30)</f>
        <v>43969.698336380716</v>
      </c>
      <c r="M57" s="333">
        <f t="shared" ca="1" si="8"/>
        <v>43983.719258375517</v>
      </c>
      <c r="N57" s="233"/>
      <c r="O57" s="233"/>
      <c r="P57" s="233"/>
    </row>
    <row r="58" spans="1:16" ht="16.149999999999999" thickBot="1">
      <c r="A58" s="252" t="str">
        <f>'Ingredient Costs'!A30</f>
        <v>Organic Chia Seeds</v>
      </c>
      <c r="B58" s="285">
        <f>'Ingredient Costs'!B30</f>
        <v>2.33</v>
      </c>
      <c r="C58" s="285">
        <f>'Ingredient Costs'!C30</f>
        <v>1</v>
      </c>
      <c r="D58" s="285">
        <f>'Ingredient Costs'!D30</f>
        <v>0</v>
      </c>
      <c r="E58" s="316">
        <f t="shared" si="9"/>
        <v>0</v>
      </c>
      <c r="F58" s="301">
        <f>'Forecasted Batch Volume'!B30</f>
        <v>6.6000000000000005</v>
      </c>
      <c r="G58" s="301">
        <f t="shared" si="10"/>
        <v>2.2000000000000002</v>
      </c>
      <c r="H58" s="289">
        <f t="shared" si="11"/>
        <v>0</v>
      </c>
      <c r="I58" s="328">
        <f t="shared" si="12"/>
        <v>0</v>
      </c>
      <c r="J58" s="301">
        <f t="shared" si="13"/>
        <v>1</v>
      </c>
      <c r="K58" s="332">
        <f>VLOOKUP(A58,'Data Drop'!A:E,5,FALSE)</f>
        <v>9</v>
      </c>
      <c r="L58" s="333">
        <f t="shared" ca="1" si="16"/>
        <v>44073.090909090912</v>
      </c>
      <c r="M58" s="333">
        <f t="shared" ca="1" si="8"/>
        <v>44086.727272727272</v>
      </c>
      <c r="N58" s="233"/>
      <c r="O58" s="233"/>
      <c r="P58" s="233"/>
    </row>
    <row r="59" spans="1:16" ht="16.149999999999999" thickBot="1">
      <c r="A59" s="252" t="str">
        <f>'Ingredient Costs'!A31</f>
        <v>Organic Coconut Oil</v>
      </c>
      <c r="B59" s="285">
        <f>'Ingredient Costs'!B31</f>
        <v>8.5500000000000007</v>
      </c>
      <c r="C59" s="285">
        <f>'Ingredient Costs'!C31</f>
        <v>1</v>
      </c>
      <c r="D59" s="285">
        <f>'Ingredient Costs'!D31</f>
        <v>21</v>
      </c>
      <c r="E59" s="316">
        <v>42</v>
      </c>
      <c r="F59" s="301">
        <f>'Forecasted Batch Volume'!B31</f>
        <v>89.25735626102292</v>
      </c>
      <c r="G59" s="301">
        <f t="shared" si="10"/>
        <v>29.75245208700764</v>
      </c>
      <c r="H59" s="289">
        <f t="shared" si="11"/>
        <v>42.349450603777946</v>
      </c>
      <c r="I59" s="328">
        <f t="shared" si="12"/>
        <v>359.1</v>
      </c>
      <c r="J59" s="301">
        <f t="shared" si="13"/>
        <v>1</v>
      </c>
      <c r="K59" s="332">
        <f>VLOOKUP(A59,'Data Drop'!A:E,5,FALSE)</f>
        <v>10.22086</v>
      </c>
      <c r="L59" s="333">
        <f t="shared" ca="1" si="16"/>
        <v>43973.297579883198</v>
      </c>
      <c r="M59" s="333">
        <f t="shared" ca="1" si="8"/>
        <v>43974.305900135667</v>
      </c>
      <c r="N59" s="233"/>
      <c r="O59" s="233"/>
      <c r="P59" s="233"/>
    </row>
    <row r="60" spans="1:16" ht="16.149999999999999" thickBot="1">
      <c r="A60" s="252" t="str">
        <f>'Ingredient Costs'!A32</f>
        <v>Organic Honey</v>
      </c>
      <c r="B60" s="285">
        <f>'Ingredient Costs'!B32</f>
        <v>2.6</v>
      </c>
      <c r="C60" s="285">
        <f>'Ingredient Costs'!C32</f>
        <v>14</v>
      </c>
      <c r="D60" s="285">
        <f>'Ingredient Costs'!D32</f>
        <v>360</v>
      </c>
      <c r="E60" s="316">
        <v>480</v>
      </c>
      <c r="F60" s="301">
        <f>'Forecasted Batch Volume'!B32</f>
        <v>3181.1059187610235</v>
      </c>
      <c r="G60" s="301">
        <f t="shared" si="10"/>
        <v>1060.3686395870079</v>
      </c>
      <c r="H60" s="289">
        <f t="shared" si="11"/>
        <v>13.580182836799576</v>
      </c>
      <c r="I60" s="328">
        <f t="shared" si="12"/>
        <v>1248</v>
      </c>
      <c r="J60" s="301">
        <f t="shared" si="13"/>
        <v>495</v>
      </c>
      <c r="K60" s="332">
        <f>VLOOKUP(A60,'Data Drop'!A:E,5,FALSE)</f>
        <v>818.71541000000002</v>
      </c>
      <c r="L60" s="333">
        <f t="shared" ca="1" si="16"/>
        <v>43973.158571781023</v>
      </c>
      <c r="M60" s="333">
        <f t="shared" ca="1" si="8"/>
        <v>43987.163135331466</v>
      </c>
      <c r="N60" s="233"/>
      <c r="O60" s="233"/>
      <c r="P60" s="233"/>
    </row>
    <row r="61" spans="1:16" ht="16.149999999999999" thickBot="1">
      <c r="A61" s="252" t="str">
        <f>'Ingredient Costs'!A33</f>
        <v>Organic Maple Granules</v>
      </c>
      <c r="B61" s="285">
        <f>'Ingredient Costs'!B33</f>
        <v>6.5</v>
      </c>
      <c r="C61" s="285">
        <f>'Ingredient Costs'!C33</f>
        <v>14</v>
      </c>
      <c r="D61" s="285">
        <f>'Ingredient Costs'!D33</f>
        <v>200</v>
      </c>
      <c r="E61" s="316">
        <v>240</v>
      </c>
      <c r="F61" s="301">
        <f>'Forecasted Batch Volume'!B33</f>
        <v>328</v>
      </c>
      <c r="G61" s="301">
        <f t="shared" si="10"/>
        <v>109.33333333333333</v>
      </c>
      <c r="H61" s="289">
        <f t="shared" si="11"/>
        <v>65.853658536585371</v>
      </c>
      <c r="I61" s="328">
        <f t="shared" si="12"/>
        <v>1560</v>
      </c>
      <c r="J61" s="301">
        <f t="shared" si="13"/>
        <v>52</v>
      </c>
      <c r="K61" s="332">
        <f>VLOOKUP(A61,'Data Drop'!A:E,5,FALSE)</f>
        <v>282.16000000000003</v>
      </c>
      <c r="L61" s="333">
        <f t="shared" ca="1" si="16"/>
        <v>44027.153658536583</v>
      </c>
      <c r="M61" s="333">
        <f t="shared" ca="1" si="8"/>
        <v>44041.421951219512</v>
      </c>
      <c r="N61" s="233"/>
      <c r="O61" s="233"/>
      <c r="P61" s="233"/>
    </row>
    <row r="62" spans="1:16" ht="16.149999999999999" thickBot="1">
      <c r="A62" s="252" t="str">
        <f>'Ingredient Costs'!A34</f>
        <v>Organic Maple Powder</v>
      </c>
      <c r="B62" s="285">
        <f>'Ingredient Costs'!B34</f>
        <v>6.5</v>
      </c>
      <c r="C62" s="285">
        <f>'Ingredient Costs'!C34</f>
        <v>14</v>
      </c>
      <c r="D62" s="285">
        <f>'Ingredient Costs'!D34</f>
        <v>40</v>
      </c>
      <c r="E62" s="316">
        <f t="shared" si="9"/>
        <v>40</v>
      </c>
      <c r="F62" s="301">
        <f>'Forecasted Batch Volume'!B34</f>
        <v>40</v>
      </c>
      <c r="G62" s="301">
        <f t="shared" si="10"/>
        <v>13.333333333333334</v>
      </c>
      <c r="H62" s="289">
        <f t="shared" si="11"/>
        <v>90</v>
      </c>
      <c r="I62" s="328">
        <f t="shared" si="12"/>
        <v>260</v>
      </c>
      <c r="J62" s="301">
        <f t="shared" si="13"/>
        <v>7</v>
      </c>
      <c r="K62" s="332">
        <f>VLOOKUP(A62,'Data Drop'!A:E,5,FALSE)</f>
        <v>22.06</v>
      </c>
      <c r="L62" s="333">
        <f t="shared" ca="1" si="16"/>
        <v>43997.885000000002</v>
      </c>
      <c r="M62" s="333">
        <f t="shared" ca="1" si="8"/>
        <v>44013.635000000002</v>
      </c>
      <c r="N62" s="233"/>
      <c r="O62" s="233"/>
      <c r="P62" s="233"/>
    </row>
    <row r="63" spans="1:16" ht="16.149999999999999" thickBot="1">
      <c r="A63" s="252" t="str">
        <f>'Ingredient Costs'!A35</f>
        <v>Organic Quinoa Crisps</v>
      </c>
      <c r="B63" s="285">
        <f>'Ingredient Costs'!B35</f>
        <v>5.72</v>
      </c>
      <c r="C63" s="285">
        <f>'Ingredient Costs'!C35</f>
        <v>28</v>
      </c>
      <c r="D63" s="285">
        <f>'Ingredient Costs'!D35</f>
        <v>500</v>
      </c>
      <c r="E63" s="316">
        <f t="shared" si="9"/>
        <v>500</v>
      </c>
      <c r="F63" s="301">
        <f>'Forecasted Batch Volume'!B35</f>
        <v>640.2116402116402</v>
      </c>
      <c r="G63" s="301">
        <f t="shared" si="10"/>
        <v>213.40388007054673</v>
      </c>
      <c r="H63" s="289">
        <f t="shared" si="11"/>
        <v>70.289256198347104</v>
      </c>
      <c r="I63" s="328">
        <f t="shared" si="12"/>
        <v>2860</v>
      </c>
      <c r="J63" s="301">
        <f t="shared" si="13"/>
        <v>200</v>
      </c>
      <c r="K63" s="332">
        <f>VLOOKUP(A63,'Data Drop'!A:E,5,FALSE)</f>
        <v>305.5</v>
      </c>
      <c r="L63" s="333">
        <f t="shared" ca="1" si="16"/>
        <v>43978.831033057853</v>
      </c>
      <c r="M63" s="333">
        <f t="shared" ca="1" si="8"/>
        <v>44006.946735537189</v>
      </c>
      <c r="N63" s="233"/>
      <c r="O63" s="233"/>
      <c r="P63" s="233"/>
    </row>
    <row r="64" spans="1:16" ht="16.149999999999999" thickBot="1">
      <c r="A64" s="252" t="str">
        <f>'Ingredient Costs'!A36</f>
        <v>Organic Quinoa Flakes</v>
      </c>
      <c r="B64" s="285">
        <f>'Ingredient Costs'!B36</f>
        <v>2.08</v>
      </c>
      <c r="C64" s="285">
        <f>'Ingredient Costs'!C36</f>
        <v>28</v>
      </c>
      <c r="D64" s="285">
        <f>'Ingredient Costs'!D36</f>
        <v>1500</v>
      </c>
      <c r="E64" s="316">
        <f t="shared" si="9"/>
        <v>1500</v>
      </c>
      <c r="F64" s="301">
        <f>'Forecasted Batch Volume'!B36</f>
        <v>1200.3968253968253</v>
      </c>
      <c r="G64" s="301">
        <f t="shared" si="10"/>
        <v>400.13227513227508</v>
      </c>
      <c r="H64" s="289">
        <f t="shared" si="11"/>
        <v>112.46280991735539</v>
      </c>
      <c r="I64" s="328">
        <f t="shared" si="12"/>
        <v>3120</v>
      </c>
      <c r="J64" s="301">
        <f t="shared" si="13"/>
        <v>374</v>
      </c>
      <c r="K64" s="332">
        <f>VLOOKUP(A64,'Data Drop'!A:E,5,FALSE)</f>
        <v>1951.8</v>
      </c>
      <c r="L64" s="333">
        <f t="shared" ca="1" si="16"/>
        <v>44082.295880991733</v>
      </c>
      <c r="M64" s="333">
        <f t="shared" ca="1" si="8"/>
        <v>44110.336608264464</v>
      </c>
      <c r="N64" s="233"/>
      <c r="O64" s="233"/>
      <c r="P64" s="233"/>
    </row>
    <row r="65" spans="1:16" ht="16.149999999999999" thickBot="1">
      <c r="A65" s="252" t="str">
        <f>'Ingredient Costs'!A37</f>
        <v>Pea Protein Powder</v>
      </c>
      <c r="B65" s="285">
        <f>'Ingredient Costs'!B37</f>
        <v>3.9</v>
      </c>
      <c r="C65" s="285">
        <f>'Ingredient Costs'!C37</f>
        <v>112</v>
      </c>
      <c r="D65" s="285">
        <f>'Ingredient Costs'!D37</f>
        <v>3528</v>
      </c>
      <c r="E65" s="331">
        <f t="shared" si="9"/>
        <v>3528</v>
      </c>
      <c r="F65" s="301">
        <f>'Forecasted Batch Volume'!B37</f>
        <v>1320.436507936508</v>
      </c>
      <c r="G65" s="301">
        <f t="shared" si="10"/>
        <v>440.14550264550263</v>
      </c>
      <c r="H65" s="289">
        <f t="shared" si="11"/>
        <v>240.46593538692716</v>
      </c>
      <c r="I65" s="328">
        <f t="shared" si="12"/>
        <v>13759.199999999999</v>
      </c>
      <c r="J65" s="301">
        <f t="shared" si="13"/>
        <v>1644</v>
      </c>
      <c r="K65" s="332">
        <f>VLOOKUP(A65,'Data Drop'!A:E,5,FALSE)</f>
        <v>1511.85</v>
      </c>
      <c r="L65" s="333">
        <f t="shared" ca="1" si="16"/>
        <v>43954.9927513148</v>
      </c>
      <c r="M65" s="333">
        <f t="shared" ca="1" si="8"/>
        <v>44067.046605559728</v>
      </c>
      <c r="N65" s="233"/>
      <c r="O65" s="233"/>
      <c r="P65" s="233"/>
    </row>
    <row r="66" spans="1:16" ht="16.149999999999999" thickBot="1">
      <c r="A66" s="252" t="str">
        <f>'Ingredient Costs'!A38</f>
        <v>Pecans - Large Pieces</v>
      </c>
      <c r="B66" s="285">
        <f>'Ingredient Costs'!B38</f>
        <v>6.25</v>
      </c>
      <c r="C66" s="285">
        <f>'Ingredient Costs'!C38</f>
        <v>14</v>
      </c>
      <c r="D66" s="285">
        <f>'Ingredient Costs'!D38</f>
        <v>300</v>
      </c>
      <c r="E66" s="316">
        <v>600</v>
      </c>
      <c r="F66" s="301">
        <f>'Forecasted Batch Volume'!B38</f>
        <v>1513.6022927689594</v>
      </c>
      <c r="G66" s="301">
        <f t="shared" si="10"/>
        <v>504.53409758965313</v>
      </c>
      <c r="H66" s="289">
        <f t="shared" si="11"/>
        <v>35.676478727587863</v>
      </c>
      <c r="I66" s="328">
        <f t="shared" si="12"/>
        <v>3750</v>
      </c>
      <c r="J66" s="301">
        <f t="shared" si="13"/>
        <v>236</v>
      </c>
      <c r="K66" s="332">
        <f>VLOOKUP(A66,'Data Drop'!A:E,5,FALSE)</f>
        <v>335.64</v>
      </c>
      <c r="L66" s="333">
        <f t="shared" ca="1" si="16"/>
        <v>43969.924673900692</v>
      </c>
      <c r="M66" s="333">
        <f t="shared" ca="1" si="8"/>
        <v>43983.957422200212</v>
      </c>
      <c r="N66" s="233"/>
      <c r="O66" s="233"/>
      <c r="P66" s="233"/>
    </row>
    <row r="67" spans="1:16" ht="16.149999999999999" thickBot="1">
      <c r="A67" s="252" t="str">
        <f>'Ingredient Costs'!A39</f>
        <v>Pepitas, Dry Roasted</v>
      </c>
      <c r="B67" s="285">
        <f>'Ingredient Costs'!B39</f>
        <v>3.15</v>
      </c>
      <c r="C67" s="285">
        <f>'Ingredient Costs'!C39</f>
        <v>14</v>
      </c>
      <c r="D67" s="285">
        <f>'Ingredient Costs'!D39</f>
        <v>200</v>
      </c>
      <c r="E67" s="316">
        <f t="shared" si="9"/>
        <v>200</v>
      </c>
      <c r="F67" s="301">
        <f>'Forecasted Batch Volume'!B39</f>
        <v>238.53198486184596</v>
      </c>
      <c r="G67" s="301">
        <f t="shared" si="10"/>
        <v>79.510661620615323</v>
      </c>
      <c r="H67" s="289">
        <f t="shared" si="11"/>
        <v>75.461578079037579</v>
      </c>
      <c r="I67" s="328">
        <f t="shared" si="12"/>
        <v>630</v>
      </c>
      <c r="J67" s="301">
        <f t="shared" si="13"/>
        <v>38</v>
      </c>
      <c r="K67" s="332">
        <f>VLOOKUP(A67,'Data Drop'!A:E,5,FALSE)</f>
        <v>316.52</v>
      </c>
      <c r="L67" s="333">
        <f t="shared" ca="1" si="16"/>
        <v>44069.087793632869</v>
      </c>
      <c r="M67" s="333">
        <f t="shared" ca="1" si="8"/>
        <v>44083.425493467883</v>
      </c>
      <c r="N67" s="233"/>
      <c r="O67" s="233"/>
      <c r="P67" s="233"/>
    </row>
    <row r="68" spans="1:16" ht="16.149999999999999" thickBot="1">
      <c r="A68" s="252" t="str">
        <f>'Ingredient Costs'!A40</f>
        <v>RPS- Conventional roasted split peanuts</v>
      </c>
      <c r="B68" s="285">
        <f>'Ingredient Costs'!B40</f>
        <v>1.05</v>
      </c>
      <c r="C68" s="285">
        <f>'Ingredient Costs'!C40</f>
        <v>21</v>
      </c>
      <c r="D68" s="285">
        <f>'Ingredient Costs'!D40</f>
        <v>5850</v>
      </c>
      <c r="E68" s="316">
        <v>7800</v>
      </c>
      <c r="F68" s="301">
        <f>'Forecasted Batch Volume'!B40</f>
        <v>24544.893298059964</v>
      </c>
      <c r="G68" s="301">
        <f t="shared" si="10"/>
        <v>8181.6310993533216</v>
      </c>
      <c r="H68" s="289">
        <f t="shared" si="11"/>
        <v>28.600653972102876</v>
      </c>
      <c r="I68" s="328">
        <f t="shared" si="12"/>
        <v>8190</v>
      </c>
      <c r="J68" s="301">
        <f t="shared" si="13"/>
        <v>5728</v>
      </c>
      <c r="K68" s="332">
        <f>VLOOKUP(A68,'Data Drop'!A:E,5,FALSE)</f>
        <v>1388.84</v>
      </c>
      <c r="L68" s="333">
        <f t="shared" ca="1" si="16"/>
        <v>43948.089382860308</v>
      </c>
      <c r="M68" s="333">
        <f t="shared" ca="1" si="8"/>
        <v>43969.092529777256</v>
      </c>
      <c r="N68" s="233"/>
      <c r="O68" s="233"/>
      <c r="P68" s="233"/>
    </row>
    <row r="69" spans="1:16" ht="16.149999999999999" thickBot="1">
      <c r="A69" s="252" t="str">
        <f>'Ingredient Costs'!A41</f>
        <v>Sorghum Syrup</v>
      </c>
      <c r="B69" s="285">
        <f>'Ingredient Costs'!B41</f>
        <v>2.2200000000000002</v>
      </c>
      <c r="C69" s="285">
        <f>'Ingredient Costs'!C41</f>
        <v>14</v>
      </c>
      <c r="D69" s="285">
        <f>'Ingredient Costs'!D41</f>
        <v>167</v>
      </c>
      <c r="E69" s="316">
        <f t="shared" si="9"/>
        <v>167</v>
      </c>
      <c r="F69" s="301">
        <f>'Forecasted Batch Volume'!B41</f>
        <v>0</v>
      </c>
      <c r="G69" s="301">
        <f t="shared" si="10"/>
        <v>0</v>
      </c>
      <c r="H69" s="289" t="e">
        <f t="shared" si="11"/>
        <v>#DIV/0!</v>
      </c>
      <c r="I69" s="328">
        <f t="shared" si="12"/>
        <v>370.74</v>
      </c>
      <c r="J69" s="301">
        <f t="shared" si="13"/>
        <v>0</v>
      </c>
      <c r="K69" s="332">
        <f>VLOOKUP(A69,'Data Drop'!A:E,5,FALSE)</f>
        <v>120</v>
      </c>
      <c r="L69" s="333" t="e">
        <f t="shared" ca="1" si="16"/>
        <v>#DIV/0!</v>
      </c>
      <c r="M69" s="333" t="e">
        <f t="shared" ca="1" si="8"/>
        <v>#DIV/0!</v>
      </c>
      <c r="N69" s="233"/>
      <c r="O69" s="233"/>
      <c r="P69" s="233"/>
    </row>
    <row r="70" spans="1:16" ht="16.149999999999999" thickBot="1">
      <c r="A70" s="252" t="str">
        <f>'Ingredient Costs'!A42</f>
        <v>Sugar, Raw Demerara</v>
      </c>
      <c r="B70" s="285">
        <f>'Ingredient Costs'!B42</f>
        <v>1.92</v>
      </c>
      <c r="C70" s="285">
        <f>'Ingredient Costs'!C42</f>
        <v>1</v>
      </c>
      <c r="D70" s="285">
        <f>'Ingredient Costs'!D42</f>
        <v>125</v>
      </c>
      <c r="E70" s="316">
        <v>250</v>
      </c>
      <c r="F70" s="301">
        <f>'Forecasted Batch Volume'!B42</f>
        <v>699.72</v>
      </c>
      <c r="G70" s="301">
        <f t="shared" si="10"/>
        <v>233.24</v>
      </c>
      <c r="H70" s="289">
        <f t="shared" si="11"/>
        <v>32.155719430629389</v>
      </c>
      <c r="I70" s="328">
        <f t="shared" si="12"/>
        <v>480</v>
      </c>
      <c r="J70" s="301">
        <f t="shared" si="13"/>
        <v>8</v>
      </c>
      <c r="K70" s="332">
        <f>VLOOKUP(A70,'Data Drop'!A:E,5,FALSE)</f>
        <v>227.84</v>
      </c>
      <c r="L70" s="333">
        <f t="shared" ca="1" si="16"/>
        <v>43992.276453438521</v>
      </c>
      <c r="M70" s="333">
        <f t="shared" ca="1" si="8"/>
        <v>43993.305436460301</v>
      </c>
      <c r="N70" s="233"/>
      <c r="O70" s="233"/>
      <c r="P70" s="233"/>
    </row>
    <row r="71" spans="1:16" ht="16.149999999999999" thickBot="1">
      <c r="A71" s="252" t="str">
        <f>'Ingredient Costs'!A43</f>
        <v>TCHO Chocolate - 81% Drops</v>
      </c>
      <c r="B71" s="285">
        <f>'Ingredient Costs'!B43</f>
        <v>10.29</v>
      </c>
      <c r="C71" s="285">
        <f>'Ingredient Costs'!C43</f>
        <v>1</v>
      </c>
      <c r="D71" s="285">
        <f>'Ingredient Costs'!D43</f>
        <v>13.22</v>
      </c>
      <c r="E71" s="316">
        <v>92.2</v>
      </c>
      <c r="F71" s="301">
        <f>'Forecasted Batch Volume'!B43</f>
        <v>416.62</v>
      </c>
      <c r="G71" s="301">
        <f t="shared" si="10"/>
        <v>138.87333333333333</v>
      </c>
      <c r="H71" s="289">
        <f t="shared" si="11"/>
        <v>19.91743075224425</v>
      </c>
      <c r="I71" s="328">
        <f t="shared" si="12"/>
        <v>948.73799999999994</v>
      </c>
      <c r="J71" s="301">
        <f t="shared" si="13"/>
        <v>5</v>
      </c>
      <c r="K71" s="332">
        <f>VLOOKUP(A71,'Data Drop'!A:E,5,FALSE)</f>
        <v>111.02</v>
      </c>
      <c r="L71" s="333">
        <f t="shared" ca="1" si="16"/>
        <v>43986.902885123134</v>
      </c>
      <c r="M71" s="333">
        <f t="shared" ca="1" si="8"/>
        <v>43987.983006096685</v>
      </c>
      <c r="N71" s="233"/>
      <c r="O71" s="233"/>
      <c r="P71" s="233"/>
    </row>
    <row r="72" spans="1:16" ht="16.149999999999999" thickBot="1">
      <c r="A72" s="252" t="str">
        <f>'Ingredient Costs'!A44</f>
        <v>Tigerwalk Espresso</v>
      </c>
      <c r="B72" s="285">
        <f>'Ingredient Costs'!B44</f>
        <v>10.35</v>
      </c>
      <c r="C72" s="285">
        <f>'Ingredient Costs'!C44</f>
        <v>10</v>
      </c>
      <c r="D72" s="285">
        <f>'Ingredient Costs'!D44</f>
        <v>20</v>
      </c>
      <c r="E72" s="316">
        <f t="shared" si="9"/>
        <v>20</v>
      </c>
      <c r="F72" s="301">
        <f>'Forecasted Batch Volume'!B44</f>
        <v>13.52</v>
      </c>
      <c r="G72" s="301">
        <f t="shared" si="10"/>
        <v>4.5066666666666668</v>
      </c>
      <c r="H72" s="289">
        <f t="shared" si="11"/>
        <v>133.1360946745562</v>
      </c>
      <c r="I72" s="328">
        <f t="shared" si="12"/>
        <v>207</v>
      </c>
      <c r="J72" s="301">
        <f t="shared" si="13"/>
        <v>2</v>
      </c>
      <c r="K72" s="332">
        <f>VLOOKUP(A72,'Data Drop'!A:E,5,FALSE)</f>
        <v>8.3000000000000007</v>
      </c>
      <c r="L72" s="333">
        <f t="shared" ca="1" si="16"/>
        <v>44005.937869822483</v>
      </c>
      <c r="M72" s="333">
        <f t="shared" ca="1" si="8"/>
        <v>44019.251479289938</v>
      </c>
      <c r="N72" s="233"/>
      <c r="O72" s="233"/>
      <c r="P72" s="233"/>
    </row>
    <row r="73" spans="1:16" ht="16.149999999999999" thickBot="1">
      <c r="A73" s="252" t="str">
        <f>'Ingredient Costs'!A45</f>
        <v>Turkish Apricot Diced-Unsulphured 8-10mm</v>
      </c>
      <c r="B73" s="285">
        <f>'Ingredient Costs'!B45</f>
        <v>1.5</v>
      </c>
      <c r="C73" s="285">
        <f>'Ingredient Costs'!C45</f>
        <v>21</v>
      </c>
      <c r="D73" s="285">
        <f>'Ingredient Costs'!D45</f>
        <v>448</v>
      </c>
      <c r="E73" s="316">
        <f t="shared" si="9"/>
        <v>448</v>
      </c>
      <c r="F73" s="301">
        <f>'Forecasted Batch Volume'!B45</f>
        <v>322.04585537918871</v>
      </c>
      <c r="G73" s="301">
        <f t="shared" si="10"/>
        <v>107.34861845972956</v>
      </c>
      <c r="H73" s="289">
        <f t="shared" si="11"/>
        <v>125.19956188389924</v>
      </c>
      <c r="I73" s="328">
        <f t="shared" si="12"/>
        <v>672</v>
      </c>
      <c r="J73" s="301">
        <f t="shared" si="13"/>
        <v>76</v>
      </c>
      <c r="K73" s="332">
        <f>VLOOKUP(A73,'Data Drop'!A:E,5,FALSE)</f>
        <v>348.5</v>
      </c>
      <c r="L73" s="333">
        <f t="shared" ca="1" si="16"/>
        <v>44040.153751369115</v>
      </c>
      <c r="M73" s="333">
        <f t="shared" ca="1" si="8"/>
        <v>44061.392962760132</v>
      </c>
      <c r="N73" s="233"/>
      <c r="O73" s="233"/>
      <c r="P73" s="233"/>
    </row>
    <row r="74" spans="1:16" ht="16.149999999999999" thickBot="1">
      <c r="A74" s="252" t="str">
        <f>'Ingredient Costs'!A46</f>
        <v>Turkish Diced Figs 8x8mm</v>
      </c>
      <c r="B74" s="285">
        <f>'Ingredient Costs'!B46</f>
        <v>1.9</v>
      </c>
      <c r="C74" s="285">
        <f>'Ingredient Costs'!C46</f>
        <v>21</v>
      </c>
      <c r="D74" s="285">
        <f>'Ingredient Costs'!D46</f>
        <v>440.79999999999995</v>
      </c>
      <c r="E74" s="316">
        <f t="shared" si="9"/>
        <v>440.79999999999995</v>
      </c>
      <c r="F74" s="301">
        <f>'Forecasted Batch Volume'!B46</f>
        <v>326.27865961199291</v>
      </c>
      <c r="G74" s="301">
        <f t="shared" si="10"/>
        <v>108.75955320399764</v>
      </c>
      <c r="H74" s="289">
        <f t="shared" si="11"/>
        <v>121.58931891891892</v>
      </c>
      <c r="I74" s="328">
        <f t="shared" si="12"/>
        <v>837.51999999999987</v>
      </c>
      <c r="J74" s="301">
        <f t="shared" si="13"/>
        <v>77</v>
      </c>
      <c r="K74" s="332">
        <f>VLOOKUP(A74,'Data Drop'!A:E,5,FALSE)</f>
        <v>95.675600000000003</v>
      </c>
      <c r="L74" s="333">
        <f t="shared" ca="1" si="16"/>
        <v>43969.151437124325</v>
      </c>
      <c r="M74" s="333">
        <f t="shared" ca="1" si="8"/>
        <v>43990.39095063784</v>
      </c>
      <c r="N74" s="233"/>
      <c r="O74" s="233"/>
      <c r="P74" s="233"/>
    </row>
    <row r="75" spans="1:16" ht="16.149999999999999" thickBot="1">
      <c r="A75" s="252" t="str">
        <f>'Ingredient Costs'!A47</f>
        <v>Unsweetened Coconut Chips</v>
      </c>
      <c r="B75" s="285">
        <f>'Ingredient Costs'!B47</f>
        <v>4.5</v>
      </c>
      <c r="C75" s="285">
        <f>'Ingredient Costs'!C47</f>
        <v>5</v>
      </c>
      <c r="D75" s="285">
        <f>'Ingredient Costs'!D47</f>
        <v>75</v>
      </c>
      <c r="E75" s="331">
        <f t="shared" si="9"/>
        <v>75</v>
      </c>
      <c r="F75" s="301">
        <f>'Forecasted Batch Volume'!B47</f>
        <v>336</v>
      </c>
      <c r="G75" s="301">
        <f t="shared" si="10"/>
        <v>112</v>
      </c>
      <c r="H75" s="289">
        <f t="shared" si="11"/>
        <v>20.089285714285712</v>
      </c>
      <c r="I75" s="328">
        <f t="shared" si="12"/>
        <v>337.5</v>
      </c>
      <c r="J75" s="301">
        <f t="shared" si="13"/>
        <v>19</v>
      </c>
      <c r="K75" s="332">
        <f>VLOOKUP(A75,'Data Drop'!A:E,5,FALSE)</f>
        <v>56.65</v>
      </c>
      <c r="L75" s="333">
        <f t="shared" ca="1" si="16"/>
        <v>43974.084821428572</v>
      </c>
      <c r="M75" s="333">
        <f t="shared" ca="1" si="8"/>
        <v>43979.174107142855</v>
      </c>
      <c r="N75" s="233"/>
      <c r="O75" s="233"/>
      <c r="P75" s="233"/>
    </row>
    <row r="76" spans="1:16" ht="16.149999999999999" thickBot="1">
      <c r="A76" s="252" t="str">
        <f>'Ingredient Costs'!A48</f>
        <v>Vanilla Powder, Bulk</v>
      </c>
      <c r="B76" s="285">
        <f>'Ingredient Costs'!B48</f>
        <v>50.1</v>
      </c>
      <c r="C76" s="285">
        <f>'Ingredient Costs'!C48</f>
        <v>7</v>
      </c>
      <c r="D76" s="285">
        <f>'Ingredient Costs'!D48</f>
        <v>200</v>
      </c>
      <c r="E76" s="316">
        <f t="shared" si="9"/>
        <v>200</v>
      </c>
      <c r="F76" s="301">
        <f>'Forecasted Batch Volume'!B48</f>
        <v>33.980885361552026</v>
      </c>
      <c r="G76" s="301">
        <f t="shared" si="10"/>
        <v>11.326961787184009</v>
      </c>
      <c r="H76" s="289">
        <f t="shared" si="11"/>
        <v>529.70956490634171</v>
      </c>
      <c r="I76" s="328">
        <f t="shared" si="12"/>
        <v>10020</v>
      </c>
      <c r="J76" s="301">
        <f t="shared" si="13"/>
        <v>3</v>
      </c>
      <c r="K76" s="332">
        <f>VLOOKUP(A76,'Data Drop'!A:E,5,FALSE)</f>
        <v>11.75656</v>
      </c>
      <c r="L76" s="333">
        <f t="shared" ca="1" si="16"/>
        <v>43987.192167938381</v>
      </c>
      <c r="M76" s="333">
        <f t="shared" ca="1" si="8"/>
        <v>43995.13781141198</v>
      </c>
      <c r="N76" s="233"/>
      <c r="O76" s="233"/>
      <c r="P76" s="233"/>
    </row>
    <row r="77" spans="1:16" ht="16.149999999999999" thickBot="1">
      <c r="A77" s="252" t="str">
        <f>'Ingredient Costs'!A49</f>
        <v>Vietnamese Cinnamon, Ground</v>
      </c>
      <c r="B77" s="285">
        <f>'Ingredient Costs'!B49</f>
        <v>1.79</v>
      </c>
      <c r="C77" s="285">
        <f>'Ingredient Costs'!C49</f>
        <v>7</v>
      </c>
      <c r="D77" s="285">
        <f>'Ingredient Costs'!D49</f>
        <v>75</v>
      </c>
      <c r="E77" s="316">
        <f t="shared" si="9"/>
        <v>75</v>
      </c>
      <c r="F77" s="301">
        <f>'Forecasted Batch Volume'!B49</f>
        <v>57.323999999999998</v>
      </c>
      <c r="G77" s="301">
        <f t="shared" si="10"/>
        <v>19.108000000000001</v>
      </c>
      <c r="H77" s="289">
        <f t="shared" si="11"/>
        <v>117.7517270253297</v>
      </c>
      <c r="I77" s="328">
        <f t="shared" si="12"/>
        <v>134.25</v>
      </c>
      <c r="J77" s="301">
        <f t="shared" si="13"/>
        <v>5</v>
      </c>
      <c r="K77" s="332">
        <f>VLOOKUP(A77,'Data Drop'!A:E,5,FALSE)</f>
        <v>15.5</v>
      </c>
      <c r="L77" s="333">
        <f t="shared" ca="1" si="16"/>
        <v>43980.485241783543</v>
      </c>
      <c r="M77" s="333">
        <f t="shared" ca="1" si="8"/>
        <v>43988.335356918571</v>
      </c>
      <c r="N77" s="233"/>
      <c r="O77" s="233"/>
      <c r="P77" s="233"/>
    </row>
    <row r="78" spans="1:16">
      <c r="N78" s="233"/>
      <c r="O78" s="233"/>
      <c r="P78" s="233"/>
    </row>
    <row r="79" spans="1:16">
      <c r="P79" s="233"/>
    </row>
    <row r="80" spans="1:16" ht="47.65" thickBot="1">
      <c r="A80" s="228" t="str">
        <f>Packaging!A4</f>
        <v>Name</v>
      </c>
      <c r="B80" s="307" t="str">
        <f>Packaging!D4</f>
        <v>Cost Price</v>
      </c>
      <c r="C80" s="308" t="str">
        <f>Packaging!F4</f>
        <v>Lead Time (Days)</v>
      </c>
      <c r="D80" s="308" t="str">
        <f>Packaging!G4</f>
        <v>Historical Purchase Quantity</v>
      </c>
      <c r="E80" s="308" t="s">
        <v>726</v>
      </c>
      <c r="F80" s="308" t="s">
        <v>725</v>
      </c>
      <c r="G80" s="308" t="s">
        <v>735</v>
      </c>
      <c r="H80" s="308" t="s">
        <v>737</v>
      </c>
      <c r="I80" s="308" t="s">
        <v>734</v>
      </c>
      <c r="J80" s="308" t="s">
        <v>736</v>
      </c>
      <c r="K80" s="308" t="s">
        <v>1067</v>
      </c>
      <c r="L80" s="307" t="s">
        <v>940</v>
      </c>
    </row>
    <row r="81" spans="1:12" ht="16.149999999999999" thickBot="1">
      <c r="A81" s="252" t="str">
        <f>Packaging!A5</f>
        <v>LABEL-BAR:AP Box</v>
      </c>
      <c r="B81" s="315">
        <f>Packaging!D5</f>
        <v>0.04</v>
      </c>
      <c r="C81" s="285">
        <f>Packaging!F5</f>
        <v>21</v>
      </c>
      <c r="D81" s="285">
        <f>Packaging!G5</f>
        <v>10000</v>
      </c>
      <c r="E81" s="316">
        <f>D81</f>
        <v>10000</v>
      </c>
      <c r="F81" s="289">
        <f>D26</f>
        <v>2145.5</v>
      </c>
      <c r="G81" s="301">
        <f>F81/3</f>
        <v>715.16666666666663</v>
      </c>
      <c r="H81" s="285">
        <f>(E81/G81)*30</f>
        <v>419.48263807970176</v>
      </c>
      <c r="I81" s="315">
        <f>E81*B81</f>
        <v>400</v>
      </c>
      <c r="J81" s="339">
        <f>ROUNDUP((G81/30)*C81,0)</f>
        <v>501</v>
      </c>
      <c r="K81" s="252">
        <f>VLOOKUP(A81,'Data Drop'!A:E,5,FALSE)</f>
        <v>13398</v>
      </c>
      <c r="L81" s="335">
        <f ca="1">TODAY()+(K81-J81)/(G81/30)</f>
        <v>44505.006758331394</v>
      </c>
    </row>
    <row r="82" spans="1:12" ht="16.149999999999999" thickBot="1">
      <c r="A82" s="252" t="str">
        <f>Packaging!A6</f>
        <v>LABEL-BAR:AP Rollstock</v>
      </c>
      <c r="B82" s="315">
        <f>Packaging!D6</f>
        <v>0.09</v>
      </c>
      <c r="C82" s="285">
        <f>Packaging!F6</f>
        <v>21</v>
      </c>
      <c r="D82" s="285">
        <f>Packaging!G6</f>
        <v>25000</v>
      </c>
      <c r="E82" s="316">
        <v>50000</v>
      </c>
      <c r="F82" s="289">
        <f>D19</f>
        <v>29953</v>
      </c>
      <c r="G82" s="301">
        <f t="shared" ref="G82:G142" si="17">F82/3</f>
        <v>9984.3333333333339</v>
      </c>
      <c r="H82" s="285">
        <f t="shared" ref="H82:H142" si="18">(E82/G82)*30</f>
        <v>150.23536874436616</v>
      </c>
      <c r="I82" s="315">
        <f t="shared" ref="I82:I142" si="19">E82*B82</f>
        <v>4500</v>
      </c>
      <c r="J82" s="339">
        <f t="shared" ref="J82:J142" si="20">ROUNDUP((G82/30)*C82,0)</f>
        <v>6990</v>
      </c>
      <c r="K82" s="252">
        <f>VLOOKUP(A82,'Data Drop'!A:E,5,FALSE)</f>
        <v>32967</v>
      </c>
      <c r="L82" s="335">
        <f t="shared" ref="L82:L142" ca="1" si="21">TODAY()+(K82-J82)/(G82/30)</f>
        <v>44042.053283477449</v>
      </c>
    </row>
    <row r="83" spans="1:12" ht="16.149999999999999" thickBot="1">
      <c r="A83" s="252" t="str">
        <f>Packaging!A7</f>
        <v>LABEL-BAR:CC Box</v>
      </c>
      <c r="B83" s="315">
        <f>Packaging!D7</f>
        <v>0.04</v>
      </c>
      <c r="C83" s="285">
        <f>Packaging!F7</f>
        <v>21</v>
      </c>
      <c r="D83" s="285">
        <f>Packaging!G7</f>
        <v>10000</v>
      </c>
      <c r="E83" s="316">
        <f t="shared" ref="E83:E142" si="22">D83</f>
        <v>10000</v>
      </c>
      <c r="F83" s="289">
        <f>D27</f>
        <v>1883.3000000000002</v>
      </c>
      <c r="G83" s="301">
        <f t="shared" si="17"/>
        <v>627.76666666666677</v>
      </c>
      <c r="H83" s="285">
        <f t="shared" si="18"/>
        <v>477.88456432857214</v>
      </c>
      <c r="I83" s="315">
        <f t="shared" si="19"/>
        <v>400</v>
      </c>
      <c r="J83" s="339">
        <f t="shared" si="20"/>
        <v>440</v>
      </c>
      <c r="K83" s="252">
        <f>VLOOKUP(A83,'Data Drop'!A:E,5,FALSE)</f>
        <v>19374</v>
      </c>
      <c r="L83" s="335">
        <f t="shared" ca="1" si="21"/>
        <v>44868.826634099722</v>
      </c>
    </row>
    <row r="84" spans="1:12" ht="16.149999999999999" thickBot="1">
      <c r="A84" s="252" t="str">
        <f>Packaging!A8</f>
        <v>LABEL-BAR:CC Rollstock</v>
      </c>
      <c r="B84" s="315">
        <f>Packaging!D8</f>
        <v>0.09</v>
      </c>
      <c r="C84" s="285">
        <f>Packaging!F8</f>
        <v>21</v>
      </c>
      <c r="D84" s="285">
        <f>Packaging!G8</f>
        <v>6000</v>
      </c>
      <c r="E84" s="316">
        <v>50000</v>
      </c>
      <c r="F84" s="289">
        <f>D20</f>
        <v>25698.75</v>
      </c>
      <c r="G84" s="301">
        <f t="shared" si="17"/>
        <v>8566.25</v>
      </c>
      <c r="H84" s="285">
        <f t="shared" si="18"/>
        <v>175.10579308332117</v>
      </c>
      <c r="I84" s="315">
        <f t="shared" si="19"/>
        <v>4500</v>
      </c>
      <c r="J84" s="339">
        <f t="shared" si="20"/>
        <v>5997</v>
      </c>
      <c r="K84" s="252">
        <f>VLOOKUP(A84,'Data Drop'!A:E,5,FALSE)</f>
        <v>20235.71</v>
      </c>
      <c r="L84" s="335">
        <f t="shared" ca="1" si="21"/>
        <v>44013.865612140668</v>
      </c>
    </row>
    <row r="85" spans="1:12" ht="16.149999999999999" thickBot="1">
      <c r="A85" s="252" t="str">
        <f>Packaging!A9</f>
        <v>LABEL-BAR:CP Box</v>
      </c>
      <c r="B85" s="315">
        <f>Packaging!D9</f>
        <v>0.04</v>
      </c>
      <c r="C85" s="285">
        <f>Packaging!F9</f>
        <v>21</v>
      </c>
      <c r="D85" s="285">
        <f>Packaging!G9</f>
        <v>10000</v>
      </c>
      <c r="E85" s="316">
        <f t="shared" si="22"/>
        <v>10000</v>
      </c>
      <c r="F85" s="289">
        <f>D28</f>
        <v>3624.25</v>
      </c>
      <c r="G85" s="301">
        <f t="shared" si="17"/>
        <v>1208.0833333333333</v>
      </c>
      <c r="H85" s="285">
        <f t="shared" si="18"/>
        <v>248.32724011864525</v>
      </c>
      <c r="I85" s="315">
        <f t="shared" si="19"/>
        <v>400</v>
      </c>
      <c r="J85" s="339">
        <f t="shared" si="20"/>
        <v>846</v>
      </c>
      <c r="K85" s="252">
        <f>VLOOKUP(A85,'Data Drop'!A:E,5,FALSE)</f>
        <v>27484</v>
      </c>
      <c r="L85" s="335">
        <f t="shared" ca="1" si="21"/>
        <v>44625.494102228047</v>
      </c>
    </row>
    <row r="86" spans="1:12" ht="16.149999999999999" thickBot="1">
      <c r="A86" s="252" t="str">
        <f>Packaging!A10</f>
        <v>LABEL-BAR:CP Rollstock</v>
      </c>
      <c r="B86" s="315">
        <f>Packaging!D10</f>
        <v>0.09</v>
      </c>
      <c r="C86" s="285">
        <f>Packaging!F10</f>
        <v>21</v>
      </c>
      <c r="D86" s="285">
        <f>Packaging!G10</f>
        <v>18000</v>
      </c>
      <c r="E86" s="316">
        <v>50000</v>
      </c>
      <c r="F86" s="289">
        <f>D21</f>
        <v>47754</v>
      </c>
      <c r="G86" s="301">
        <f t="shared" si="17"/>
        <v>15918</v>
      </c>
      <c r="H86" s="285">
        <f t="shared" si="18"/>
        <v>94.232943837165479</v>
      </c>
      <c r="I86" s="315">
        <f t="shared" si="19"/>
        <v>4500</v>
      </c>
      <c r="J86" s="339">
        <f t="shared" si="20"/>
        <v>11143</v>
      </c>
      <c r="K86" s="252">
        <f>VLOOKUP(A86,'Data Drop'!A:E,5,FALSE)</f>
        <v>12665</v>
      </c>
      <c r="L86" s="335">
        <f t="shared" ca="1" si="21"/>
        <v>43966.868450810405</v>
      </c>
    </row>
    <row r="87" spans="1:12" ht="16.149999999999999" thickBot="1">
      <c r="A87" s="252" t="str">
        <f>Packaging!A11</f>
        <v>LABEL-BAR:FC Box</v>
      </c>
      <c r="B87" s="315">
        <f>Packaging!D11</f>
        <v>0.04</v>
      </c>
      <c r="C87" s="285">
        <f>Packaging!F11</f>
        <v>21</v>
      </c>
      <c r="D87" s="285">
        <f>Packaging!G11</f>
        <v>10000</v>
      </c>
      <c r="E87" s="316">
        <f t="shared" si="22"/>
        <v>10000</v>
      </c>
      <c r="F87" s="289">
        <f>D29</f>
        <v>1879.5</v>
      </c>
      <c r="G87" s="301">
        <f t="shared" si="17"/>
        <v>626.5</v>
      </c>
      <c r="H87" s="285">
        <f t="shared" si="18"/>
        <v>478.85075818036711</v>
      </c>
      <c r="I87" s="315">
        <f t="shared" si="19"/>
        <v>400</v>
      </c>
      <c r="J87" s="339">
        <f t="shared" si="20"/>
        <v>439</v>
      </c>
      <c r="K87" s="252">
        <f>VLOOKUP(A87,'Data Drop'!A:E,5,FALSE)</f>
        <v>13860</v>
      </c>
      <c r="L87" s="335">
        <f t="shared" ca="1" si="21"/>
        <v>44606.665602553869</v>
      </c>
    </row>
    <row r="88" spans="1:12" ht="16.149999999999999" thickBot="1">
      <c r="A88" s="252" t="str">
        <f>Packaging!A12</f>
        <v>LABEL-BAR:FC Rollstock</v>
      </c>
      <c r="B88" s="315">
        <f>Packaging!D12</f>
        <v>0.09</v>
      </c>
      <c r="C88" s="285">
        <f>Packaging!F12</f>
        <v>21</v>
      </c>
      <c r="D88" s="285">
        <f>Packaging!G12</f>
        <v>6000</v>
      </c>
      <c r="E88" s="316">
        <v>50000</v>
      </c>
      <c r="F88" s="289">
        <f>D22</f>
        <v>26874.75</v>
      </c>
      <c r="G88" s="301">
        <f t="shared" si="17"/>
        <v>8958.25</v>
      </c>
      <c r="H88" s="285">
        <f t="shared" si="18"/>
        <v>167.4434180783077</v>
      </c>
      <c r="I88" s="315">
        <f t="shared" si="19"/>
        <v>4500</v>
      </c>
      <c r="J88" s="339">
        <f t="shared" si="20"/>
        <v>6271</v>
      </c>
      <c r="K88" s="252">
        <f>VLOOKUP(A88,'Data Drop'!A:E,5,FALSE)</f>
        <v>27060</v>
      </c>
      <c r="L88" s="335">
        <f t="shared" ca="1" si="21"/>
        <v>44033.619624368599</v>
      </c>
    </row>
    <row r="89" spans="1:12" ht="16.149999999999999" thickBot="1">
      <c r="A89" s="252" t="str">
        <f>Packaging!A13</f>
        <v>LABEL-BAR:VP Box</v>
      </c>
      <c r="B89" s="315">
        <f>Packaging!D13</f>
        <v>0.04</v>
      </c>
      <c r="C89" s="285">
        <f>Packaging!F13</f>
        <v>21</v>
      </c>
      <c r="D89" s="285">
        <f>Packaging!G13</f>
        <v>10000</v>
      </c>
      <c r="E89" s="316">
        <f t="shared" si="22"/>
        <v>10000</v>
      </c>
      <c r="F89" s="289">
        <f>I20</f>
        <v>1569.75</v>
      </c>
      <c r="G89" s="301">
        <f t="shared" si="17"/>
        <v>523.25</v>
      </c>
      <c r="H89" s="285">
        <f t="shared" si="18"/>
        <v>573.33970377448634</v>
      </c>
      <c r="I89" s="315">
        <f t="shared" si="19"/>
        <v>400</v>
      </c>
      <c r="J89" s="339">
        <f t="shared" si="20"/>
        <v>367</v>
      </c>
      <c r="K89" s="252">
        <f>VLOOKUP(A89,'Data Drop'!A:E,5,FALSE)</f>
        <v>8552</v>
      </c>
      <c r="L89" s="335">
        <f t="shared" ca="1" si="21"/>
        <v>44433.278547539419</v>
      </c>
    </row>
    <row r="90" spans="1:12" ht="16.149999999999999" thickBot="1">
      <c r="A90" s="252" t="str">
        <f>Packaging!A14</f>
        <v>PKG-BAR:Bar Box</v>
      </c>
      <c r="B90" s="315">
        <f>Packaging!D14</f>
        <v>0.52</v>
      </c>
      <c r="C90" s="285">
        <f>Packaging!F14</f>
        <v>10</v>
      </c>
      <c r="D90" s="285">
        <f>Packaging!G14</f>
        <v>6500</v>
      </c>
      <c r="E90" s="316">
        <v>7000</v>
      </c>
      <c r="F90" s="289">
        <f>D30+I20</f>
        <v>11102.3</v>
      </c>
      <c r="G90" s="301">
        <f t="shared" si="17"/>
        <v>3700.7666666666664</v>
      </c>
      <c r="H90" s="285">
        <f t="shared" si="18"/>
        <v>56.744998784035744</v>
      </c>
      <c r="I90" s="315">
        <f t="shared" si="19"/>
        <v>3640</v>
      </c>
      <c r="J90" s="339">
        <f t="shared" si="20"/>
        <v>1234</v>
      </c>
      <c r="K90" s="252">
        <f>VLOOKUP(A90,'Data Drop'!A:E,5,FALSE)</f>
        <v>54</v>
      </c>
      <c r="L90" s="335">
        <f t="shared" ca="1" si="21"/>
        <v>43954.434414490694</v>
      </c>
    </row>
    <row r="91" spans="1:12" ht="16.149999999999999" thickBot="1">
      <c r="A91" s="252" t="str">
        <f>Packaging!A15</f>
        <v>PKG-NB:1 Gal Bucket</v>
      </c>
      <c r="B91" s="315">
        <f>Packaging!D15</f>
        <v>1.63</v>
      </c>
      <c r="C91" s="285">
        <f>Packaging!F15</f>
        <v>7</v>
      </c>
      <c r="D91" s="285">
        <f>Packaging!G15</f>
        <v>250</v>
      </c>
      <c r="E91" s="316">
        <f t="shared" si="22"/>
        <v>250</v>
      </c>
      <c r="F91" s="289">
        <f>U18</f>
        <v>294.21874999999994</v>
      </c>
      <c r="G91" s="301">
        <f t="shared" si="17"/>
        <v>98.072916666666643</v>
      </c>
      <c r="H91" s="285">
        <f t="shared" si="18"/>
        <v>76.473712161444524</v>
      </c>
      <c r="I91" s="315">
        <f t="shared" si="19"/>
        <v>407.5</v>
      </c>
      <c r="J91" s="339">
        <f t="shared" si="20"/>
        <v>23</v>
      </c>
      <c r="K91" s="252">
        <f>VLOOKUP(A91,'Data Drop'!A:E,5,FALSE)</f>
        <v>46</v>
      </c>
      <c r="L91" s="335">
        <f t="shared" ca="1" si="21"/>
        <v>43971.035581518852</v>
      </c>
    </row>
    <row r="92" spans="1:12" ht="16.149999999999999" thickBot="1">
      <c r="A92" s="252" t="str">
        <f>Packaging!A16</f>
        <v>PKG-NB:1 Gal Lid</v>
      </c>
      <c r="B92" s="315">
        <f>Packaging!D16</f>
        <v>0.5</v>
      </c>
      <c r="C92" s="285">
        <f>Packaging!F16</f>
        <v>7</v>
      </c>
      <c r="D92" s="285">
        <f>Packaging!G16</f>
        <v>250</v>
      </c>
      <c r="E92" s="316">
        <f t="shared" si="22"/>
        <v>250</v>
      </c>
      <c r="F92" s="289">
        <f>F91</f>
        <v>294.21874999999994</v>
      </c>
      <c r="G92" s="301">
        <f t="shared" si="17"/>
        <v>98.072916666666643</v>
      </c>
      <c r="H92" s="285">
        <f t="shared" si="18"/>
        <v>76.473712161444524</v>
      </c>
      <c r="I92" s="315">
        <f t="shared" si="19"/>
        <v>125</v>
      </c>
      <c r="J92" s="339">
        <f t="shared" si="20"/>
        <v>23</v>
      </c>
      <c r="K92" s="252">
        <f>VLOOKUP(A92,'Data Drop'!A:E,5,FALSE)</f>
        <v>30</v>
      </c>
      <c r="L92" s="335">
        <f t="shared" ca="1" si="21"/>
        <v>43966.141263940517</v>
      </c>
    </row>
    <row r="93" spans="1:12" ht="16.149999999999999" thickBot="1">
      <c r="A93" s="252" t="str">
        <f>Packaging!A17</f>
        <v>PKG-NB:5 Gal Bucket</v>
      </c>
      <c r="B93" s="315">
        <f>Packaging!D17</f>
        <v>5.05</v>
      </c>
      <c r="C93" s="285">
        <f>Packaging!F17</f>
        <v>3</v>
      </c>
      <c r="D93" s="285">
        <f>Packaging!G17</f>
        <v>25</v>
      </c>
      <c r="E93" s="316">
        <f t="shared" si="22"/>
        <v>25</v>
      </c>
      <c r="F93" s="289">
        <f>V18</f>
        <v>238.984375</v>
      </c>
      <c r="G93" s="301">
        <f t="shared" si="17"/>
        <v>79.661458333333329</v>
      </c>
      <c r="H93" s="285">
        <f t="shared" si="18"/>
        <v>9.4148414514547252</v>
      </c>
      <c r="I93" s="315">
        <f t="shared" si="19"/>
        <v>126.25</v>
      </c>
      <c r="J93" s="339">
        <f t="shared" si="20"/>
        <v>8</v>
      </c>
      <c r="K93" s="252">
        <f>VLOOKUP(A93,'Data Drop'!A:E,5,FALSE)</f>
        <v>21</v>
      </c>
      <c r="L93" s="335">
        <f t="shared" ca="1" si="21"/>
        <v>43968.895717554755</v>
      </c>
    </row>
    <row r="94" spans="1:12" ht="16.149999999999999" thickBot="1">
      <c r="A94" s="252" t="str">
        <f>Packaging!A18</f>
        <v>PKG-NB:5 Gal Lid</v>
      </c>
      <c r="B94" s="315">
        <f>Packaging!D18</f>
        <v>1.65</v>
      </c>
      <c r="C94" s="285">
        <f>Packaging!F18</f>
        <v>3</v>
      </c>
      <c r="D94" s="285">
        <f>Packaging!G18</f>
        <v>25</v>
      </c>
      <c r="E94" s="316">
        <f t="shared" si="22"/>
        <v>25</v>
      </c>
      <c r="F94" s="289">
        <f>F93</f>
        <v>238.984375</v>
      </c>
      <c r="G94" s="301">
        <f t="shared" si="17"/>
        <v>79.661458333333329</v>
      </c>
      <c r="H94" s="285">
        <f t="shared" si="18"/>
        <v>9.4148414514547252</v>
      </c>
      <c r="I94" s="315">
        <f t="shared" si="19"/>
        <v>41.25</v>
      </c>
      <c r="J94" s="339">
        <f t="shared" si="20"/>
        <v>8</v>
      </c>
      <c r="K94" s="252">
        <f>VLOOKUP(A94,'Data Drop'!A:E,5,FALSE)</f>
        <v>25</v>
      </c>
      <c r="L94" s="335">
        <f t="shared" ca="1" si="21"/>
        <v>43970.402092186989</v>
      </c>
    </row>
    <row r="95" spans="1:12" ht="16.149999999999999" thickBot="1">
      <c r="A95" s="252" t="str">
        <f>Packaging!A19</f>
        <v>PKG-NB:Half Gal Bucket</v>
      </c>
      <c r="B95" s="315">
        <f>Packaging!D19</f>
        <v>1.51</v>
      </c>
      <c r="C95" s="285">
        <f>Packaging!F19</f>
        <v>7</v>
      </c>
      <c r="D95" s="285">
        <f>Packaging!G19</f>
        <v>250</v>
      </c>
      <c r="E95" s="316">
        <f t="shared" si="22"/>
        <v>250</v>
      </c>
      <c r="F95" s="289">
        <f>T18</f>
        <v>21</v>
      </c>
      <c r="G95" s="301">
        <f t="shared" si="17"/>
        <v>7</v>
      </c>
      <c r="H95" s="285">
        <f t="shared" si="18"/>
        <v>1071.4285714285716</v>
      </c>
      <c r="I95" s="315">
        <f t="shared" si="19"/>
        <v>377.5</v>
      </c>
      <c r="J95" s="339">
        <f t="shared" si="20"/>
        <v>2</v>
      </c>
      <c r="K95" s="252">
        <f>VLOOKUP(A95,'Data Drop'!A:E,5,FALSE)</f>
        <v>144.72999999999999</v>
      </c>
      <c r="L95" s="335">
        <f t="shared" ca="1" si="21"/>
        <v>44575.7</v>
      </c>
    </row>
    <row r="96" spans="1:12" ht="16.149999999999999" thickBot="1">
      <c r="A96" s="252" t="str">
        <f>Packaging!A20</f>
        <v>PKG-NB:Half Gal Lid</v>
      </c>
      <c r="B96" s="315">
        <f>Packaging!D20</f>
        <v>0.69</v>
      </c>
      <c r="C96" s="285">
        <f>Packaging!F20</f>
        <v>7</v>
      </c>
      <c r="D96" s="285">
        <f>Packaging!G20</f>
        <v>250</v>
      </c>
      <c r="E96" s="316">
        <f t="shared" si="22"/>
        <v>250</v>
      </c>
      <c r="F96" s="289">
        <f>T18</f>
        <v>21</v>
      </c>
      <c r="G96" s="301">
        <f t="shared" si="17"/>
        <v>7</v>
      </c>
      <c r="H96" s="285">
        <f t="shared" si="18"/>
        <v>1071.4285714285716</v>
      </c>
      <c r="I96" s="315">
        <f t="shared" si="19"/>
        <v>172.5</v>
      </c>
      <c r="J96" s="339">
        <f t="shared" si="20"/>
        <v>2</v>
      </c>
      <c r="K96" s="252">
        <f>VLOOKUP(A96,'Data Drop'!A:E,5,FALSE)</f>
        <v>160.72999999999999</v>
      </c>
      <c r="L96" s="335">
        <f t="shared" ca="1" si="21"/>
        <v>44644.271428571432</v>
      </c>
    </row>
    <row r="97" spans="1:12" ht="16.149999999999999" thickBot="1">
      <c r="A97" s="252" t="str">
        <f>Packaging!A21</f>
        <v>PKG-NB:Jar Lid</v>
      </c>
      <c r="B97" s="315">
        <f>Packaging!D21</f>
        <v>0.11</v>
      </c>
      <c r="C97" s="285">
        <f>Packaging!F21</f>
        <v>10</v>
      </c>
      <c r="D97" s="285">
        <f>Packaging!G21</f>
        <v>30000</v>
      </c>
      <c r="E97" s="316">
        <f t="shared" si="22"/>
        <v>30000</v>
      </c>
      <c r="F97" s="289">
        <f>D16+I9+N11</f>
        <v>36106.25</v>
      </c>
      <c r="G97" s="301">
        <f t="shared" si="17"/>
        <v>12035.416666666666</v>
      </c>
      <c r="H97" s="285">
        <f t="shared" si="18"/>
        <v>74.77929721308638</v>
      </c>
      <c r="I97" s="315">
        <f t="shared" si="19"/>
        <v>3300</v>
      </c>
      <c r="J97" s="339">
        <f t="shared" si="20"/>
        <v>4012</v>
      </c>
      <c r="K97" s="252">
        <f>VLOOKUP(A97,'Data Drop'!A:E,5,FALSE)</f>
        <v>35963</v>
      </c>
      <c r="L97" s="335">
        <f t="shared" ca="1" si="21"/>
        <v>44043.642444175181</v>
      </c>
    </row>
    <row r="98" spans="1:12" ht="16.149999999999999" thickBot="1">
      <c r="A98" s="252" t="str">
        <f>Packaging!A22</f>
        <v>PKG-NB:4 oz Jar</v>
      </c>
      <c r="B98" s="315">
        <f>Packaging!D22</f>
        <v>0.21</v>
      </c>
      <c r="C98" s="285">
        <f>Packaging!F22</f>
        <v>14</v>
      </c>
      <c r="D98" s="285">
        <f>Packaging!G22</f>
        <v>4000</v>
      </c>
      <c r="E98" s="316">
        <f t="shared" si="22"/>
        <v>4000</v>
      </c>
      <c r="F98" s="289">
        <f>N11</f>
        <v>4720.5</v>
      </c>
      <c r="G98" s="301">
        <f t="shared" si="17"/>
        <v>1573.5</v>
      </c>
      <c r="H98" s="285">
        <f t="shared" si="18"/>
        <v>76.263107721639656</v>
      </c>
      <c r="I98" s="315">
        <f t="shared" si="19"/>
        <v>840</v>
      </c>
      <c r="J98" s="339">
        <f t="shared" si="20"/>
        <v>735</v>
      </c>
      <c r="K98" s="252">
        <f>VLOOKUP(A98,'Data Drop'!A:E,5,FALSE)</f>
        <v>2332</v>
      </c>
      <c r="L98" s="335">
        <f t="shared" ca="1" si="21"/>
        <v>43994.448045757861</v>
      </c>
    </row>
    <row r="99" spans="1:12" ht="16.149999999999999" thickBot="1">
      <c r="A99" s="252" t="str">
        <f>Packaging!A23</f>
        <v>PKG-NB:10 oz Jar</v>
      </c>
      <c r="B99" s="315">
        <f>Packaging!D23</f>
        <v>0.2</v>
      </c>
      <c r="C99" s="285">
        <v>365</v>
      </c>
      <c r="D99" s="285" t="str">
        <f>Packaging!G23</f>
        <v>N/A</v>
      </c>
      <c r="E99" s="316" t="str">
        <f t="shared" si="22"/>
        <v>N/A</v>
      </c>
      <c r="F99" s="289">
        <f>I9</f>
        <v>2927.75</v>
      </c>
      <c r="G99" s="301">
        <f t="shared" si="17"/>
        <v>975.91666666666663</v>
      </c>
      <c r="H99" s="285" t="e">
        <f t="shared" si="18"/>
        <v>#VALUE!</v>
      </c>
      <c r="I99" s="315" t="e">
        <f t="shared" si="19"/>
        <v>#VALUE!</v>
      </c>
      <c r="J99" s="339">
        <f t="shared" si="20"/>
        <v>11874</v>
      </c>
      <c r="K99" s="252">
        <f>VLOOKUP(A99,'Data Drop'!A:E,5,FALSE)</f>
        <v>17128</v>
      </c>
      <c r="L99" s="335">
        <f t="shared" ca="1" si="21"/>
        <v>44125.509691742809</v>
      </c>
    </row>
    <row r="100" spans="1:12" ht="16.149999999999999" thickBot="1">
      <c r="A100" s="337" t="str">
        <f>Packaging!A24</f>
        <v>PKG-NB:13 oz Jar</v>
      </c>
      <c r="B100" s="315">
        <f>Packaging!D24</f>
        <v>0.27</v>
      </c>
      <c r="C100" s="285">
        <f>Packaging!F24</f>
        <v>14</v>
      </c>
      <c r="D100" s="285">
        <f>Packaging!G24</f>
        <v>50000</v>
      </c>
      <c r="E100" s="316">
        <f t="shared" si="22"/>
        <v>50000</v>
      </c>
      <c r="F100" s="285">
        <f>D16</f>
        <v>28458</v>
      </c>
      <c r="G100" s="301">
        <f t="shared" si="17"/>
        <v>9486</v>
      </c>
      <c r="H100" s="285">
        <f t="shared" si="18"/>
        <v>158.12776723592663</v>
      </c>
      <c r="I100" s="315">
        <f t="shared" si="19"/>
        <v>13500</v>
      </c>
      <c r="J100" s="339">
        <f t="shared" si="20"/>
        <v>4427</v>
      </c>
      <c r="K100" s="252">
        <f>VLOOKUP(A100,'Data Drop'!A:E,5,FALSE)</f>
        <v>20932</v>
      </c>
      <c r="L100" s="335">
        <f t="shared" ca="1" si="21"/>
        <v>44016.197975964576</v>
      </c>
    </row>
    <row r="101" spans="1:12" ht="16.149999999999999" thickBot="1">
      <c r="A101" s="252" t="str">
        <f>Packaging!A25</f>
        <v>PKG-NB:2-4-Pack Box</v>
      </c>
      <c r="B101" s="315">
        <f>Packaging!D25</f>
        <v>0.49</v>
      </c>
      <c r="C101" s="285">
        <f>Packaging!F25</f>
        <v>10</v>
      </c>
      <c r="D101" s="285">
        <f>Packaging!G25</f>
        <v>2500</v>
      </c>
      <c r="E101" s="316">
        <f t="shared" si="22"/>
        <v>2500</v>
      </c>
      <c r="F101" s="289">
        <f>I19+I29+N20</f>
        <v>4299.25</v>
      </c>
      <c r="G101" s="301">
        <f t="shared" si="17"/>
        <v>1433.0833333333333</v>
      </c>
      <c r="H101" s="285">
        <f t="shared" si="18"/>
        <v>52.334709542362042</v>
      </c>
      <c r="I101" s="315">
        <f t="shared" si="19"/>
        <v>1225</v>
      </c>
      <c r="J101" s="339">
        <f t="shared" si="20"/>
        <v>478</v>
      </c>
      <c r="K101" s="252">
        <f>VLOOKUP(A101,'Data Drop'!A:E,5,FALSE)</f>
        <v>215</v>
      </c>
      <c r="L101" s="335">
        <f t="shared" ca="1" si="21"/>
        <v>43958.494388556144</v>
      </c>
    </row>
    <row r="102" spans="1:12" ht="16.149999999999999" thickBot="1">
      <c r="A102" s="252" t="str">
        <f>Packaging!A26</f>
        <v>LABEL-NB-OTHER:13 oz Lid</v>
      </c>
      <c r="B102" s="315">
        <f>Packaging!D26</f>
        <v>0.08</v>
      </c>
      <c r="C102" s="285">
        <f>Packaging!F26</f>
        <v>21</v>
      </c>
      <c r="D102" s="285">
        <f>Packaging!G26</f>
        <v>30000</v>
      </c>
      <c r="E102" s="316">
        <f t="shared" si="22"/>
        <v>30000</v>
      </c>
      <c r="F102" s="285">
        <f>F100</f>
        <v>28458</v>
      </c>
      <c r="G102" s="301">
        <f t="shared" si="17"/>
        <v>9486</v>
      </c>
      <c r="H102" s="285">
        <f t="shared" si="18"/>
        <v>94.876660341555976</v>
      </c>
      <c r="I102" s="315">
        <f t="shared" si="19"/>
        <v>2400</v>
      </c>
      <c r="J102" s="339">
        <f>ROUNDUP((G102/30)*C102,0)</f>
        <v>6641</v>
      </c>
      <c r="K102" s="252">
        <f>VLOOKUP(A102,'Data Drop'!A:E,5,FALSE)</f>
        <v>3847</v>
      </c>
      <c r="L102" s="338">
        <f t="shared" ca="1" si="21"/>
        <v>43955.163820366855</v>
      </c>
    </row>
    <row r="103" spans="1:12" ht="16.149999999999999" thickBot="1">
      <c r="A103" s="252" t="str">
        <f>Packaging!A27</f>
        <v>LABEL-NB-OTHER:Ltd Batch Lid</v>
      </c>
      <c r="B103" s="315">
        <f>Packaging!D27</f>
        <v>0.19</v>
      </c>
      <c r="C103" s="285">
        <f>Packaging!F27</f>
        <v>21</v>
      </c>
      <c r="D103" s="285">
        <f>Packaging!G27</f>
        <v>10000</v>
      </c>
      <c r="E103" s="316">
        <f t="shared" si="22"/>
        <v>10000</v>
      </c>
      <c r="F103" s="289">
        <f>I5</f>
        <v>2415</v>
      </c>
      <c r="G103" s="301">
        <f t="shared" si="17"/>
        <v>805</v>
      </c>
      <c r="H103" s="285">
        <f t="shared" si="18"/>
        <v>372.67080745341616</v>
      </c>
      <c r="I103" s="315">
        <f t="shared" si="19"/>
        <v>1900</v>
      </c>
      <c r="J103" s="339">
        <f t="shared" si="20"/>
        <v>564</v>
      </c>
      <c r="K103" s="252">
        <f>VLOOKUP(A103,'Data Drop'!A:E,5,FALSE)</f>
        <v>3301</v>
      </c>
      <c r="L103" s="335">
        <f t="shared" ca="1" si="21"/>
        <v>44066</v>
      </c>
    </row>
    <row r="104" spans="1:12" ht="16.149999999999999" thickBot="1">
      <c r="A104" s="252" t="str">
        <f>Packaging!A28</f>
        <v>LABEL-NB-OTHER:Wag Butter Lid</v>
      </c>
      <c r="B104" s="315">
        <f>Packaging!D28</f>
        <v>0</v>
      </c>
      <c r="C104" s="285">
        <f>Packaging!F28</f>
        <v>21</v>
      </c>
      <c r="D104" s="285">
        <f>Packaging!G28</f>
        <v>5000</v>
      </c>
      <c r="E104" s="316">
        <f t="shared" si="22"/>
        <v>5000</v>
      </c>
      <c r="F104" s="289">
        <f>D15</f>
        <v>750</v>
      </c>
      <c r="G104" s="301">
        <f t="shared" si="17"/>
        <v>250</v>
      </c>
      <c r="H104" s="285">
        <f t="shared" si="18"/>
        <v>600</v>
      </c>
      <c r="I104" s="315">
        <f t="shared" si="19"/>
        <v>0</v>
      </c>
      <c r="J104" s="339">
        <f t="shared" si="20"/>
        <v>175</v>
      </c>
      <c r="K104" s="252">
        <f>VLOOKUP(A104,'Data Drop'!A:E,5,FALSE)</f>
        <v>5000</v>
      </c>
      <c r="L104" s="335">
        <f t="shared" ca="1" si="21"/>
        <v>44543</v>
      </c>
    </row>
    <row r="105" spans="1:12" ht="16.149999999999999" thickBot="1">
      <c r="A105" s="252" t="str">
        <f>Packaging!A29</f>
        <v>LABEL-NB-10OZ:Ltd Batch - Carrot Cake Walnut</v>
      </c>
      <c r="B105" s="315">
        <f>Packaging!D29</f>
        <v>0.09</v>
      </c>
      <c r="C105" s="285">
        <f>Packaging!F29</f>
        <v>7</v>
      </c>
      <c r="D105" s="285">
        <f>Packaging!G29</f>
        <v>1300</v>
      </c>
      <c r="E105" s="316">
        <f t="shared" si="22"/>
        <v>1300</v>
      </c>
      <c r="F105" s="289">
        <f>F103</f>
        <v>2415</v>
      </c>
      <c r="G105" s="301">
        <f t="shared" si="17"/>
        <v>805</v>
      </c>
      <c r="H105" s="285">
        <f t="shared" si="18"/>
        <v>48.447204968944099</v>
      </c>
      <c r="I105" s="315">
        <f t="shared" si="19"/>
        <v>117</v>
      </c>
      <c r="J105" s="339">
        <f t="shared" si="20"/>
        <v>188</v>
      </c>
      <c r="K105" s="252">
        <f>VLOOKUP(A105,'Data Drop'!A:E,5,FALSE)</f>
        <v>1305</v>
      </c>
      <c r="L105" s="335">
        <f t="shared" ca="1" si="21"/>
        <v>44005.627329192546</v>
      </c>
    </row>
    <row r="106" spans="1:12" ht="16.149999999999999" thickBot="1">
      <c r="A106" s="252" t="str">
        <f>Packaging!A30</f>
        <v>LABEL-NB-10OZ:Ltd Batch - CCC Gianduja</v>
      </c>
      <c r="B106" s="315">
        <f>Packaging!D30</f>
        <v>0.09</v>
      </c>
      <c r="C106" s="285">
        <f>Packaging!F30</f>
        <v>7</v>
      </c>
      <c r="D106" s="285">
        <f>Packaging!G30</f>
        <v>1300</v>
      </c>
      <c r="E106" s="316">
        <f t="shared" si="22"/>
        <v>1300</v>
      </c>
      <c r="F106" s="289">
        <f>F105</f>
        <v>2415</v>
      </c>
      <c r="G106" s="301">
        <f t="shared" si="17"/>
        <v>805</v>
      </c>
      <c r="H106" s="285">
        <f t="shared" si="18"/>
        <v>48.447204968944099</v>
      </c>
      <c r="I106" s="315">
        <f t="shared" si="19"/>
        <v>117</v>
      </c>
      <c r="J106" s="339">
        <f t="shared" si="20"/>
        <v>188</v>
      </c>
      <c r="K106" s="252">
        <f>VLOOKUP(A106,'Data Drop'!A:E,5,FALSE)</f>
        <v>80</v>
      </c>
      <c r="L106" s="335">
        <f t="shared" ca="1" si="21"/>
        <v>43959.975155279506</v>
      </c>
    </row>
    <row r="107" spans="1:12" ht="16.149999999999999" thickBot="1">
      <c r="A107" s="252" t="str">
        <f>Packaging!A31</f>
        <v>LABEL-NB-10OZ:Ltd Batch - Fiji Ginger Peanut</v>
      </c>
      <c r="B107" s="315">
        <f>Packaging!D31</f>
        <v>0.09</v>
      </c>
      <c r="C107" s="285">
        <f>Packaging!F31</f>
        <v>7</v>
      </c>
      <c r="D107" s="285">
        <f>Packaging!G31</f>
        <v>1300</v>
      </c>
      <c r="E107" s="316">
        <f t="shared" si="22"/>
        <v>1300</v>
      </c>
      <c r="F107" s="289">
        <f>F103</f>
        <v>2415</v>
      </c>
      <c r="G107" s="301">
        <f t="shared" si="17"/>
        <v>805</v>
      </c>
      <c r="H107" s="285">
        <f t="shared" si="18"/>
        <v>48.447204968944099</v>
      </c>
      <c r="I107" s="315">
        <f t="shared" si="19"/>
        <v>117</v>
      </c>
      <c r="J107" s="339">
        <f t="shared" si="20"/>
        <v>188</v>
      </c>
      <c r="K107" s="252">
        <f>VLOOKUP(A107,'Data Drop'!A:E,5,FALSE)</f>
        <v>1305</v>
      </c>
      <c r="L107" s="335">
        <f t="shared" ca="1" si="21"/>
        <v>44005.627329192546</v>
      </c>
    </row>
    <row r="108" spans="1:12" ht="16.149999999999999" thickBot="1">
      <c r="A108" s="252" t="str">
        <f>Packaging!A32</f>
        <v>LABEL-NB-10OZ:Ltd Batch - Lemon Cashew</v>
      </c>
      <c r="B108" s="315">
        <f>Packaging!D32</f>
        <v>0.09</v>
      </c>
      <c r="C108" s="285">
        <f>Packaging!F32</f>
        <v>7</v>
      </c>
      <c r="D108" s="285">
        <f>Packaging!G32</f>
        <v>1300</v>
      </c>
      <c r="E108" s="316">
        <f t="shared" si="22"/>
        <v>1300</v>
      </c>
      <c r="F108" s="289">
        <f>F103</f>
        <v>2415</v>
      </c>
      <c r="G108" s="301">
        <f t="shared" si="17"/>
        <v>805</v>
      </c>
      <c r="H108" s="285">
        <f t="shared" si="18"/>
        <v>48.447204968944099</v>
      </c>
      <c r="I108" s="315">
        <f t="shared" si="19"/>
        <v>117</v>
      </c>
      <c r="J108" s="339">
        <f t="shared" si="20"/>
        <v>188</v>
      </c>
      <c r="K108" s="252">
        <f>VLOOKUP(A108,'Data Drop'!A:E,5,FALSE)</f>
        <v>405</v>
      </c>
      <c r="L108" s="335">
        <f t="shared" ca="1" si="21"/>
        <v>43972.086956521736</v>
      </c>
    </row>
    <row r="109" spans="1:12" ht="16.149999999999999" thickBot="1">
      <c r="A109" s="252" t="str">
        <f>Packaging!A33</f>
        <v>LABEL-NB-10OZ:Ltd Batch - Pepperfest</v>
      </c>
      <c r="B109" s="315">
        <f>Packaging!D33</f>
        <v>0.09</v>
      </c>
      <c r="C109" s="285">
        <f>Packaging!F33</f>
        <v>7</v>
      </c>
      <c r="D109" s="285">
        <f>Packaging!G33</f>
        <v>1300</v>
      </c>
      <c r="E109" s="316">
        <f t="shared" si="22"/>
        <v>1300</v>
      </c>
      <c r="F109" s="289">
        <f>F103</f>
        <v>2415</v>
      </c>
      <c r="G109" s="301">
        <f t="shared" si="17"/>
        <v>805</v>
      </c>
      <c r="H109" s="285">
        <f t="shared" si="18"/>
        <v>48.447204968944099</v>
      </c>
      <c r="I109" s="315">
        <f t="shared" si="19"/>
        <v>117</v>
      </c>
      <c r="J109" s="339">
        <f t="shared" si="20"/>
        <v>188</v>
      </c>
      <c r="K109" s="252">
        <f>VLOOKUP(A109,'Data Drop'!A:E,5,FALSE)</f>
        <v>150</v>
      </c>
      <c r="L109" s="335">
        <f t="shared" ca="1" si="21"/>
        <v>43962.583850931675</v>
      </c>
    </row>
    <row r="110" spans="1:12" ht="16.149999999999999" thickBot="1">
      <c r="A110" s="252" t="str">
        <f>Packaging!A34</f>
        <v>LABEL-NB-10OZ:Ltd Batch - Sorghum Pecan Pie</v>
      </c>
      <c r="B110" s="315">
        <f>Packaging!D34</f>
        <v>0.09</v>
      </c>
      <c r="C110" s="285">
        <f>Packaging!F34</f>
        <v>7</v>
      </c>
      <c r="D110" s="285">
        <f>Packaging!G34</f>
        <v>1300</v>
      </c>
      <c r="E110" s="316">
        <f t="shared" si="22"/>
        <v>1300</v>
      </c>
      <c r="F110" s="289">
        <f>F103</f>
        <v>2415</v>
      </c>
      <c r="G110" s="301">
        <f t="shared" si="17"/>
        <v>805</v>
      </c>
      <c r="H110" s="285">
        <f t="shared" si="18"/>
        <v>48.447204968944099</v>
      </c>
      <c r="I110" s="315">
        <f t="shared" si="19"/>
        <v>117</v>
      </c>
      <c r="J110" s="339">
        <f t="shared" si="20"/>
        <v>188</v>
      </c>
      <c r="K110" s="252">
        <f>VLOOKUP(A110,'Data Drop'!A:E,5,FALSE)</f>
        <v>1305</v>
      </c>
      <c r="L110" s="335">
        <f t="shared" ca="1" si="21"/>
        <v>44005.627329192546</v>
      </c>
    </row>
    <row r="111" spans="1:12" ht="16.149999999999999" thickBot="1">
      <c r="A111" s="252" t="str">
        <f>Packaging!A38</f>
        <v>LABEL-NB-10OZ:Tigerwalk Espresso</v>
      </c>
      <c r="B111" s="315">
        <f>Packaging!D38</f>
        <v>0.13</v>
      </c>
      <c r="C111" s="285">
        <f>Packaging!F38</f>
        <v>21</v>
      </c>
      <c r="D111" s="285">
        <f>Packaging!G38</f>
        <v>1000</v>
      </c>
      <c r="E111" s="316">
        <f t="shared" si="22"/>
        <v>1000</v>
      </c>
      <c r="F111" s="289">
        <f>I8</f>
        <v>339.5</v>
      </c>
      <c r="G111" s="301">
        <f t="shared" si="17"/>
        <v>113.16666666666667</v>
      </c>
      <c r="H111" s="285">
        <f t="shared" si="18"/>
        <v>265.09572901325475</v>
      </c>
      <c r="I111" s="315">
        <f t="shared" si="19"/>
        <v>130</v>
      </c>
      <c r="J111" s="339">
        <f t="shared" si="20"/>
        <v>80</v>
      </c>
      <c r="K111" s="252">
        <f>VLOOKUP(A111,'Data Drop'!A:E,5,FALSE)</f>
        <v>2104</v>
      </c>
      <c r="L111" s="335">
        <f t="shared" ca="1" si="21"/>
        <v>44500.553755522829</v>
      </c>
    </row>
    <row r="112" spans="1:12" ht="16.149999999999999" thickBot="1">
      <c r="A112" s="252" t="str">
        <f>Packaging!A39</f>
        <v>LABEL-NB-13OZ:Almond Butter</v>
      </c>
      <c r="B112" s="315">
        <f>Packaging!D39</f>
        <v>0.17</v>
      </c>
      <c r="C112" s="285">
        <f>Packaging!F39</f>
        <v>21</v>
      </c>
      <c r="D112" s="285">
        <f>Packaging!G39</f>
        <v>5000</v>
      </c>
      <c r="E112" s="316">
        <f t="shared" si="22"/>
        <v>5000</v>
      </c>
      <c r="F112" s="289">
        <f t="shared" ref="F112:F123" si="23">D4</f>
        <v>3130.75</v>
      </c>
      <c r="G112" s="301">
        <f t="shared" si="17"/>
        <v>1043.5833333333333</v>
      </c>
      <c r="H112" s="285">
        <f t="shared" si="18"/>
        <v>143.73552663099895</v>
      </c>
      <c r="I112" s="315">
        <f t="shared" si="19"/>
        <v>850.00000000000011</v>
      </c>
      <c r="J112" s="339">
        <f t="shared" si="20"/>
        <v>731</v>
      </c>
      <c r="K112" s="252">
        <f>VLOOKUP(A112,'Data Drop'!A:E,5,FALSE)</f>
        <v>1858</v>
      </c>
      <c r="L112" s="335">
        <f t="shared" ca="1" si="21"/>
        <v>43996.397987702629</v>
      </c>
    </row>
    <row r="113" spans="1:12" ht="16.149999999999999" thickBot="1">
      <c r="A113" s="252" t="str">
        <f>Packaging!A40</f>
        <v>LABEL-NB-13OZ:Cashew Butter</v>
      </c>
      <c r="B113" s="315">
        <f>Packaging!D40</f>
        <v>0.17</v>
      </c>
      <c r="C113" s="285">
        <f>Packaging!F40</f>
        <v>21</v>
      </c>
      <c r="D113" s="285">
        <f>Packaging!G40</f>
        <v>5000</v>
      </c>
      <c r="E113" s="316">
        <f t="shared" si="22"/>
        <v>5000</v>
      </c>
      <c r="F113" s="289">
        <f t="shared" si="23"/>
        <v>1590.75</v>
      </c>
      <c r="G113" s="301">
        <f t="shared" si="17"/>
        <v>530.25</v>
      </c>
      <c r="H113" s="285">
        <f t="shared" si="18"/>
        <v>282.88543140028287</v>
      </c>
      <c r="I113" s="315">
        <f t="shared" si="19"/>
        <v>850.00000000000011</v>
      </c>
      <c r="J113" s="339">
        <f t="shared" si="20"/>
        <v>372</v>
      </c>
      <c r="K113" s="252">
        <f>VLOOKUP(A113,'Data Drop'!A:E,5,FALSE)</f>
        <v>1333</v>
      </c>
      <c r="L113" s="335">
        <f t="shared" ca="1" si="21"/>
        <v>44018.370579915136</v>
      </c>
    </row>
    <row r="114" spans="1:12" ht="16.149999999999999" thickBot="1">
      <c r="A114" s="252" t="str">
        <f>Packaging!A41</f>
        <v>LABEL-NB-13OZ:Chai Spice</v>
      </c>
      <c r="B114" s="315">
        <f>Packaging!D41</f>
        <v>0.17</v>
      </c>
      <c r="C114" s="285">
        <f>Packaging!F41</f>
        <v>21</v>
      </c>
      <c r="D114" s="285">
        <f>Packaging!G41</f>
        <v>5000</v>
      </c>
      <c r="E114" s="316">
        <f t="shared" si="22"/>
        <v>5000</v>
      </c>
      <c r="F114" s="289">
        <f t="shared" si="23"/>
        <v>7365.75</v>
      </c>
      <c r="G114" s="301">
        <f t="shared" si="17"/>
        <v>2455.25</v>
      </c>
      <c r="H114" s="285">
        <f t="shared" si="18"/>
        <v>61.093574992363301</v>
      </c>
      <c r="I114" s="315">
        <f t="shared" si="19"/>
        <v>850.00000000000011</v>
      </c>
      <c r="J114" s="339">
        <f t="shared" si="20"/>
        <v>1719</v>
      </c>
      <c r="K114" s="252">
        <f>VLOOKUP(A114,'Data Drop'!A:E,5,FALSE)</f>
        <v>12117</v>
      </c>
      <c r="L114" s="335">
        <f t="shared" ca="1" si="21"/>
        <v>44091.05019855412</v>
      </c>
    </row>
    <row r="115" spans="1:12" ht="16.149999999999999" thickBot="1">
      <c r="A115" s="252" t="str">
        <f>Packaging!A42</f>
        <v>LABEL-NB-13OZ:Chocolate Sea Salt</v>
      </c>
      <c r="B115" s="315">
        <f>Packaging!D42</f>
        <v>0.17</v>
      </c>
      <c r="C115" s="285">
        <f>Packaging!F42</f>
        <v>21</v>
      </c>
      <c r="D115" s="285">
        <f>Packaging!G42</f>
        <v>5000</v>
      </c>
      <c r="E115" s="316">
        <f t="shared" si="22"/>
        <v>5000</v>
      </c>
      <c r="F115" s="289">
        <f t="shared" si="23"/>
        <v>6907.25</v>
      </c>
      <c r="G115" s="301">
        <f t="shared" si="17"/>
        <v>2302.4166666666665</v>
      </c>
      <c r="H115" s="285">
        <f t="shared" si="18"/>
        <v>65.148937710376785</v>
      </c>
      <c r="I115" s="315">
        <f t="shared" si="19"/>
        <v>850.00000000000011</v>
      </c>
      <c r="J115" s="339">
        <f t="shared" si="20"/>
        <v>1612</v>
      </c>
      <c r="K115" s="252">
        <f>VLOOKUP(A115,'Data Drop'!A:E,5,FALSE)</f>
        <v>11190</v>
      </c>
      <c r="L115" s="335">
        <f t="shared" ca="1" si="21"/>
        <v>44088.799305077999</v>
      </c>
    </row>
    <row r="116" spans="1:12" ht="16.149999999999999" thickBot="1">
      <c r="A116" s="252" t="str">
        <f>Packaging!A43</f>
        <v>LABEL-NB-13OZ:Fiji Ginger</v>
      </c>
      <c r="B116" s="315">
        <f>Packaging!D43</f>
        <v>0.17</v>
      </c>
      <c r="C116" s="285">
        <f>Packaging!F43</f>
        <v>21</v>
      </c>
      <c r="D116" s="285">
        <f>Packaging!G43</f>
        <v>5000</v>
      </c>
      <c r="E116" s="316">
        <f t="shared" si="22"/>
        <v>5000</v>
      </c>
      <c r="F116" s="289">
        <f t="shared" si="23"/>
        <v>6492.5</v>
      </c>
      <c r="G116" s="301">
        <f t="shared" si="17"/>
        <v>2164.1666666666665</v>
      </c>
      <c r="H116" s="285">
        <f t="shared" si="18"/>
        <v>69.310743165190615</v>
      </c>
      <c r="I116" s="315">
        <f t="shared" si="19"/>
        <v>850.00000000000011</v>
      </c>
      <c r="J116" s="339">
        <f t="shared" si="20"/>
        <v>1515</v>
      </c>
      <c r="K116" s="252">
        <f>VLOOKUP(A116,'Data Drop'!A:E,5,FALSE)</f>
        <v>9820</v>
      </c>
      <c r="L116" s="335">
        <f t="shared" ca="1" si="21"/>
        <v>44079.125144397382</v>
      </c>
    </row>
    <row r="117" spans="1:12" ht="16.149999999999999" thickBot="1">
      <c r="A117" s="252" t="str">
        <f>Packaging!A44</f>
        <v>LABEL-NB-13OZ:GGet Espresso</v>
      </c>
      <c r="B117" s="315">
        <f>Packaging!D44</f>
        <v>0.12</v>
      </c>
      <c r="C117" s="285">
        <f>Packaging!F44</f>
        <v>21</v>
      </c>
      <c r="D117" s="285">
        <f>Packaging!G44</f>
        <v>5000</v>
      </c>
      <c r="E117" s="316">
        <f t="shared" si="22"/>
        <v>5000</v>
      </c>
      <c r="F117" s="289">
        <f t="shared" si="23"/>
        <v>1834</v>
      </c>
      <c r="G117" s="301">
        <f t="shared" si="17"/>
        <v>611.33333333333337</v>
      </c>
      <c r="H117" s="285">
        <f t="shared" si="18"/>
        <v>245.36532170119955</v>
      </c>
      <c r="I117" s="315">
        <f t="shared" si="19"/>
        <v>600</v>
      </c>
      <c r="J117" s="339">
        <f t="shared" si="20"/>
        <v>428</v>
      </c>
      <c r="K117" s="252">
        <f>VLOOKUP(A117,'Data Drop'!A:E,5,FALSE)</f>
        <v>1353</v>
      </c>
      <c r="L117" s="335">
        <f t="shared" ca="1" si="21"/>
        <v>44009.392584514724</v>
      </c>
    </row>
    <row r="118" spans="1:12" ht="16.149999999999999" thickBot="1">
      <c r="A118" s="252" t="str">
        <f>Packaging!A45</f>
        <v>LABEL-NB-13OZ:Hot Mamba</v>
      </c>
      <c r="B118" s="315">
        <f>Packaging!D45</f>
        <v>0.17</v>
      </c>
      <c r="C118" s="285">
        <f>Packaging!F45</f>
        <v>21</v>
      </c>
      <c r="D118" s="285">
        <f>Packaging!G45</f>
        <v>5000</v>
      </c>
      <c r="E118" s="316">
        <f t="shared" si="22"/>
        <v>5000</v>
      </c>
      <c r="F118" s="289">
        <f t="shared" si="23"/>
        <v>1062.25</v>
      </c>
      <c r="G118" s="301">
        <f t="shared" si="17"/>
        <v>354.08333333333331</v>
      </c>
      <c r="H118" s="285">
        <f t="shared" si="18"/>
        <v>423.62908919745826</v>
      </c>
      <c r="I118" s="315">
        <f t="shared" si="19"/>
        <v>850.00000000000011</v>
      </c>
      <c r="J118" s="339">
        <f t="shared" si="20"/>
        <v>248</v>
      </c>
      <c r="K118" s="252">
        <f>VLOOKUP(A118,'Data Drop'!A:E,5,FALSE)</f>
        <v>6554</v>
      </c>
      <c r="L118" s="335">
        <f t="shared" ca="1" si="21"/>
        <v>44498.281007295831</v>
      </c>
    </row>
    <row r="119" spans="1:12" ht="16.149999999999999" thickBot="1">
      <c r="A119" s="252" t="str">
        <f>Packaging!A46</f>
        <v>LABEL-NB-13OZ:Maple Cinnamon</v>
      </c>
      <c r="B119" s="315">
        <f>Packaging!D46</f>
        <v>0.17</v>
      </c>
      <c r="C119" s="285">
        <f>Packaging!F46</f>
        <v>21</v>
      </c>
      <c r="D119" s="285">
        <f>Packaging!G46</f>
        <v>5000</v>
      </c>
      <c r="E119" s="316">
        <f t="shared" si="22"/>
        <v>5000</v>
      </c>
      <c r="F119" s="289">
        <f t="shared" si="23"/>
        <v>4691.75</v>
      </c>
      <c r="G119" s="301">
        <f t="shared" si="17"/>
        <v>1563.9166666666667</v>
      </c>
      <c r="H119" s="285">
        <f t="shared" si="18"/>
        <v>95.913038844780729</v>
      </c>
      <c r="I119" s="315">
        <f t="shared" si="19"/>
        <v>850.00000000000011</v>
      </c>
      <c r="J119" s="339">
        <f t="shared" si="20"/>
        <v>1095</v>
      </c>
      <c r="K119" s="252">
        <f>VLOOKUP(A119,'Data Drop'!A:E,5,FALSE)</f>
        <v>4022</v>
      </c>
      <c r="L119" s="335">
        <f t="shared" ca="1" si="21"/>
        <v>44020.147492939737</v>
      </c>
    </row>
    <row r="120" spans="1:12" ht="16.149999999999999" thickBot="1">
      <c r="A120" s="252" t="str">
        <f>Packaging!A47</f>
        <v>LABEL-NB-13OZ:Peanut Butter</v>
      </c>
      <c r="B120" s="315">
        <f>Packaging!D47</f>
        <v>0.17</v>
      </c>
      <c r="C120" s="285">
        <f>Packaging!F47</f>
        <v>21</v>
      </c>
      <c r="D120" s="285">
        <f>Packaging!G47</f>
        <v>5000</v>
      </c>
      <c r="E120" s="316">
        <f t="shared" si="22"/>
        <v>5000</v>
      </c>
      <c r="F120" s="289">
        <f t="shared" si="23"/>
        <v>4557</v>
      </c>
      <c r="G120" s="301">
        <f t="shared" si="17"/>
        <v>1519</v>
      </c>
      <c r="H120" s="285">
        <f t="shared" si="18"/>
        <v>98.749177090190912</v>
      </c>
      <c r="I120" s="315">
        <f t="shared" si="19"/>
        <v>850.00000000000011</v>
      </c>
      <c r="J120" s="339">
        <f t="shared" si="20"/>
        <v>1064</v>
      </c>
      <c r="K120" s="252">
        <f>VLOOKUP(A120,'Data Drop'!A:E,5,FALSE)</f>
        <v>4017</v>
      </c>
      <c r="L120" s="335">
        <f t="shared" ca="1" si="21"/>
        <v>44022.32126398947</v>
      </c>
    </row>
    <row r="121" spans="1:12" ht="16.149999999999999" thickBot="1">
      <c r="A121" s="252" t="str">
        <f>Packaging!A48</f>
        <v>LABEL-NB-13OZ:Peanut Pecan</v>
      </c>
      <c r="B121" s="315">
        <f>Packaging!D48</f>
        <v>0.17</v>
      </c>
      <c r="C121" s="285">
        <f>Packaging!F48</f>
        <v>21</v>
      </c>
      <c r="D121" s="285">
        <f>Packaging!G48</f>
        <v>5000</v>
      </c>
      <c r="E121" s="316">
        <f t="shared" si="22"/>
        <v>5000</v>
      </c>
      <c r="F121" s="289">
        <f t="shared" si="23"/>
        <v>5754</v>
      </c>
      <c r="G121" s="301">
        <f t="shared" si="17"/>
        <v>1918</v>
      </c>
      <c r="H121" s="285">
        <f t="shared" si="18"/>
        <v>78.206465067778936</v>
      </c>
      <c r="I121" s="315">
        <f t="shared" si="19"/>
        <v>850.00000000000011</v>
      </c>
      <c r="J121" s="339">
        <f t="shared" si="20"/>
        <v>1343</v>
      </c>
      <c r="K121" s="252">
        <f>VLOOKUP(A121,'Data Drop'!A:E,5,FALSE)</f>
        <v>4091</v>
      </c>
      <c r="L121" s="335">
        <f t="shared" ca="1" si="21"/>
        <v>44006.982273201254</v>
      </c>
    </row>
    <row r="122" spans="1:12" ht="16.149999999999999" thickBot="1">
      <c r="A122" s="252" t="str">
        <f>Packaging!A49</f>
        <v>LABEL-NB-13OZ:Toasted Coconut</v>
      </c>
      <c r="B122" s="315">
        <f>Packaging!D49</f>
        <v>0.17</v>
      </c>
      <c r="C122" s="285">
        <f>Packaging!F49</f>
        <v>21</v>
      </c>
      <c r="D122" s="285">
        <f>Packaging!G49</f>
        <v>5000</v>
      </c>
      <c r="E122" s="316">
        <f t="shared" si="22"/>
        <v>5000</v>
      </c>
      <c r="F122" s="289">
        <f t="shared" si="23"/>
        <v>6413.75</v>
      </c>
      <c r="G122" s="301">
        <f t="shared" si="17"/>
        <v>2137.9166666666665</v>
      </c>
      <c r="H122" s="285">
        <f t="shared" si="18"/>
        <v>70.161761839797322</v>
      </c>
      <c r="I122" s="315">
        <f t="shared" si="19"/>
        <v>850.00000000000011</v>
      </c>
      <c r="J122" s="339">
        <f t="shared" si="20"/>
        <v>1497</v>
      </c>
      <c r="K122" s="252">
        <f>VLOOKUP(A122,'Data Drop'!A:E,5,FALSE)</f>
        <v>4941</v>
      </c>
      <c r="L122" s="335">
        <f t="shared" ca="1" si="21"/>
        <v>44012.327421555252</v>
      </c>
    </row>
    <row r="123" spans="1:12" ht="16.149999999999999" thickBot="1">
      <c r="A123" s="252" t="str">
        <f>Packaging!A50</f>
        <v>LABEL-NB-13OZ:Wag Butter</v>
      </c>
      <c r="B123" s="315">
        <f>Packaging!D50</f>
        <v>0.17</v>
      </c>
      <c r="C123" s="285">
        <f>Packaging!F50</f>
        <v>21</v>
      </c>
      <c r="D123" s="285">
        <f>Packaging!G50</f>
        <v>5000</v>
      </c>
      <c r="E123" s="316">
        <f t="shared" si="22"/>
        <v>5000</v>
      </c>
      <c r="F123" s="289">
        <f t="shared" si="23"/>
        <v>750</v>
      </c>
      <c r="G123" s="301">
        <f t="shared" si="17"/>
        <v>250</v>
      </c>
      <c r="H123" s="285">
        <f t="shared" si="18"/>
        <v>600</v>
      </c>
      <c r="I123" s="315">
        <f t="shared" si="19"/>
        <v>850.00000000000011</v>
      </c>
      <c r="J123" s="339">
        <f t="shared" si="20"/>
        <v>175</v>
      </c>
      <c r="K123" s="252">
        <f>VLOOKUP(A123,'Data Drop'!A:E,5,FALSE)</f>
        <v>4922</v>
      </c>
      <c r="L123" s="335">
        <f t="shared" ca="1" si="21"/>
        <v>44533.64</v>
      </c>
    </row>
    <row r="124" spans="1:12" ht="16.149999999999999" thickBot="1">
      <c r="A124" s="252" t="str">
        <f>Packaging!A51</f>
        <v>LABEL-NB-1PACK:Almond Butter</v>
      </c>
      <c r="B124" s="315">
        <f>Packaging!D51</f>
        <v>0.12</v>
      </c>
      <c r="C124" s="285">
        <f>Packaging!F51</f>
        <v>21</v>
      </c>
      <c r="D124" s="285">
        <f>Packaging!G51</f>
        <v>2500</v>
      </c>
      <c r="E124" s="316">
        <f t="shared" si="22"/>
        <v>2500</v>
      </c>
      <c r="F124" s="289">
        <f t="shared" ref="F124:F133" si="24">N23</f>
        <v>87.5</v>
      </c>
      <c r="G124" s="301">
        <f t="shared" si="17"/>
        <v>29.166666666666668</v>
      </c>
      <c r="H124" s="285">
        <f t="shared" si="18"/>
        <v>2571.4285714285711</v>
      </c>
      <c r="I124" s="315">
        <f t="shared" si="19"/>
        <v>300</v>
      </c>
      <c r="J124" s="339">
        <f t="shared" si="20"/>
        <v>21</v>
      </c>
      <c r="K124" s="252">
        <f>VLOOKUP(A124,'Data Drop'!A:E,5,FALSE)</f>
        <v>1225</v>
      </c>
      <c r="L124" s="335">
        <f t="shared" ca="1" si="21"/>
        <v>45202.400000000001</v>
      </c>
    </row>
    <row r="125" spans="1:12" ht="16.149999999999999" thickBot="1">
      <c r="A125" s="252" t="str">
        <f>Packaging!A52</f>
        <v>LABEL-NB-1PACK:Chai</v>
      </c>
      <c r="B125" s="315">
        <f>Packaging!D52</f>
        <v>0.12</v>
      </c>
      <c r="C125" s="285">
        <f>Packaging!F52</f>
        <v>21</v>
      </c>
      <c r="D125" s="285">
        <f>Packaging!G52</f>
        <v>2500</v>
      </c>
      <c r="E125" s="316">
        <f t="shared" si="22"/>
        <v>2500</v>
      </c>
      <c r="F125" s="289">
        <f t="shared" si="24"/>
        <v>437.5</v>
      </c>
      <c r="G125" s="301">
        <f t="shared" si="17"/>
        <v>145.83333333333334</v>
      </c>
      <c r="H125" s="285">
        <f t="shared" si="18"/>
        <v>514.28571428571422</v>
      </c>
      <c r="I125" s="315">
        <f t="shared" si="19"/>
        <v>300</v>
      </c>
      <c r="J125" s="339">
        <f t="shared" si="20"/>
        <v>103</v>
      </c>
      <c r="K125" s="252">
        <f>VLOOKUP(A125,'Data Drop'!A:E,5,FALSE)</f>
        <v>1150</v>
      </c>
      <c r="L125" s="335">
        <f t="shared" ca="1" si="21"/>
        <v>44179.38285714286</v>
      </c>
    </row>
    <row r="126" spans="1:12" ht="16.149999999999999" thickBot="1">
      <c r="A126" s="252" t="str">
        <f>Packaging!A53</f>
        <v>LABEL-NB-1PACK:Chocolate Sea Salt</v>
      </c>
      <c r="B126" s="315">
        <f>Packaging!D53</f>
        <v>0.12</v>
      </c>
      <c r="C126" s="285">
        <f>Packaging!F53</f>
        <v>21</v>
      </c>
      <c r="D126" s="285">
        <f>Packaging!G53</f>
        <v>2500</v>
      </c>
      <c r="E126" s="316">
        <f t="shared" si="22"/>
        <v>2500</v>
      </c>
      <c r="F126" s="289">
        <f t="shared" si="24"/>
        <v>175</v>
      </c>
      <c r="G126" s="301">
        <f t="shared" si="17"/>
        <v>58.333333333333336</v>
      </c>
      <c r="H126" s="285">
        <f t="shared" si="18"/>
        <v>1285.7142857142856</v>
      </c>
      <c r="I126" s="315">
        <f t="shared" si="19"/>
        <v>300</v>
      </c>
      <c r="J126" s="339">
        <f t="shared" si="20"/>
        <v>41</v>
      </c>
      <c r="K126" s="252">
        <f>VLOOKUP(A126,'Data Drop'!A:E,5,FALSE)</f>
        <v>1375</v>
      </c>
      <c r="L126" s="335">
        <f t="shared" ca="1" si="21"/>
        <v>44650.057142857142</v>
      </c>
    </row>
    <row r="127" spans="1:12" ht="16.149999999999999" thickBot="1">
      <c r="A127" s="252" t="str">
        <f>Packaging!A54</f>
        <v>LABEL-NB-1PACK:Fiji Ginger</v>
      </c>
      <c r="B127" s="315">
        <f>Packaging!D54</f>
        <v>0.12</v>
      </c>
      <c r="C127" s="285">
        <f>Packaging!F54</f>
        <v>21</v>
      </c>
      <c r="D127" s="285">
        <f>Packaging!G54</f>
        <v>2500</v>
      </c>
      <c r="E127" s="316">
        <f t="shared" si="22"/>
        <v>2500</v>
      </c>
      <c r="F127" s="289">
        <f t="shared" si="24"/>
        <v>218.75</v>
      </c>
      <c r="G127" s="301">
        <f t="shared" si="17"/>
        <v>72.916666666666671</v>
      </c>
      <c r="H127" s="285">
        <f t="shared" si="18"/>
        <v>1028.5714285714284</v>
      </c>
      <c r="I127" s="315">
        <f t="shared" si="19"/>
        <v>300</v>
      </c>
      <c r="J127" s="339">
        <f t="shared" si="20"/>
        <v>52</v>
      </c>
      <c r="K127" s="252">
        <f>VLOOKUP(A127,'Data Drop'!A:E,5,FALSE)</f>
        <v>1325</v>
      </c>
      <c r="L127" s="335">
        <f t="shared" ca="1" si="21"/>
        <v>44487.748571428572</v>
      </c>
    </row>
    <row r="128" spans="1:12" ht="16.149999999999999" thickBot="1">
      <c r="A128" s="252" t="str">
        <f>Packaging!A55</f>
        <v>LABEL-NB-1PACK:GGet Espresso</v>
      </c>
      <c r="B128" s="315">
        <f>Packaging!D55</f>
        <v>0.12</v>
      </c>
      <c r="C128" s="285">
        <f>Packaging!F55</f>
        <v>21</v>
      </c>
      <c r="D128" s="285">
        <f>Packaging!G55</f>
        <v>2500</v>
      </c>
      <c r="E128" s="316">
        <f t="shared" si="22"/>
        <v>2500</v>
      </c>
      <c r="F128" s="289">
        <f t="shared" si="24"/>
        <v>87.5</v>
      </c>
      <c r="G128" s="301">
        <f t="shared" si="17"/>
        <v>29.166666666666668</v>
      </c>
      <c r="H128" s="285">
        <f t="shared" si="18"/>
        <v>2571.4285714285711</v>
      </c>
      <c r="I128" s="315">
        <f t="shared" si="19"/>
        <v>300</v>
      </c>
      <c r="J128" s="339">
        <f t="shared" si="20"/>
        <v>21</v>
      </c>
      <c r="K128" s="252">
        <f>VLOOKUP(A128,'Data Drop'!A:E,5,FALSE)</f>
        <v>2113</v>
      </c>
      <c r="L128" s="335">
        <f t="shared" ca="1" si="21"/>
        <v>46115.771428571432</v>
      </c>
    </row>
    <row r="129" spans="1:12" ht="16.149999999999999" thickBot="1">
      <c r="A129" s="252" t="str">
        <f>Packaging!A56</f>
        <v>LABEL-NB-1PACK:Hot Mamba</v>
      </c>
      <c r="B129" s="315">
        <f>Packaging!D56</f>
        <v>0.12</v>
      </c>
      <c r="C129" s="285">
        <f>Packaging!F56</f>
        <v>21</v>
      </c>
      <c r="D129" s="285">
        <f>Packaging!G56</f>
        <v>2500</v>
      </c>
      <c r="E129" s="316">
        <f t="shared" si="22"/>
        <v>2500</v>
      </c>
      <c r="F129" s="289">
        <f t="shared" si="24"/>
        <v>131.25</v>
      </c>
      <c r="G129" s="301">
        <f t="shared" si="17"/>
        <v>43.75</v>
      </c>
      <c r="H129" s="285">
        <f t="shared" si="18"/>
        <v>1714.2857142857144</v>
      </c>
      <c r="I129" s="315">
        <f t="shared" si="19"/>
        <v>300</v>
      </c>
      <c r="J129" s="339">
        <f t="shared" si="20"/>
        <v>31</v>
      </c>
      <c r="K129" s="252">
        <f>VLOOKUP(A129,'Data Drop'!A:E,5,FALSE)</f>
        <v>1115</v>
      </c>
      <c r="L129" s="335">
        <f t="shared" ca="1" si="21"/>
        <v>44707.314285714288</v>
      </c>
    </row>
    <row r="130" spans="1:12" ht="16.149999999999999" thickBot="1">
      <c r="A130" s="252" t="str">
        <f>Packaging!A57</f>
        <v>LABEL-NB-1PACK:Maple Cinnamon</v>
      </c>
      <c r="B130" s="315">
        <f>Packaging!D57</f>
        <v>0.12</v>
      </c>
      <c r="C130" s="285">
        <f>Packaging!F57</f>
        <v>21</v>
      </c>
      <c r="D130" s="285">
        <f>Packaging!G57</f>
        <v>2500</v>
      </c>
      <c r="E130" s="316">
        <f t="shared" si="22"/>
        <v>2500</v>
      </c>
      <c r="F130" s="289">
        <f t="shared" si="24"/>
        <v>306.25</v>
      </c>
      <c r="G130" s="301">
        <f t="shared" si="17"/>
        <v>102.08333333333333</v>
      </c>
      <c r="H130" s="285">
        <f t="shared" si="18"/>
        <v>734.69387755102048</v>
      </c>
      <c r="I130" s="315">
        <f t="shared" si="19"/>
        <v>300</v>
      </c>
      <c r="J130" s="339">
        <f t="shared" si="20"/>
        <v>72</v>
      </c>
      <c r="K130" s="252">
        <f>VLOOKUP(A130,'Data Drop'!A:E,5,FALSE)</f>
        <v>975</v>
      </c>
      <c r="L130" s="335">
        <f t="shared" ca="1" si="21"/>
        <v>44229.37142857143</v>
      </c>
    </row>
    <row r="131" spans="1:12" ht="16.149999999999999" thickBot="1">
      <c r="A131" s="252" t="str">
        <f>Packaging!A58</f>
        <v>LABEL-NB-1PACK:Peanut Butter</v>
      </c>
      <c r="B131" s="315">
        <f>Packaging!D58</f>
        <v>0.12</v>
      </c>
      <c r="C131" s="285">
        <f>Packaging!F58</f>
        <v>21</v>
      </c>
      <c r="D131" s="285">
        <f>Packaging!G58</f>
        <v>2500</v>
      </c>
      <c r="E131" s="316">
        <f t="shared" si="22"/>
        <v>2500</v>
      </c>
      <c r="F131" s="289">
        <f t="shared" si="24"/>
        <v>218.75</v>
      </c>
      <c r="G131" s="301">
        <f t="shared" si="17"/>
        <v>72.916666666666671</v>
      </c>
      <c r="H131" s="285">
        <f t="shared" si="18"/>
        <v>1028.5714285714284</v>
      </c>
      <c r="I131" s="315">
        <f t="shared" si="19"/>
        <v>300</v>
      </c>
      <c r="J131" s="339">
        <f t="shared" si="20"/>
        <v>52</v>
      </c>
      <c r="K131" s="252">
        <f>VLOOKUP(A131,'Data Drop'!A:E,5,FALSE)</f>
        <v>1100</v>
      </c>
      <c r="L131" s="335">
        <f t="shared" ca="1" si="21"/>
        <v>44395.177142857145</v>
      </c>
    </row>
    <row r="132" spans="1:12" ht="16.149999999999999" thickBot="1">
      <c r="A132" s="252" t="str">
        <f>Packaging!A59</f>
        <v>LABEL-NB-1PACK:Peanut Pecan</v>
      </c>
      <c r="B132" s="315">
        <f>Packaging!D59</f>
        <v>0.12</v>
      </c>
      <c r="C132" s="285">
        <f>Packaging!F59</f>
        <v>21</v>
      </c>
      <c r="D132" s="285">
        <f>Packaging!G59</f>
        <v>2500</v>
      </c>
      <c r="E132" s="316">
        <f t="shared" si="22"/>
        <v>2500</v>
      </c>
      <c r="F132" s="289">
        <f t="shared" si="24"/>
        <v>175</v>
      </c>
      <c r="G132" s="301">
        <f t="shared" si="17"/>
        <v>58.333333333333336</v>
      </c>
      <c r="H132" s="285">
        <f t="shared" si="18"/>
        <v>1285.7142857142856</v>
      </c>
      <c r="I132" s="315">
        <f t="shared" si="19"/>
        <v>300</v>
      </c>
      <c r="J132" s="339">
        <f t="shared" si="20"/>
        <v>41</v>
      </c>
      <c r="K132" s="252">
        <f>VLOOKUP(A132,'Data Drop'!A:E,5,FALSE)</f>
        <v>1050</v>
      </c>
      <c r="L132" s="335">
        <f t="shared" ca="1" si="21"/>
        <v>44482.914285714287</v>
      </c>
    </row>
    <row r="133" spans="1:12" ht="16.149999999999999" thickBot="1">
      <c r="A133" s="252" t="str">
        <f>Packaging!A60</f>
        <v>LABEL-NB-1PACK:Toasted Coconut</v>
      </c>
      <c r="B133" s="315">
        <f>Packaging!D60</f>
        <v>0.12</v>
      </c>
      <c r="C133" s="285">
        <f>Packaging!F60</f>
        <v>21</v>
      </c>
      <c r="D133" s="285">
        <f>Packaging!G60</f>
        <v>2500</v>
      </c>
      <c r="E133" s="316">
        <f t="shared" si="22"/>
        <v>2500</v>
      </c>
      <c r="F133" s="289">
        <f t="shared" si="24"/>
        <v>393.75</v>
      </c>
      <c r="G133" s="301">
        <f t="shared" si="17"/>
        <v>131.25</v>
      </c>
      <c r="H133" s="285">
        <f t="shared" si="18"/>
        <v>571.42857142857144</v>
      </c>
      <c r="I133" s="315">
        <f t="shared" si="19"/>
        <v>300</v>
      </c>
      <c r="J133" s="339">
        <f t="shared" si="20"/>
        <v>92</v>
      </c>
      <c r="K133" s="252">
        <f>VLOOKUP(A133,'Data Drop'!A:E,5,FALSE)</f>
        <v>1225</v>
      </c>
      <c r="L133" s="335">
        <f t="shared" ca="1" si="21"/>
        <v>44222.971428571429</v>
      </c>
    </row>
    <row r="134" spans="1:12" ht="16.149999999999999" thickBot="1">
      <c r="A134" s="252" t="str">
        <f>Packaging!A61</f>
        <v>LABEL-NB-2PACK:Almond Butter</v>
      </c>
      <c r="B134" s="315">
        <f>Packaging!D61</f>
        <v>0.12</v>
      </c>
      <c r="C134" s="285">
        <f>Packaging!F61</f>
        <v>21</v>
      </c>
      <c r="D134" s="285">
        <f>Packaging!G61</f>
        <v>2500</v>
      </c>
      <c r="E134" s="316">
        <f t="shared" si="22"/>
        <v>2500</v>
      </c>
      <c r="F134" s="285">
        <f t="shared" ref="F134:F143" si="25">S23</f>
        <v>105</v>
      </c>
      <c r="G134" s="301">
        <f t="shared" si="17"/>
        <v>35</v>
      </c>
      <c r="H134" s="285">
        <f t="shared" si="18"/>
        <v>2142.8571428571431</v>
      </c>
      <c r="I134" s="315">
        <f t="shared" si="19"/>
        <v>300</v>
      </c>
      <c r="J134" s="339">
        <f t="shared" si="20"/>
        <v>25</v>
      </c>
      <c r="K134" s="252">
        <f>VLOOKUP(A134,'Data Drop'!A:E,5,FALSE)</f>
        <v>1285</v>
      </c>
      <c r="L134" s="335">
        <f t="shared" ca="1" si="21"/>
        <v>45044</v>
      </c>
    </row>
    <row r="135" spans="1:12" ht="16.149999999999999" thickBot="1">
      <c r="A135" s="252" t="str">
        <f>Packaging!A62</f>
        <v>LABEL-NB-2PACK:Chai</v>
      </c>
      <c r="B135" s="315">
        <f>Packaging!D62</f>
        <v>0.12</v>
      </c>
      <c r="C135" s="285">
        <f>Packaging!F62</f>
        <v>21</v>
      </c>
      <c r="D135" s="285">
        <f>Packaging!G62</f>
        <v>2500</v>
      </c>
      <c r="E135" s="316">
        <f t="shared" si="22"/>
        <v>2500</v>
      </c>
      <c r="F135" s="285">
        <f t="shared" si="25"/>
        <v>315</v>
      </c>
      <c r="G135" s="301">
        <f t="shared" si="17"/>
        <v>105</v>
      </c>
      <c r="H135" s="285">
        <f t="shared" si="18"/>
        <v>714.28571428571433</v>
      </c>
      <c r="I135" s="315">
        <f t="shared" si="19"/>
        <v>300</v>
      </c>
      <c r="J135" s="339">
        <f t="shared" si="20"/>
        <v>74</v>
      </c>
      <c r="K135" s="252">
        <f>VLOOKUP(A135,'Data Drop'!A:E,5,FALSE)</f>
        <v>1420</v>
      </c>
      <c r="L135" s="335">
        <f t="shared" ca="1" si="21"/>
        <v>44348.571428571428</v>
      </c>
    </row>
    <row r="136" spans="1:12" ht="16.149999999999999" thickBot="1">
      <c r="A136" s="252" t="str">
        <f>Packaging!A63</f>
        <v>LABEL-NB-2PACK:Chocolate Sea Salt</v>
      </c>
      <c r="B136" s="315">
        <f>Packaging!D63</f>
        <v>0.12</v>
      </c>
      <c r="C136" s="285">
        <f>Packaging!F63</f>
        <v>21</v>
      </c>
      <c r="D136" s="285">
        <f>Packaging!G63</f>
        <v>2500</v>
      </c>
      <c r="E136" s="316">
        <f t="shared" si="22"/>
        <v>2500</v>
      </c>
      <c r="F136" s="285">
        <f t="shared" si="25"/>
        <v>315</v>
      </c>
      <c r="G136" s="301">
        <f t="shared" si="17"/>
        <v>105</v>
      </c>
      <c r="H136" s="285">
        <f t="shared" si="18"/>
        <v>714.28571428571433</v>
      </c>
      <c r="I136" s="315">
        <f t="shared" si="19"/>
        <v>300</v>
      </c>
      <c r="J136" s="339">
        <f t="shared" si="20"/>
        <v>74</v>
      </c>
      <c r="K136" s="252">
        <f>VLOOKUP(A136,'Data Drop'!A:E,5,FALSE)</f>
        <v>2980</v>
      </c>
      <c r="L136" s="335">
        <f t="shared" ca="1" si="21"/>
        <v>44794.285714285717</v>
      </c>
    </row>
    <row r="137" spans="1:12" ht="16.149999999999999" thickBot="1">
      <c r="A137" s="252" t="str">
        <f>Packaging!A64</f>
        <v>LABEL-NB-2PACK:Fiji Ginger</v>
      </c>
      <c r="B137" s="315">
        <f>Packaging!D64</f>
        <v>0.12</v>
      </c>
      <c r="C137" s="285">
        <f>Packaging!F64</f>
        <v>21</v>
      </c>
      <c r="D137" s="285">
        <f>Packaging!G64</f>
        <v>2500</v>
      </c>
      <c r="E137" s="316">
        <f t="shared" si="22"/>
        <v>2500</v>
      </c>
      <c r="F137" s="285">
        <f t="shared" si="25"/>
        <v>315</v>
      </c>
      <c r="G137" s="301">
        <f t="shared" si="17"/>
        <v>105</v>
      </c>
      <c r="H137" s="285">
        <f t="shared" si="18"/>
        <v>714.28571428571433</v>
      </c>
      <c r="I137" s="315">
        <f t="shared" si="19"/>
        <v>300</v>
      </c>
      <c r="J137" s="339">
        <f t="shared" si="20"/>
        <v>74</v>
      </c>
      <c r="K137" s="252">
        <f>VLOOKUP(A137,'Data Drop'!A:E,5,FALSE)</f>
        <v>1375</v>
      </c>
      <c r="L137" s="335">
        <f t="shared" ca="1" si="21"/>
        <v>44335.714285714283</v>
      </c>
    </row>
    <row r="138" spans="1:12" ht="16.149999999999999" thickBot="1">
      <c r="A138" s="252" t="str">
        <f>Packaging!A65</f>
        <v>LABEL-NB-2PACK:GGet Espresso</v>
      </c>
      <c r="B138" s="315">
        <f>Packaging!D65</f>
        <v>0.12</v>
      </c>
      <c r="C138" s="285">
        <f>Packaging!F65</f>
        <v>21</v>
      </c>
      <c r="D138" s="285">
        <f>Packaging!G65</f>
        <v>2500</v>
      </c>
      <c r="E138" s="316">
        <f t="shared" si="22"/>
        <v>2500</v>
      </c>
      <c r="F138" s="285">
        <f t="shared" si="25"/>
        <v>105</v>
      </c>
      <c r="G138" s="301">
        <f t="shared" si="17"/>
        <v>35</v>
      </c>
      <c r="H138" s="285">
        <f t="shared" si="18"/>
        <v>2142.8571428571431</v>
      </c>
      <c r="I138" s="315">
        <f t="shared" si="19"/>
        <v>300</v>
      </c>
      <c r="J138" s="339">
        <f t="shared" si="20"/>
        <v>25</v>
      </c>
      <c r="K138" s="252">
        <f>VLOOKUP(A138,'Data Drop'!A:E,5,FALSE)</f>
        <v>2198</v>
      </c>
      <c r="L138" s="335">
        <f t="shared" ca="1" si="21"/>
        <v>45826.571428571428</v>
      </c>
    </row>
    <row r="139" spans="1:12" ht="16.149999999999999" thickBot="1">
      <c r="A139" s="252" t="str">
        <f>Packaging!A66</f>
        <v>LABEL-NB-2PACK:Hot Mamba</v>
      </c>
      <c r="B139" s="315">
        <f>Packaging!D66</f>
        <v>0.12</v>
      </c>
      <c r="C139" s="285">
        <f>Packaging!F66</f>
        <v>21</v>
      </c>
      <c r="D139" s="285">
        <f>Packaging!G66</f>
        <v>2500</v>
      </c>
      <c r="E139" s="316">
        <f t="shared" si="22"/>
        <v>2500</v>
      </c>
      <c r="F139" s="285">
        <f t="shared" si="25"/>
        <v>52.5</v>
      </c>
      <c r="G139" s="301">
        <f t="shared" si="17"/>
        <v>17.5</v>
      </c>
      <c r="H139" s="285">
        <f t="shared" si="18"/>
        <v>4285.7142857142862</v>
      </c>
      <c r="I139" s="315">
        <f t="shared" si="19"/>
        <v>300</v>
      </c>
      <c r="J139" s="339">
        <f t="shared" si="20"/>
        <v>13</v>
      </c>
      <c r="K139" s="252">
        <f>VLOOKUP(A139,'Data Drop'!A:E,5,FALSE)</f>
        <v>1100</v>
      </c>
      <c r="L139" s="335">
        <f t="shared" ca="1" si="21"/>
        <v>45827.428571428572</v>
      </c>
    </row>
    <row r="140" spans="1:12" ht="16.149999999999999" thickBot="1">
      <c r="A140" s="252" t="str">
        <f>Packaging!A67</f>
        <v>LABEL-NB-2PACK:Maple Cinnamon</v>
      </c>
      <c r="B140" s="315">
        <f>Packaging!D67</f>
        <v>0.12</v>
      </c>
      <c r="C140" s="285">
        <f>Packaging!F67</f>
        <v>21</v>
      </c>
      <c r="D140" s="285">
        <f>Packaging!G67</f>
        <v>2500</v>
      </c>
      <c r="E140" s="316">
        <f t="shared" si="22"/>
        <v>2500</v>
      </c>
      <c r="F140" s="285">
        <f t="shared" si="25"/>
        <v>105</v>
      </c>
      <c r="G140" s="301">
        <f t="shared" si="17"/>
        <v>35</v>
      </c>
      <c r="H140" s="285">
        <f t="shared" si="18"/>
        <v>2142.8571428571431</v>
      </c>
      <c r="I140" s="315">
        <f t="shared" si="19"/>
        <v>300</v>
      </c>
      <c r="J140" s="339">
        <f t="shared" si="20"/>
        <v>25</v>
      </c>
      <c r="K140" s="252">
        <f>VLOOKUP(A140,'Data Drop'!A:E,5,FALSE)</f>
        <v>1120</v>
      </c>
      <c r="L140" s="335">
        <f t="shared" ca="1" si="21"/>
        <v>44902.571428571428</v>
      </c>
    </row>
    <row r="141" spans="1:12" ht="16.149999999999999" thickBot="1">
      <c r="A141" s="252" t="str">
        <f>Packaging!A68</f>
        <v>LABEL-NB-2PACK:Peanut Butter</v>
      </c>
      <c r="B141" s="315">
        <f>Packaging!D68</f>
        <v>0.12</v>
      </c>
      <c r="C141" s="285">
        <f>Packaging!F68</f>
        <v>21</v>
      </c>
      <c r="D141" s="285">
        <f>Packaging!G68</f>
        <v>2500</v>
      </c>
      <c r="E141" s="316">
        <f t="shared" si="22"/>
        <v>2500</v>
      </c>
      <c r="F141" s="285">
        <f t="shared" si="25"/>
        <v>262.5</v>
      </c>
      <c r="G141" s="301">
        <f t="shared" si="17"/>
        <v>87.5</v>
      </c>
      <c r="H141" s="285">
        <f t="shared" si="18"/>
        <v>857.14285714285722</v>
      </c>
      <c r="I141" s="315">
        <f t="shared" si="19"/>
        <v>300</v>
      </c>
      <c r="J141" s="339">
        <f t="shared" si="20"/>
        <v>62</v>
      </c>
      <c r="K141" s="252">
        <f>VLOOKUP(A141,'Data Drop'!A:E,5,FALSE)</f>
        <v>1155</v>
      </c>
      <c r="L141" s="335">
        <f t="shared" ca="1" si="21"/>
        <v>44338.742857142854</v>
      </c>
    </row>
    <row r="142" spans="1:12" ht="16.149999999999999" thickBot="1">
      <c r="A142" s="252" t="str">
        <f>Packaging!A69</f>
        <v>LABEL-NB-2PACK:Peanut Pecan</v>
      </c>
      <c r="B142" s="315">
        <f>Packaging!D69</f>
        <v>0.12</v>
      </c>
      <c r="C142" s="285">
        <f>Packaging!F69</f>
        <v>21</v>
      </c>
      <c r="D142" s="285">
        <f>Packaging!G69</f>
        <v>2500</v>
      </c>
      <c r="E142" s="316">
        <f t="shared" si="22"/>
        <v>2500</v>
      </c>
      <c r="F142" s="285">
        <f t="shared" si="25"/>
        <v>52.5</v>
      </c>
      <c r="G142" s="301">
        <f t="shared" si="17"/>
        <v>17.5</v>
      </c>
      <c r="H142" s="285">
        <f t="shared" si="18"/>
        <v>4285.7142857142862</v>
      </c>
      <c r="I142" s="315">
        <f t="shared" si="19"/>
        <v>300</v>
      </c>
      <c r="J142" s="339">
        <f t="shared" si="20"/>
        <v>13</v>
      </c>
      <c r="K142" s="252">
        <f>VLOOKUP(A142,'Data Drop'!A:E,5,FALSE)</f>
        <v>1095</v>
      </c>
      <c r="L142" s="335">
        <f t="shared" ca="1" si="21"/>
        <v>45818.857142857145</v>
      </c>
    </row>
    <row r="143" spans="1:12" ht="16.149999999999999" thickBot="1">
      <c r="A143" s="252" t="str">
        <f>Packaging!A70</f>
        <v>LABEL-NB-2PACK:Toasted Coconut</v>
      </c>
      <c r="B143" s="315">
        <f>Packaging!D70</f>
        <v>0.12</v>
      </c>
      <c r="C143" s="285">
        <f>Packaging!F70</f>
        <v>21</v>
      </c>
      <c r="D143" s="285">
        <f>Packaging!G70</f>
        <v>2500</v>
      </c>
      <c r="E143" s="316">
        <f t="shared" ref="E143:E155" si="26">D143</f>
        <v>2500</v>
      </c>
      <c r="F143" s="285">
        <f t="shared" si="25"/>
        <v>52.5</v>
      </c>
      <c r="G143" s="301">
        <f t="shared" ref="G143:G155" si="27">F143/3</f>
        <v>17.5</v>
      </c>
      <c r="H143" s="285">
        <f t="shared" ref="H143:H155" si="28">(E143/G143)*30</f>
        <v>4285.7142857142862</v>
      </c>
      <c r="I143" s="315">
        <f t="shared" ref="I143:I155" si="29">E143*B143</f>
        <v>300</v>
      </c>
      <c r="J143" s="339">
        <f t="shared" ref="J143:J155" si="30">ROUNDUP((G143/30)*C143,0)</f>
        <v>13</v>
      </c>
      <c r="K143" s="252">
        <f>VLOOKUP(A143,'Data Drop'!A:E,5,FALSE)</f>
        <v>1370</v>
      </c>
      <c r="L143" s="335">
        <f t="shared" ref="L143:L155" ca="1" si="31">TODAY()+(K143-J143)/(G143/30)</f>
        <v>46290.285714285717</v>
      </c>
    </row>
    <row r="144" spans="1:12" ht="16.149999999999999" thickBot="1">
      <c r="A144" s="252" t="str">
        <f>Packaging!A71</f>
        <v>LABEL-NB-3OZ:Almond Butter</v>
      </c>
      <c r="B144" s="315">
        <f>Packaging!D71</f>
        <v>0.16</v>
      </c>
      <c r="C144" s="285">
        <f>Packaging!F71</f>
        <v>21</v>
      </c>
      <c r="D144" s="285">
        <f>Packaging!G71</f>
        <v>5000</v>
      </c>
      <c r="E144" s="316">
        <f t="shared" si="26"/>
        <v>5000</v>
      </c>
      <c r="F144" s="289">
        <f>N8</f>
        <v>871.25</v>
      </c>
      <c r="G144" s="301">
        <f t="shared" si="27"/>
        <v>290.41666666666669</v>
      </c>
      <c r="H144" s="285">
        <f t="shared" si="28"/>
        <v>516.49928263988522</v>
      </c>
      <c r="I144" s="315">
        <f t="shared" si="29"/>
        <v>800</v>
      </c>
      <c r="J144" s="339">
        <f t="shared" si="30"/>
        <v>204</v>
      </c>
      <c r="K144" s="252">
        <f>VLOOKUP(A144,'Data Drop'!A:E,5,FALSE)</f>
        <v>2880</v>
      </c>
      <c r="L144" s="335">
        <f t="shared" ca="1" si="31"/>
        <v>44240.43041606887</v>
      </c>
    </row>
    <row r="145" spans="1:12" ht="16.149999999999999" thickBot="1">
      <c r="A145" s="252" t="str">
        <f>Packaging!A72</f>
        <v>LABEL-NB-3OZ:Chai Spice</v>
      </c>
      <c r="B145" s="315">
        <f>Packaging!D72</f>
        <v>0.16</v>
      </c>
      <c r="C145" s="285">
        <f>Packaging!F72</f>
        <v>21</v>
      </c>
      <c r="D145" s="285">
        <f>Packaging!G72</f>
        <v>5000</v>
      </c>
      <c r="E145" s="316">
        <f t="shared" si="26"/>
        <v>5000</v>
      </c>
      <c r="F145" s="289">
        <f>N4</f>
        <v>1119</v>
      </c>
      <c r="G145" s="301">
        <f t="shared" si="27"/>
        <v>373</v>
      </c>
      <c r="H145" s="285">
        <f t="shared" si="28"/>
        <v>402.14477211796248</v>
      </c>
      <c r="I145" s="315">
        <f t="shared" si="29"/>
        <v>800</v>
      </c>
      <c r="J145" s="339">
        <f t="shared" si="30"/>
        <v>262</v>
      </c>
      <c r="K145" s="252">
        <f>VLOOKUP(A145,'Data Drop'!A:E,5,FALSE)</f>
        <v>4172</v>
      </c>
      <c r="L145" s="335">
        <f t="shared" ca="1" si="31"/>
        <v>44278.477211796249</v>
      </c>
    </row>
    <row r="146" spans="1:12" ht="16.149999999999999" thickBot="1">
      <c r="A146" s="252" t="str">
        <f>Packaging!A73</f>
        <v>LABEL-NB-3OZ:Chocolate Sea Salt</v>
      </c>
      <c r="B146" s="315">
        <f>Packaging!D73</f>
        <v>0.16</v>
      </c>
      <c r="C146" s="285">
        <f>Packaging!F73</f>
        <v>21</v>
      </c>
      <c r="D146" s="285">
        <f>Packaging!G73</f>
        <v>5000</v>
      </c>
      <c r="E146" s="316">
        <f t="shared" si="26"/>
        <v>5000</v>
      </c>
      <c r="F146" s="289">
        <f>N10</f>
        <v>932.5</v>
      </c>
      <c r="G146" s="301">
        <f t="shared" si="27"/>
        <v>310.83333333333331</v>
      </c>
      <c r="H146" s="285">
        <f t="shared" si="28"/>
        <v>482.57372654155495</v>
      </c>
      <c r="I146" s="315">
        <f t="shared" si="29"/>
        <v>800</v>
      </c>
      <c r="J146" s="339">
        <f t="shared" si="30"/>
        <v>218</v>
      </c>
      <c r="K146" s="252">
        <f>VLOOKUP(A146,'Data Drop'!A:E,5,FALSE)</f>
        <v>2880</v>
      </c>
      <c r="L146" s="335">
        <f t="shared" ca="1" si="31"/>
        <v>44220.922252010721</v>
      </c>
    </row>
    <row r="147" spans="1:12" ht="16.149999999999999" thickBot="1">
      <c r="A147" s="252" t="str">
        <f>Packaging!A74</f>
        <v>LABEL-NB-3OZ:Fiji Ginger</v>
      </c>
      <c r="B147" s="315">
        <f>Packaging!D74</f>
        <v>0.16</v>
      </c>
      <c r="C147" s="285">
        <f>Packaging!F74</f>
        <v>21</v>
      </c>
      <c r="D147" s="285">
        <f>Packaging!G74</f>
        <v>5000</v>
      </c>
      <c r="E147" s="316">
        <f t="shared" si="26"/>
        <v>5000</v>
      </c>
      <c r="F147" s="289">
        <f>N5</f>
        <v>1422</v>
      </c>
      <c r="G147" s="301">
        <f t="shared" si="27"/>
        <v>474</v>
      </c>
      <c r="H147" s="285">
        <f t="shared" si="28"/>
        <v>316.45569620253167</v>
      </c>
      <c r="I147" s="315">
        <f t="shared" si="29"/>
        <v>800</v>
      </c>
      <c r="J147" s="339">
        <f t="shared" si="30"/>
        <v>332</v>
      </c>
      <c r="K147" s="252">
        <f>VLOOKUP(A147,'Data Drop'!A:E,5,FALSE)</f>
        <v>3532</v>
      </c>
      <c r="L147" s="335">
        <f t="shared" ca="1" si="31"/>
        <v>44166.531645569623</v>
      </c>
    </row>
    <row r="148" spans="1:12" ht="16.149999999999999" thickBot="1">
      <c r="A148" s="252" t="str">
        <f>Packaging!A75</f>
        <v>LABEL-NB-3OZ:Maple Cinnamon</v>
      </c>
      <c r="B148" s="315">
        <f>Packaging!D75</f>
        <v>0.16</v>
      </c>
      <c r="C148" s="285">
        <f>Packaging!F75</f>
        <v>21</v>
      </c>
      <c r="D148" s="285">
        <f>Packaging!G75</f>
        <v>5000</v>
      </c>
      <c r="E148" s="316">
        <f t="shared" si="26"/>
        <v>5000</v>
      </c>
      <c r="F148" s="289">
        <f>N6</f>
        <v>1134</v>
      </c>
      <c r="G148" s="301">
        <f t="shared" si="27"/>
        <v>378</v>
      </c>
      <c r="H148" s="285">
        <f t="shared" si="28"/>
        <v>396.82539682539687</v>
      </c>
      <c r="I148" s="315">
        <f t="shared" si="29"/>
        <v>800</v>
      </c>
      <c r="J148" s="339">
        <f t="shared" si="30"/>
        <v>265</v>
      </c>
      <c r="K148" s="252">
        <f>VLOOKUP(A148,'Data Drop'!A:E,5,FALSE)</f>
        <v>3304</v>
      </c>
      <c r="L148" s="335">
        <f t="shared" ca="1" si="31"/>
        <v>44205.190476190473</v>
      </c>
    </row>
    <row r="149" spans="1:12" ht="16.149999999999999" thickBot="1">
      <c r="A149" s="252" t="str">
        <f>Packaging!A76</f>
        <v>LABEL-NB-3OZ:Peanut Butter</v>
      </c>
      <c r="B149" s="315">
        <f>Packaging!D76</f>
        <v>0.16</v>
      </c>
      <c r="C149" s="285">
        <f>Packaging!F76</f>
        <v>21</v>
      </c>
      <c r="D149" s="285">
        <f>Packaging!G76</f>
        <v>5000</v>
      </c>
      <c r="E149" s="316">
        <f t="shared" si="26"/>
        <v>5000</v>
      </c>
      <c r="F149" s="289">
        <f>N7</f>
        <v>1045.5</v>
      </c>
      <c r="G149" s="301">
        <f t="shared" si="27"/>
        <v>348.5</v>
      </c>
      <c r="H149" s="285">
        <f t="shared" si="28"/>
        <v>430.41606886657104</v>
      </c>
      <c r="I149" s="315">
        <f t="shared" si="29"/>
        <v>800</v>
      </c>
      <c r="J149" s="339">
        <f t="shared" si="30"/>
        <v>244</v>
      </c>
      <c r="K149" s="252">
        <f>VLOOKUP(A149,'Data Drop'!A:E,5,FALSE)</f>
        <v>3555</v>
      </c>
      <c r="L149" s="335">
        <f t="shared" ca="1" si="31"/>
        <v>44249.021520803442</v>
      </c>
    </row>
    <row r="150" spans="1:12" ht="16.149999999999999" thickBot="1">
      <c r="A150" s="252" t="str">
        <f>Packaging!A77</f>
        <v>LABEL-NB-3OZ:Toasted Coconut</v>
      </c>
      <c r="B150" s="315">
        <f>Packaging!D77</f>
        <v>0.16</v>
      </c>
      <c r="C150" s="285">
        <f>Packaging!F77</f>
        <v>21</v>
      </c>
      <c r="D150" s="285">
        <f>Packaging!G77</f>
        <v>5000</v>
      </c>
      <c r="E150" s="316">
        <f t="shared" si="26"/>
        <v>5000</v>
      </c>
      <c r="F150" s="289">
        <f>N9</f>
        <v>790</v>
      </c>
      <c r="G150" s="301">
        <f t="shared" si="27"/>
        <v>263.33333333333331</v>
      </c>
      <c r="H150" s="285">
        <f t="shared" si="28"/>
        <v>569.62025316455697</v>
      </c>
      <c r="I150" s="315">
        <f t="shared" si="29"/>
        <v>800</v>
      </c>
      <c r="J150" s="339">
        <f t="shared" si="30"/>
        <v>185</v>
      </c>
      <c r="K150" s="252">
        <f>VLOOKUP(A150,'Data Drop'!A:E,5,FALSE)</f>
        <v>2880</v>
      </c>
      <c r="L150" s="335">
        <f t="shared" ca="1" si="31"/>
        <v>44271.0253164557</v>
      </c>
    </row>
    <row r="151" spans="1:12" ht="16.149999999999999" thickBot="1">
      <c r="A151" s="252" t="str">
        <f>Packaging!A78</f>
        <v>LABEL-NB-OTHER:3oz 4-pack Almond Nut Butter Sampler Label</v>
      </c>
      <c r="B151" s="315">
        <f>Packaging!D78</f>
        <v>0.44</v>
      </c>
      <c r="C151" s="285">
        <f>Packaging!F78</f>
        <v>21</v>
      </c>
      <c r="D151" s="285">
        <f>Packaging!G78</f>
        <v>5000</v>
      </c>
      <c r="E151" s="316">
        <f t="shared" si="26"/>
        <v>5000</v>
      </c>
      <c r="F151" s="289">
        <f>N19</f>
        <v>426.25</v>
      </c>
      <c r="G151" s="301">
        <f t="shared" si="27"/>
        <v>142.08333333333334</v>
      </c>
      <c r="H151" s="285">
        <f t="shared" si="28"/>
        <v>1055.7184750733136</v>
      </c>
      <c r="I151" s="315">
        <f t="shared" si="29"/>
        <v>2200</v>
      </c>
      <c r="J151" s="339">
        <f t="shared" si="30"/>
        <v>100</v>
      </c>
      <c r="K151" s="252">
        <f>VLOOKUP(A151,'Data Drop'!A:E,5,FALSE)</f>
        <v>1556</v>
      </c>
      <c r="L151" s="336">
        <f t="shared" ca="1" si="31"/>
        <v>44271.425219941346</v>
      </c>
    </row>
    <row r="152" spans="1:12" ht="16.149999999999999" thickBot="1">
      <c r="A152" s="252" t="str">
        <f>Packaging!A79</f>
        <v>LABEL-NB-OTHER:3oz 4-pack Original Nut Butter Sampler Label</v>
      </c>
      <c r="B152" s="315">
        <f>Packaging!D79</f>
        <v>0.44</v>
      </c>
      <c r="C152" s="285">
        <f>Packaging!F79</f>
        <v>21</v>
      </c>
      <c r="D152" s="285">
        <f>Packaging!G79</f>
        <v>5000</v>
      </c>
      <c r="E152" s="316">
        <f t="shared" si="26"/>
        <v>5000</v>
      </c>
      <c r="F152" s="289">
        <f>N18</f>
        <v>511.5</v>
      </c>
      <c r="G152" s="301">
        <f t="shared" si="27"/>
        <v>170.5</v>
      </c>
      <c r="H152" s="285">
        <f t="shared" si="28"/>
        <v>879.76539589442814</v>
      </c>
      <c r="I152" s="315">
        <f t="shared" si="29"/>
        <v>2200</v>
      </c>
      <c r="J152" s="339">
        <f t="shared" si="30"/>
        <v>120</v>
      </c>
      <c r="K152" s="252">
        <f>VLOOKUP(A152,'Data Drop'!A:E,5,FALSE)</f>
        <v>552</v>
      </c>
      <c r="L152" s="335">
        <f t="shared" ca="1" si="31"/>
        <v>44040.011730205282</v>
      </c>
    </row>
    <row r="153" spans="1:12" ht="16.149999999999999" thickBot="1">
      <c r="A153" s="252" t="str">
        <f>Packaging!A80</f>
        <v>LABEL-NB-OTHER:Best by</v>
      </c>
      <c r="B153" s="315">
        <f>Packaging!D80</f>
        <v>0.01</v>
      </c>
      <c r="C153" s="285">
        <f>Packaging!F80</f>
        <v>3</v>
      </c>
      <c r="D153" s="285">
        <f>Packaging!G80</f>
        <v>100000</v>
      </c>
      <c r="E153" s="316">
        <f t="shared" si="26"/>
        <v>100000</v>
      </c>
      <c r="F153" s="289">
        <f>D30+I21+I9+N11+D16+V18+U18+T18</f>
        <v>47782.003125000003</v>
      </c>
      <c r="G153" s="301">
        <f t="shared" si="27"/>
        <v>15927.334375</v>
      </c>
      <c r="H153" s="285">
        <f t="shared" si="28"/>
        <v>188.35543533944298</v>
      </c>
      <c r="I153" s="315">
        <f t="shared" si="29"/>
        <v>1000</v>
      </c>
      <c r="J153" s="339">
        <f t="shared" si="30"/>
        <v>1593</v>
      </c>
      <c r="K153" s="252">
        <f>VLOOKUP(A153,'Data Drop'!A:E,5,FALSE)</f>
        <v>42206</v>
      </c>
      <c r="L153" s="335">
        <f t="shared" ca="1" si="31"/>
        <v>44040.496792954407</v>
      </c>
    </row>
    <row r="154" spans="1:12" ht="16.149999999999999" thickBot="1">
      <c r="A154" s="252" t="str">
        <f>Packaging!A81</f>
        <v>LABEL-NB-OTHER:Bulk - Sequential</v>
      </c>
      <c r="B154" s="315">
        <f>Packaging!D81</f>
        <v>0.25</v>
      </c>
      <c r="C154" s="285">
        <v>7</v>
      </c>
      <c r="D154" s="285">
        <f>Packaging!G81</f>
        <v>1000</v>
      </c>
      <c r="E154" s="316">
        <f t="shared" si="26"/>
        <v>1000</v>
      </c>
      <c r="F154" s="289">
        <f>T18+U18+V18</f>
        <v>554.203125</v>
      </c>
      <c r="G154" s="301">
        <f t="shared" si="27"/>
        <v>184.734375</v>
      </c>
      <c r="H154" s="285">
        <f t="shared" si="28"/>
        <v>162.39533113422988</v>
      </c>
      <c r="I154" s="315">
        <f t="shared" si="29"/>
        <v>250</v>
      </c>
      <c r="J154" s="339">
        <f t="shared" si="30"/>
        <v>44</v>
      </c>
      <c r="K154" s="252">
        <f>VLOOKUP(A154,'Data Drop'!A:E,5,FALSE)</f>
        <v>292.73</v>
      </c>
      <c r="L154" s="335">
        <f t="shared" ca="1" si="31"/>
        <v>44004.392590713018</v>
      </c>
    </row>
    <row r="155" spans="1:12" ht="16.149999999999999" thickBot="1">
      <c r="A155" s="252" t="str">
        <f>Packaging!A82</f>
        <v>LABEL-NB-OTHER:Gift</v>
      </c>
      <c r="B155" s="315">
        <f>Packaging!D82</f>
        <v>0.44</v>
      </c>
      <c r="C155" s="285">
        <f>Packaging!F82</f>
        <v>21</v>
      </c>
      <c r="D155" s="285" t="str">
        <f>Packaging!G82</f>
        <v>N/A</v>
      </c>
      <c r="E155" s="316" t="str">
        <f t="shared" si="26"/>
        <v>N/A</v>
      </c>
      <c r="F155" s="289">
        <f>I26+I19+N17</f>
        <v>191.5</v>
      </c>
      <c r="G155" s="301">
        <f t="shared" si="27"/>
        <v>63.833333333333336</v>
      </c>
      <c r="H155" s="285" t="e">
        <f t="shared" si="28"/>
        <v>#VALUE!</v>
      </c>
      <c r="I155" s="315" t="e">
        <f t="shared" si="29"/>
        <v>#VALUE!</v>
      </c>
      <c r="J155" s="339">
        <f t="shared" si="30"/>
        <v>45</v>
      </c>
      <c r="K155" s="252">
        <f>VLOOKUP(A155,'Data Drop'!A:E,5,FALSE)</f>
        <v>721</v>
      </c>
      <c r="L155" s="335">
        <f t="shared" ca="1" si="31"/>
        <v>44281.702349869454</v>
      </c>
    </row>
  </sheetData>
  <mergeCells count="1">
    <mergeCell ref="B1:H1"/>
  </mergeCells>
  <phoneticPr fontId="61" type="noConversion"/>
  <conditionalFormatting sqref="L35:L77">
    <cfRule type="timePeriod" dxfId="0" priority="1" timePeriod="thisWeek">
      <formula>AND(TODAY()-ROUNDDOWN(L35,0)&lt;=WEEKDAY(TODAY())-1,ROUNDDOWN(L35,0)-TODAY()&lt;=7-WEEKDAY(TODAY()))</formula>
    </cfRule>
  </conditionalFormatting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2D9D-38BF-5C45-9BCC-A0857713FAC0}">
  <dimension ref="A1:IV168"/>
  <sheetViews>
    <sheetView topLeftCell="A13" workbookViewId="0">
      <selection activeCell="A14" sqref="A14"/>
    </sheetView>
  </sheetViews>
  <sheetFormatPr defaultColWidth="11" defaultRowHeight="13.5"/>
  <cols>
    <col min="1" max="1" width="37.6875" bestFit="1" customWidth="1"/>
    <col min="2" max="2" width="24.6875" bestFit="1" customWidth="1"/>
  </cols>
  <sheetData>
    <row r="1" spans="1:256" s="344" customFormat="1" ht="20.25" customHeight="1">
      <c r="A1" s="340" t="s">
        <v>653</v>
      </c>
      <c r="B1" s="341" t="s">
        <v>654</v>
      </c>
      <c r="C1" s="342" t="s">
        <v>655</v>
      </c>
      <c r="D1" s="342" t="s">
        <v>656</v>
      </c>
      <c r="E1" s="342" t="s">
        <v>738</v>
      </c>
      <c r="F1" s="342" t="s">
        <v>1069</v>
      </c>
      <c r="G1" s="342" t="s">
        <v>1070</v>
      </c>
      <c r="H1" s="342" t="s">
        <v>738</v>
      </c>
      <c r="I1" s="342" t="s">
        <v>1069</v>
      </c>
      <c r="J1" s="342" t="s">
        <v>1070</v>
      </c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  <c r="AP1" s="343"/>
      <c r="AQ1" s="343"/>
      <c r="AR1" s="343"/>
      <c r="AS1" s="343"/>
      <c r="AT1" s="343"/>
      <c r="AU1" s="343"/>
      <c r="AV1" s="343"/>
      <c r="AW1" s="343"/>
      <c r="AX1" s="343"/>
      <c r="AY1" s="343"/>
      <c r="AZ1" s="343"/>
      <c r="BA1" s="343"/>
      <c r="BB1" s="343"/>
      <c r="BC1" s="343"/>
      <c r="BD1" s="343"/>
      <c r="BE1" s="343"/>
      <c r="BF1" s="343"/>
      <c r="BG1" s="343"/>
      <c r="BH1" s="343"/>
      <c r="BI1" s="343"/>
      <c r="BJ1" s="343"/>
      <c r="BK1" s="343"/>
      <c r="BL1" s="343"/>
      <c r="BM1" s="343"/>
      <c r="BN1" s="343"/>
      <c r="BO1" s="343"/>
      <c r="BP1" s="343"/>
      <c r="BQ1" s="343"/>
      <c r="BR1" s="343"/>
      <c r="BS1" s="343"/>
      <c r="BT1" s="343"/>
      <c r="BU1" s="343"/>
      <c r="BV1" s="343"/>
      <c r="BW1" s="343"/>
      <c r="BX1" s="343"/>
      <c r="BY1" s="343"/>
      <c r="BZ1" s="343"/>
      <c r="CA1" s="343"/>
      <c r="CB1" s="343"/>
      <c r="CC1" s="343"/>
      <c r="CD1" s="343"/>
      <c r="CE1" s="343"/>
      <c r="CF1" s="343"/>
      <c r="CG1" s="343"/>
      <c r="CH1" s="343"/>
      <c r="CI1" s="343"/>
      <c r="CJ1" s="343"/>
      <c r="CK1" s="343"/>
      <c r="CL1" s="343"/>
      <c r="CM1" s="343"/>
      <c r="CN1" s="343"/>
      <c r="CO1" s="343"/>
      <c r="CP1" s="343"/>
      <c r="CQ1" s="343"/>
      <c r="CR1" s="343"/>
      <c r="CS1" s="343"/>
      <c r="CT1" s="343"/>
      <c r="CU1" s="343"/>
      <c r="CV1" s="343"/>
      <c r="CW1" s="343"/>
      <c r="CX1" s="343"/>
      <c r="CY1" s="343"/>
      <c r="CZ1" s="343"/>
      <c r="DA1" s="343"/>
      <c r="DB1" s="343"/>
      <c r="DC1" s="343"/>
      <c r="DD1" s="343"/>
      <c r="DE1" s="343"/>
      <c r="DF1" s="343"/>
      <c r="DG1" s="343"/>
      <c r="DH1" s="343"/>
      <c r="DI1" s="343"/>
      <c r="DJ1" s="343"/>
      <c r="DK1" s="343"/>
      <c r="DL1" s="343"/>
      <c r="DM1" s="343"/>
      <c r="DN1" s="343"/>
      <c r="DO1" s="343"/>
      <c r="DP1" s="343"/>
      <c r="DQ1" s="343"/>
      <c r="DR1" s="343"/>
      <c r="DS1" s="343"/>
      <c r="DT1" s="343"/>
      <c r="DU1" s="343"/>
      <c r="DV1" s="343"/>
      <c r="DW1" s="343"/>
      <c r="DX1" s="343"/>
      <c r="DY1" s="343"/>
      <c r="DZ1" s="343"/>
      <c r="EA1" s="343"/>
      <c r="EB1" s="343"/>
      <c r="EC1" s="343"/>
      <c r="ED1" s="343"/>
      <c r="EE1" s="343"/>
      <c r="EF1" s="343"/>
      <c r="EG1" s="343"/>
      <c r="EH1" s="343"/>
      <c r="EI1" s="343"/>
      <c r="EJ1" s="343"/>
      <c r="EK1" s="343"/>
      <c r="EL1" s="343"/>
      <c r="EM1" s="343"/>
      <c r="EN1" s="343"/>
      <c r="EO1" s="343"/>
      <c r="EP1" s="343"/>
      <c r="EQ1" s="343"/>
      <c r="ER1" s="343"/>
      <c r="ES1" s="343"/>
      <c r="ET1" s="343"/>
      <c r="EU1" s="343"/>
      <c r="EV1" s="343"/>
      <c r="EW1" s="343"/>
      <c r="EX1" s="343"/>
      <c r="EY1" s="343"/>
      <c r="EZ1" s="343"/>
      <c r="FA1" s="343"/>
      <c r="FB1" s="343"/>
      <c r="FC1" s="343"/>
      <c r="FD1" s="343"/>
      <c r="FE1" s="343"/>
      <c r="FF1" s="343"/>
      <c r="FG1" s="343"/>
      <c r="FH1" s="343"/>
      <c r="FI1" s="343"/>
      <c r="FJ1" s="343"/>
      <c r="FK1" s="343"/>
      <c r="FL1" s="343"/>
      <c r="FM1" s="343"/>
      <c r="FN1" s="343"/>
      <c r="FO1" s="343"/>
      <c r="FP1" s="343"/>
      <c r="FQ1" s="343"/>
      <c r="FR1" s="343"/>
      <c r="FS1" s="343"/>
      <c r="FT1" s="343"/>
      <c r="FU1" s="343"/>
      <c r="FV1" s="343"/>
      <c r="FW1" s="343"/>
      <c r="FX1" s="343"/>
      <c r="FY1" s="343"/>
      <c r="FZ1" s="343"/>
      <c r="GA1" s="343"/>
      <c r="GB1" s="343"/>
      <c r="GC1" s="343"/>
      <c r="GD1" s="343"/>
      <c r="GE1" s="343"/>
      <c r="GF1" s="343"/>
      <c r="GG1" s="343"/>
      <c r="GH1" s="343"/>
      <c r="GI1" s="343"/>
      <c r="GJ1" s="343"/>
      <c r="GK1" s="343"/>
      <c r="GL1" s="343"/>
      <c r="GM1" s="343"/>
      <c r="GN1" s="343"/>
      <c r="GO1" s="343"/>
      <c r="GP1" s="343"/>
      <c r="GQ1" s="343"/>
      <c r="GR1" s="343"/>
      <c r="GS1" s="343"/>
      <c r="GT1" s="343"/>
      <c r="GU1" s="343"/>
      <c r="GV1" s="343"/>
      <c r="GW1" s="343"/>
      <c r="GX1" s="343"/>
      <c r="GY1" s="343"/>
      <c r="GZ1" s="343"/>
      <c r="HA1" s="343"/>
      <c r="HB1" s="343"/>
      <c r="HC1" s="343"/>
      <c r="HD1" s="343"/>
      <c r="HE1" s="343"/>
      <c r="HF1" s="343"/>
      <c r="HG1" s="343"/>
      <c r="HH1" s="343"/>
      <c r="HI1" s="343"/>
      <c r="HJ1" s="343"/>
      <c r="HK1" s="343"/>
      <c r="HL1" s="343"/>
      <c r="HM1" s="343"/>
      <c r="HN1" s="343"/>
      <c r="HO1" s="343"/>
      <c r="HP1" s="343"/>
      <c r="HQ1" s="343"/>
      <c r="HR1" s="343"/>
      <c r="HS1" s="343"/>
      <c r="HT1" s="343"/>
      <c r="HU1" s="343"/>
      <c r="HV1" s="343"/>
      <c r="HW1" s="343"/>
      <c r="HX1" s="343"/>
      <c r="HY1" s="343"/>
      <c r="HZ1" s="343"/>
      <c r="IA1" s="343"/>
      <c r="IB1" s="343"/>
      <c r="IC1" s="343"/>
      <c r="ID1" s="343"/>
      <c r="IE1" s="343"/>
      <c r="IF1" s="343"/>
      <c r="IG1" s="343"/>
      <c r="IH1" s="343"/>
      <c r="II1" s="343"/>
      <c r="IJ1" s="343"/>
      <c r="IK1" s="343"/>
      <c r="IL1" s="343"/>
      <c r="IM1" s="343"/>
      <c r="IN1" s="343"/>
      <c r="IO1" s="343"/>
      <c r="IP1" s="343"/>
      <c r="IQ1" s="343"/>
      <c r="IR1" s="343"/>
      <c r="IS1" s="343"/>
      <c r="IT1" s="343"/>
      <c r="IU1" s="343"/>
      <c r="IV1" s="343"/>
    </row>
    <row r="2" spans="1:256" s="344" customFormat="1" ht="20" customHeight="1">
      <c r="A2" s="345" t="s">
        <v>657</v>
      </c>
      <c r="B2" s="346" t="s">
        <v>944</v>
      </c>
      <c r="C2" s="347" t="s">
        <v>945</v>
      </c>
      <c r="D2" s="348">
        <v>7.54</v>
      </c>
      <c r="E2" s="349">
        <v>24.52</v>
      </c>
      <c r="F2" s="349">
        <v>24.52</v>
      </c>
      <c r="G2" s="350">
        <v>0</v>
      </c>
      <c r="H2" s="349">
        <v>24.52</v>
      </c>
      <c r="I2" s="349">
        <v>24.52</v>
      </c>
      <c r="J2" s="350">
        <v>0</v>
      </c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3"/>
      <c r="AM2" s="343"/>
      <c r="AN2" s="343"/>
      <c r="AO2" s="343"/>
      <c r="AP2" s="343"/>
      <c r="AQ2" s="343"/>
      <c r="AR2" s="343"/>
      <c r="AS2" s="343"/>
      <c r="AT2" s="343"/>
      <c r="AU2" s="343"/>
      <c r="AV2" s="343"/>
      <c r="AW2" s="343"/>
      <c r="AX2" s="343"/>
      <c r="AY2" s="343"/>
      <c r="AZ2" s="343"/>
      <c r="BA2" s="343"/>
      <c r="BB2" s="343"/>
      <c r="BC2" s="343"/>
      <c r="BD2" s="343"/>
      <c r="BE2" s="343"/>
      <c r="BF2" s="343"/>
      <c r="BG2" s="343"/>
      <c r="BH2" s="343"/>
      <c r="BI2" s="343"/>
      <c r="BJ2" s="343"/>
      <c r="BK2" s="343"/>
      <c r="BL2" s="343"/>
      <c r="BM2" s="343"/>
      <c r="BN2" s="343"/>
      <c r="BO2" s="343"/>
      <c r="BP2" s="343"/>
      <c r="BQ2" s="343"/>
      <c r="BR2" s="343"/>
      <c r="BS2" s="343"/>
      <c r="BT2" s="343"/>
      <c r="BU2" s="343"/>
      <c r="BV2" s="343"/>
      <c r="BW2" s="343"/>
      <c r="BX2" s="343"/>
      <c r="BY2" s="343"/>
      <c r="BZ2" s="343"/>
      <c r="CA2" s="343"/>
      <c r="CB2" s="343"/>
      <c r="CC2" s="343"/>
      <c r="CD2" s="343"/>
      <c r="CE2" s="343"/>
      <c r="CF2" s="343"/>
      <c r="CG2" s="343"/>
      <c r="CH2" s="343"/>
      <c r="CI2" s="343"/>
      <c r="CJ2" s="343"/>
      <c r="CK2" s="343"/>
      <c r="CL2" s="343"/>
      <c r="CM2" s="343"/>
      <c r="CN2" s="343"/>
      <c r="CO2" s="343"/>
      <c r="CP2" s="343"/>
      <c r="CQ2" s="343"/>
      <c r="CR2" s="343"/>
      <c r="CS2" s="343"/>
      <c r="CT2" s="343"/>
      <c r="CU2" s="343"/>
      <c r="CV2" s="343"/>
      <c r="CW2" s="343"/>
      <c r="CX2" s="343"/>
      <c r="CY2" s="343"/>
      <c r="CZ2" s="343"/>
      <c r="DA2" s="343"/>
      <c r="DB2" s="343"/>
      <c r="DC2" s="343"/>
      <c r="DD2" s="343"/>
      <c r="DE2" s="343"/>
      <c r="DF2" s="343"/>
      <c r="DG2" s="343"/>
      <c r="DH2" s="343"/>
      <c r="DI2" s="343"/>
      <c r="DJ2" s="343"/>
      <c r="DK2" s="343"/>
      <c r="DL2" s="343"/>
      <c r="DM2" s="343"/>
      <c r="DN2" s="343"/>
      <c r="DO2" s="343"/>
      <c r="DP2" s="343"/>
      <c r="DQ2" s="343"/>
      <c r="DR2" s="343"/>
      <c r="DS2" s="343"/>
      <c r="DT2" s="343"/>
      <c r="DU2" s="343"/>
      <c r="DV2" s="343"/>
      <c r="DW2" s="343"/>
      <c r="DX2" s="343"/>
      <c r="DY2" s="343"/>
      <c r="DZ2" s="343"/>
      <c r="EA2" s="343"/>
      <c r="EB2" s="343"/>
      <c r="EC2" s="343"/>
      <c r="ED2" s="343"/>
      <c r="EE2" s="343"/>
      <c r="EF2" s="343"/>
      <c r="EG2" s="343"/>
      <c r="EH2" s="343"/>
      <c r="EI2" s="343"/>
      <c r="EJ2" s="343"/>
      <c r="EK2" s="343"/>
      <c r="EL2" s="343"/>
      <c r="EM2" s="343"/>
      <c r="EN2" s="343"/>
      <c r="EO2" s="343"/>
      <c r="EP2" s="343"/>
      <c r="EQ2" s="343"/>
      <c r="ER2" s="343"/>
      <c r="ES2" s="343"/>
      <c r="ET2" s="343"/>
      <c r="EU2" s="343"/>
      <c r="EV2" s="343"/>
      <c r="EW2" s="343"/>
      <c r="EX2" s="343"/>
      <c r="EY2" s="343"/>
      <c r="EZ2" s="343"/>
      <c r="FA2" s="343"/>
      <c r="FB2" s="343"/>
      <c r="FC2" s="343"/>
      <c r="FD2" s="343"/>
      <c r="FE2" s="343"/>
      <c r="FF2" s="343"/>
      <c r="FG2" s="343"/>
      <c r="FH2" s="343"/>
      <c r="FI2" s="343"/>
      <c r="FJ2" s="343"/>
      <c r="FK2" s="343"/>
      <c r="FL2" s="343"/>
      <c r="FM2" s="343"/>
      <c r="FN2" s="343"/>
      <c r="FO2" s="343"/>
      <c r="FP2" s="343"/>
      <c r="FQ2" s="343"/>
      <c r="FR2" s="343"/>
      <c r="FS2" s="343"/>
      <c r="FT2" s="343"/>
      <c r="FU2" s="343"/>
      <c r="FV2" s="343"/>
      <c r="FW2" s="343"/>
      <c r="FX2" s="343"/>
      <c r="FY2" s="343"/>
      <c r="FZ2" s="343"/>
      <c r="GA2" s="343"/>
      <c r="GB2" s="343"/>
      <c r="GC2" s="343"/>
      <c r="GD2" s="343"/>
      <c r="GE2" s="343"/>
      <c r="GF2" s="343"/>
      <c r="GG2" s="343"/>
      <c r="GH2" s="343"/>
      <c r="GI2" s="343"/>
      <c r="GJ2" s="343"/>
      <c r="GK2" s="343"/>
      <c r="GL2" s="343"/>
      <c r="GM2" s="343"/>
      <c r="GN2" s="343"/>
      <c r="GO2" s="343"/>
      <c r="GP2" s="343"/>
      <c r="GQ2" s="343"/>
      <c r="GR2" s="343"/>
      <c r="GS2" s="343"/>
      <c r="GT2" s="343"/>
      <c r="GU2" s="343"/>
      <c r="GV2" s="343"/>
      <c r="GW2" s="343"/>
      <c r="GX2" s="343"/>
      <c r="GY2" s="343"/>
      <c r="GZ2" s="343"/>
      <c r="HA2" s="343"/>
      <c r="HB2" s="343"/>
      <c r="HC2" s="343"/>
      <c r="HD2" s="343"/>
      <c r="HE2" s="343"/>
      <c r="HF2" s="343"/>
      <c r="HG2" s="343"/>
      <c r="HH2" s="343"/>
      <c r="HI2" s="343"/>
      <c r="HJ2" s="343"/>
      <c r="HK2" s="343"/>
      <c r="HL2" s="343"/>
      <c r="HM2" s="343"/>
      <c r="HN2" s="343"/>
      <c r="HO2" s="343"/>
      <c r="HP2" s="343"/>
      <c r="HQ2" s="343"/>
      <c r="HR2" s="343"/>
      <c r="HS2" s="343"/>
      <c r="HT2" s="343"/>
      <c r="HU2" s="343"/>
      <c r="HV2" s="343"/>
      <c r="HW2" s="343"/>
      <c r="HX2" s="343"/>
      <c r="HY2" s="343"/>
      <c r="HZ2" s="343"/>
      <c r="IA2" s="343"/>
      <c r="IB2" s="343"/>
      <c r="IC2" s="343"/>
      <c r="ID2" s="343"/>
      <c r="IE2" s="343"/>
      <c r="IF2" s="343"/>
      <c r="IG2" s="343"/>
      <c r="IH2" s="343"/>
      <c r="II2" s="343"/>
      <c r="IJ2" s="343"/>
      <c r="IK2" s="343"/>
      <c r="IL2" s="343"/>
      <c r="IM2" s="343"/>
      <c r="IN2" s="343"/>
      <c r="IO2" s="343"/>
      <c r="IP2" s="343"/>
      <c r="IQ2" s="343"/>
      <c r="IR2" s="343"/>
      <c r="IS2" s="343"/>
      <c r="IT2" s="343"/>
      <c r="IU2" s="343"/>
      <c r="IV2" s="343"/>
    </row>
    <row r="3" spans="1:256" s="344" customFormat="1" ht="20" customHeight="1">
      <c r="A3" s="345" t="s">
        <v>658</v>
      </c>
      <c r="B3" s="346" t="s">
        <v>946</v>
      </c>
      <c r="C3" s="347" t="s">
        <v>947</v>
      </c>
      <c r="D3" s="348">
        <v>150</v>
      </c>
      <c r="E3" s="350">
        <v>0</v>
      </c>
      <c r="F3" s="350">
        <v>0</v>
      </c>
      <c r="G3" s="350">
        <v>0</v>
      </c>
      <c r="H3" s="350">
        <v>0</v>
      </c>
      <c r="I3" s="350">
        <v>0</v>
      </c>
      <c r="J3" s="350">
        <v>0</v>
      </c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3"/>
      <c r="W3" s="343"/>
      <c r="X3" s="343"/>
      <c r="Y3" s="343"/>
      <c r="Z3" s="343"/>
      <c r="AA3" s="343"/>
      <c r="AB3" s="343"/>
      <c r="AC3" s="343"/>
      <c r="AD3" s="343"/>
      <c r="AE3" s="343"/>
      <c r="AF3" s="343"/>
      <c r="AG3" s="343"/>
      <c r="AH3" s="343"/>
      <c r="AI3" s="343"/>
      <c r="AJ3" s="343"/>
      <c r="AK3" s="343"/>
      <c r="AL3" s="343"/>
      <c r="AM3" s="343"/>
      <c r="AN3" s="343"/>
      <c r="AO3" s="343"/>
      <c r="AP3" s="343"/>
      <c r="AQ3" s="343"/>
      <c r="AR3" s="343"/>
      <c r="AS3" s="343"/>
      <c r="AT3" s="343"/>
      <c r="AU3" s="343"/>
      <c r="AV3" s="343"/>
      <c r="AW3" s="343"/>
      <c r="AX3" s="343"/>
      <c r="AY3" s="343"/>
      <c r="AZ3" s="343"/>
      <c r="BA3" s="343"/>
      <c r="BB3" s="343"/>
      <c r="BC3" s="343"/>
      <c r="BD3" s="343"/>
      <c r="BE3" s="343"/>
      <c r="BF3" s="343"/>
      <c r="BG3" s="343"/>
      <c r="BH3" s="343"/>
      <c r="BI3" s="343"/>
      <c r="BJ3" s="343"/>
      <c r="BK3" s="343"/>
      <c r="BL3" s="343"/>
      <c r="BM3" s="343"/>
      <c r="BN3" s="343"/>
      <c r="BO3" s="343"/>
      <c r="BP3" s="343"/>
      <c r="BQ3" s="343"/>
      <c r="BR3" s="343"/>
      <c r="BS3" s="343"/>
      <c r="BT3" s="343"/>
      <c r="BU3" s="343"/>
      <c r="BV3" s="343"/>
      <c r="BW3" s="343"/>
      <c r="BX3" s="343"/>
      <c r="BY3" s="343"/>
      <c r="BZ3" s="343"/>
      <c r="CA3" s="343"/>
      <c r="CB3" s="343"/>
      <c r="CC3" s="343"/>
      <c r="CD3" s="343"/>
      <c r="CE3" s="343"/>
      <c r="CF3" s="343"/>
      <c r="CG3" s="343"/>
      <c r="CH3" s="343"/>
      <c r="CI3" s="343"/>
      <c r="CJ3" s="343"/>
      <c r="CK3" s="343"/>
      <c r="CL3" s="343"/>
      <c r="CM3" s="343"/>
      <c r="CN3" s="343"/>
      <c r="CO3" s="343"/>
      <c r="CP3" s="343"/>
      <c r="CQ3" s="343"/>
      <c r="CR3" s="343"/>
      <c r="CS3" s="343"/>
      <c r="CT3" s="343"/>
      <c r="CU3" s="343"/>
      <c r="CV3" s="343"/>
      <c r="CW3" s="343"/>
      <c r="CX3" s="343"/>
      <c r="CY3" s="343"/>
      <c r="CZ3" s="343"/>
      <c r="DA3" s="343"/>
      <c r="DB3" s="343"/>
      <c r="DC3" s="343"/>
      <c r="DD3" s="343"/>
      <c r="DE3" s="343"/>
      <c r="DF3" s="343"/>
      <c r="DG3" s="343"/>
      <c r="DH3" s="343"/>
      <c r="DI3" s="343"/>
      <c r="DJ3" s="343"/>
      <c r="DK3" s="343"/>
      <c r="DL3" s="343"/>
      <c r="DM3" s="343"/>
      <c r="DN3" s="343"/>
      <c r="DO3" s="343"/>
      <c r="DP3" s="343"/>
      <c r="DQ3" s="343"/>
      <c r="DR3" s="343"/>
      <c r="DS3" s="343"/>
      <c r="DT3" s="343"/>
      <c r="DU3" s="343"/>
      <c r="DV3" s="343"/>
      <c r="DW3" s="343"/>
      <c r="DX3" s="343"/>
      <c r="DY3" s="343"/>
      <c r="DZ3" s="343"/>
      <c r="EA3" s="343"/>
      <c r="EB3" s="343"/>
      <c r="EC3" s="343"/>
      <c r="ED3" s="343"/>
      <c r="EE3" s="343"/>
      <c r="EF3" s="343"/>
      <c r="EG3" s="343"/>
      <c r="EH3" s="343"/>
      <c r="EI3" s="343"/>
      <c r="EJ3" s="343"/>
      <c r="EK3" s="343"/>
      <c r="EL3" s="343"/>
      <c r="EM3" s="343"/>
      <c r="EN3" s="343"/>
      <c r="EO3" s="343"/>
      <c r="EP3" s="343"/>
      <c r="EQ3" s="343"/>
      <c r="ER3" s="343"/>
      <c r="ES3" s="343"/>
      <c r="ET3" s="343"/>
      <c r="EU3" s="343"/>
      <c r="EV3" s="343"/>
      <c r="EW3" s="343"/>
      <c r="EX3" s="343"/>
      <c r="EY3" s="343"/>
      <c r="EZ3" s="343"/>
      <c r="FA3" s="343"/>
      <c r="FB3" s="343"/>
      <c r="FC3" s="343"/>
      <c r="FD3" s="343"/>
      <c r="FE3" s="343"/>
      <c r="FF3" s="343"/>
      <c r="FG3" s="343"/>
      <c r="FH3" s="343"/>
      <c r="FI3" s="343"/>
      <c r="FJ3" s="343"/>
      <c r="FK3" s="343"/>
      <c r="FL3" s="343"/>
      <c r="FM3" s="343"/>
      <c r="FN3" s="343"/>
      <c r="FO3" s="343"/>
      <c r="FP3" s="343"/>
      <c r="FQ3" s="343"/>
      <c r="FR3" s="343"/>
      <c r="FS3" s="343"/>
      <c r="FT3" s="343"/>
      <c r="FU3" s="343"/>
      <c r="FV3" s="343"/>
      <c r="FW3" s="343"/>
      <c r="FX3" s="343"/>
      <c r="FY3" s="343"/>
      <c r="FZ3" s="343"/>
      <c r="GA3" s="343"/>
      <c r="GB3" s="343"/>
      <c r="GC3" s="343"/>
      <c r="GD3" s="343"/>
      <c r="GE3" s="343"/>
      <c r="GF3" s="343"/>
      <c r="GG3" s="343"/>
      <c r="GH3" s="343"/>
      <c r="GI3" s="343"/>
      <c r="GJ3" s="343"/>
      <c r="GK3" s="343"/>
      <c r="GL3" s="343"/>
      <c r="GM3" s="343"/>
      <c r="GN3" s="343"/>
      <c r="GO3" s="343"/>
      <c r="GP3" s="343"/>
      <c r="GQ3" s="343"/>
      <c r="GR3" s="343"/>
      <c r="GS3" s="343"/>
      <c r="GT3" s="343"/>
      <c r="GU3" s="343"/>
      <c r="GV3" s="343"/>
      <c r="GW3" s="343"/>
      <c r="GX3" s="343"/>
      <c r="GY3" s="343"/>
      <c r="GZ3" s="343"/>
      <c r="HA3" s="343"/>
      <c r="HB3" s="343"/>
      <c r="HC3" s="343"/>
      <c r="HD3" s="343"/>
      <c r="HE3" s="343"/>
      <c r="HF3" s="343"/>
      <c r="HG3" s="343"/>
      <c r="HH3" s="343"/>
      <c r="HI3" s="343"/>
      <c r="HJ3" s="343"/>
      <c r="HK3" s="343"/>
      <c r="HL3" s="343"/>
      <c r="HM3" s="343"/>
      <c r="HN3" s="343"/>
      <c r="HO3" s="343"/>
      <c r="HP3" s="343"/>
      <c r="HQ3" s="343"/>
      <c r="HR3" s="343"/>
      <c r="HS3" s="343"/>
      <c r="HT3" s="343"/>
      <c r="HU3" s="343"/>
      <c r="HV3" s="343"/>
      <c r="HW3" s="343"/>
      <c r="HX3" s="343"/>
      <c r="HY3" s="343"/>
      <c r="HZ3" s="343"/>
      <c r="IA3" s="343"/>
      <c r="IB3" s="343"/>
      <c r="IC3" s="343"/>
      <c r="ID3" s="343"/>
      <c r="IE3" s="343"/>
      <c r="IF3" s="343"/>
      <c r="IG3" s="343"/>
      <c r="IH3" s="343"/>
      <c r="II3" s="343"/>
      <c r="IJ3" s="343"/>
      <c r="IK3" s="343"/>
      <c r="IL3" s="343"/>
      <c r="IM3" s="343"/>
      <c r="IN3" s="343"/>
      <c r="IO3" s="343"/>
      <c r="IP3" s="343"/>
      <c r="IQ3" s="343"/>
      <c r="IR3" s="343"/>
      <c r="IS3" s="343"/>
      <c r="IT3" s="343"/>
      <c r="IU3" s="343"/>
      <c r="IV3" s="343"/>
    </row>
    <row r="4" spans="1:256" s="344" customFormat="1" ht="20" customHeight="1">
      <c r="A4" s="345" t="s">
        <v>659</v>
      </c>
      <c r="B4" s="346" t="s">
        <v>948</v>
      </c>
      <c r="C4" s="347" t="s">
        <v>949</v>
      </c>
      <c r="D4" s="348">
        <v>16.393000000000001</v>
      </c>
      <c r="E4" s="351">
        <v>184.94167999999999</v>
      </c>
      <c r="F4" s="351">
        <v>184.94167999999999</v>
      </c>
      <c r="G4" s="350">
        <v>0</v>
      </c>
      <c r="H4" s="351">
        <v>184.94167999999999</v>
      </c>
      <c r="I4" s="351">
        <v>184.94167999999999</v>
      </c>
      <c r="J4" s="350">
        <v>0</v>
      </c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3"/>
      <c r="W4" s="343"/>
      <c r="X4" s="343"/>
      <c r="Y4" s="343"/>
      <c r="Z4" s="343"/>
      <c r="AA4" s="343"/>
      <c r="AB4" s="343"/>
      <c r="AC4" s="343"/>
      <c r="AD4" s="343"/>
      <c r="AE4" s="343"/>
      <c r="AF4" s="343"/>
      <c r="AG4" s="343"/>
      <c r="AH4" s="343"/>
      <c r="AI4" s="343"/>
      <c r="AJ4" s="343"/>
      <c r="AK4" s="343"/>
      <c r="AL4" s="343"/>
      <c r="AM4" s="343"/>
      <c r="AN4" s="343"/>
      <c r="AO4" s="343"/>
      <c r="AP4" s="343"/>
      <c r="AQ4" s="343"/>
      <c r="AR4" s="343"/>
      <c r="AS4" s="343"/>
      <c r="AT4" s="343"/>
      <c r="AU4" s="343"/>
      <c r="AV4" s="343"/>
      <c r="AW4" s="343"/>
      <c r="AX4" s="343"/>
      <c r="AY4" s="343"/>
      <c r="AZ4" s="343"/>
      <c r="BA4" s="343"/>
      <c r="BB4" s="343"/>
      <c r="BC4" s="343"/>
      <c r="BD4" s="343"/>
      <c r="BE4" s="343"/>
      <c r="BF4" s="343"/>
      <c r="BG4" s="343"/>
      <c r="BH4" s="343"/>
      <c r="BI4" s="343"/>
      <c r="BJ4" s="343"/>
      <c r="BK4" s="343"/>
      <c r="BL4" s="343"/>
      <c r="BM4" s="343"/>
      <c r="BN4" s="343"/>
      <c r="BO4" s="343"/>
      <c r="BP4" s="343"/>
      <c r="BQ4" s="343"/>
      <c r="BR4" s="343"/>
      <c r="BS4" s="343"/>
      <c r="BT4" s="343"/>
      <c r="BU4" s="343"/>
      <c r="BV4" s="343"/>
      <c r="BW4" s="343"/>
      <c r="BX4" s="343"/>
      <c r="BY4" s="343"/>
      <c r="BZ4" s="343"/>
      <c r="CA4" s="343"/>
      <c r="CB4" s="343"/>
      <c r="CC4" s="343"/>
      <c r="CD4" s="343"/>
      <c r="CE4" s="343"/>
      <c r="CF4" s="343"/>
      <c r="CG4" s="343"/>
      <c r="CH4" s="343"/>
      <c r="CI4" s="343"/>
      <c r="CJ4" s="343"/>
      <c r="CK4" s="343"/>
      <c r="CL4" s="343"/>
      <c r="CM4" s="343"/>
      <c r="CN4" s="343"/>
      <c r="CO4" s="343"/>
      <c r="CP4" s="343"/>
      <c r="CQ4" s="343"/>
      <c r="CR4" s="343"/>
      <c r="CS4" s="343"/>
      <c r="CT4" s="343"/>
      <c r="CU4" s="343"/>
      <c r="CV4" s="343"/>
      <c r="CW4" s="343"/>
      <c r="CX4" s="343"/>
      <c r="CY4" s="343"/>
      <c r="CZ4" s="343"/>
      <c r="DA4" s="343"/>
      <c r="DB4" s="343"/>
      <c r="DC4" s="343"/>
      <c r="DD4" s="343"/>
      <c r="DE4" s="343"/>
      <c r="DF4" s="343"/>
      <c r="DG4" s="343"/>
      <c r="DH4" s="343"/>
      <c r="DI4" s="343"/>
      <c r="DJ4" s="343"/>
      <c r="DK4" s="343"/>
      <c r="DL4" s="343"/>
      <c r="DM4" s="343"/>
      <c r="DN4" s="343"/>
      <c r="DO4" s="343"/>
      <c r="DP4" s="343"/>
      <c r="DQ4" s="343"/>
      <c r="DR4" s="343"/>
      <c r="DS4" s="343"/>
      <c r="DT4" s="343"/>
      <c r="DU4" s="343"/>
      <c r="DV4" s="343"/>
      <c r="DW4" s="343"/>
      <c r="DX4" s="343"/>
      <c r="DY4" s="343"/>
      <c r="DZ4" s="343"/>
      <c r="EA4" s="343"/>
      <c r="EB4" s="343"/>
      <c r="EC4" s="343"/>
      <c r="ED4" s="343"/>
      <c r="EE4" s="343"/>
      <c r="EF4" s="343"/>
      <c r="EG4" s="343"/>
      <c r="EH4" s="343"/>
      <c r="EI4" s="343"/>
      <c r="EJ4" s="343"/>
      <c r="EK4" s="343"/>
      <c r="EL4" s="343"/>
      <c r="EM4" s="343"/>
      <c r="EN4" s="343"/>
      <c r="EO4" s="343"/>
      <c r="EP4" s="343"/>
      <c r="EQ4" s="343"/>
      <c r="ER4" s="343"/>
      <c r="ES4" s="343"/>
      <c r="ET4" s="343"/>
      <c r="EU4" s="343"/>
      <c r="EV4" s="343"/>
      <c r="EW4" s="343"/>
      <c r="EX4" s="343"/>
      <c r="EY4" s="343"/>
      <c r="EZ4" s="343"/>
      <c r="FA4" s="343"/>
      <c r="FB4" s="343"/>
      <c r="FC4" s="343"/>
      <c r="FD4" s="343"/>
      <c r="FE4" s="343"/>
      <c r="FF4" s="343"/>
      <c r="FG4" s="343"/>
      <c r="FH4" s="343"/>
      <c r="FI4" s="343"/>
      <c r="FJ4" s="343"/>
      <c r="FK4" s="343"/>
      <c r="FL4" s="343"/>
      <c r="FM4" s="343"/>
      <c r="FN4" s="343"/>
      <c r="FO4" s="343"/>
      <c r="FP4" s="343"/>
      <c r="FQ4" s="343"/>
      <c r="FR4" s="343"/>
      <c r="FS4" s="343"/>
      <c r="FT4" s="343"/>
      <c r="FU4" s="343"/>
      <c r="FV4" s="343"/>
      <c r="FW4" s="343"/>
      <c r="FX4" s="343"/>
      <c r="FY4" s="343"/>
      <c r="FZ4" s="343"/>
      <c r="GA4" s="343"/>
      <c r="GB4" s="343"/>
      <c r="GC4" s="343"/>
      <c r="GD4" s="343"/>
      <c r="GE4" s="343"/>
      <c r="GF4" s="343"/>
      <c r="GG4" s="343"/>
      <c r="GH4" s="343"/>
      <c r="GI4" s="343"/>
      <c r="GJ4" s="343"/>
      <c r="GK4" s="343"/>
      <c r="GL4" s="343"/>
      <c r="GM4" s="343"/>
      <c r="GN4" s="343"/>
      <c r="GO4" s="343"/>
      <c r="GP4" s="343"/>
      <c r="GQ4" s="343"/>
      <c r="GR4" s="343"/>
      <c r="GS4" s="343"/>
      <c r="GT4" s="343"/>
      <c r="GU4" s="343"/>
      <c r="GV4" s="343"/>
      <c r="GW4" s="343"/>
      <c r="GX4" s="343"/>
      <c r="GY4" s="343"/>
      <c r="GZ4" s="343"/>
      <c r="HA4" s="343"/>
      <c r="HB4" s="343"/>
      <c r="HC4" s="343"/>
      <c r="HD4" s="343"/>
      <c r="HE4" s="343"/>
      <c r="HF4" s="343"/>
      <c r="HG4" s="343"/>
      <c r="HH4" s="343"/>
      <c r="HI4" s="343"/>
      <c r="HJ4" s="343"/>
      <c r="HK4" s="343"/>
      <c r="HL4" s="343"/>
      <c r="HM4" s="343"/>
      <c r="HN4" s="343"/>
      <c r="HO4" s="343"/>
      <c r="HP4" s="343"/>
      <c r="HQ4" s="343"/>
      <c r="HR4" s="343"/>
      <c r="HS4" s="343"/>
      <c r="HT4" s="343"/>
      <c r="HU4" s="343"/>
      <c r="HV4" s="343"/>
      <c r="HW4" s="343"/>
      <c r="HX4" s="343"/>
      <c r="HY4" s="343"/>
      <c r="HZ4" s="343"/>
      <c r="IA4" s="343"/>
      <c r="IB4" s="343"/>
      <c r="IC4" s="343"/>
      <c r="ID4" s="343"/>
      <c r="IE4" s="343"/>
      <c r="IF4" s="343"/>
      <c r="IG4" s="343"/>
      <c r="IH4" s="343"/>
      <c r="II4" s="343"/>
      <c r="IJ4" s="343"/>
      <c r="IK4" s="343"/>
      <c r="IL4" s="343"/>
      <c r="IM4" s="343"/>
      <c r="IN4" s="343"/>
      <c r="IO4" s="343"/>
      <c r="IP4" s="343"/>
      <c r="IQ4" s="343"/>
      <c r="IR4" s="343"/>
      <c r="IS4" s="343"/>
      <c r="IT4" s="343"/>
      <c r="IU4" s="343"/>
      <c r="IV4" s="343"/>
    </row>
    <row r="5" spans="1:256" s="344" customFormat="1" ht="20" customHeight="1">
      <c r="A5" s="345" t="s">
        <v>660</v>
      </c>
      <c r="B5" s="346" t="s">
        <v>950</v>
      </c>
      <c r="C5" s="347" t="s">
        <v>951</v>
      </c>
      <c r="D5" s="348">
        <v>1.85</v>
      </c>
      <c r="E5" s="352">
        <v>487.1952</v>
      </c>
      <c r="F5" s="352">
        <v>487.1952</v>
      </c>
      <c r="G5" s="350">
        <v>0</v>
      </c>
      <c r="H5" s="352">
        <v>487.1952</v>
      </c>
      <c r="I5" s="352">
        <v>487.1952</v>
      </c>
      <c r="J5" s="350">
        <v>0</v>
      </c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  <c r="W5" s="343"/>
      <c r="X5" s="343"/>
      <c r="Y5" s="343"/>
      <c r="Z5" s="343"/>
      <c r="AA5" s="343"/>
      <c r="AB5" s="343"/>
      <c r="AC5" s="343"/>
      <c r="AD5" s="343"/>
      <c r="AE5" s="343"/>
      <c r="AF5" s="343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3"/>
      <c r="AU5" s="343"/>
      <c r="AV5" s="343"/>
      <c r="AW5" s="343"/>
      <c r="AX5" s="343"/>
      <c r="AY5" s="343"/>
      <c r="AZ5" s="343"/>
      <c r="BA5" s="343"/>
      <c r="BB5" s="343"/>
      <c r="BC5" s="343"/>
      <c r="BD5" s="343"/>
      <c r="BE5" s="343"/>
      <c r="BF5" s="343"/>
      <c r="BG5" s="343"/>
      <c r="BH5" s="343"/>
      <c r="BI5" s="343"/>
      <c r="BJ5" s="343"/>
      <c r="BK5" s="343"/>
      <c r="BL5" s="343"/>
      <c r="BM5" s="343"/>
      <c r="BN5" s="343"/>
      <c r="BO5" s="343"/>
      <c r="BP5" s="343"/>
      <c r="BQ5" s="343"/>
      <c r="BR5" s="343"/>
      <c r="BS5" s="343"/>
      <c r="BT5" s="343"/>
      <c r="BU5" s="343"/>
      <c r="BV5" s="343"/>
      <c r="BW5" s="343"/>
      <c r="BX5" s="343"/>
      <c r="BY5" s="343"/>
      <c r="BZ5" s="343"/>
      <c r="CA5" s="343"/>
      <c r="CB5" s="343"/>
      <c r="CC5" s="343"/>
      <c r="CD5" s="343"/>
      <c r="CE5" s="343"/>
      <c r="CF5" s="343"/>
      <c r="CG5" s="343"/>
      <c r="CH5" s="343"/>
      <c r="CI5" s="343"/>
      <c r="CJ5" s="343"/>
      <c r="CK5" s="343"/>
      <c r="CL5" s="343"/>
      <c r="CM5" s="343"/>
      <c r="CN5" s="343"/>
      <c r="CO5" s="343"/>
      <c r="CP5" s="343"/>
      <c r="CQ5" s="343"/>
      <c r="CR5" s="343"/>
      <c r="CS5" s="343"/>
      <c r="CT5" s="343"/>
      <c r="CU5" s="343"/>
      <c r="CV5" s="343"/>
      <c r="CW5" s="343"/>
      <c r="CX5" s="343"/>
      <c r="CY5" s="343"/>
      <c r="CZ5" s="343"/>
      <c r="DA5" s="343"/>
      <c r="DB5" s="343"/>
      <c r="DC5" s="343"/>
      <c r="DD5" s="343"/>
      <c r="DE5" s="343"/>
      <c r="DF5" s="343"/>
      <c r="DG5" s="343"/>
      <c r="DH5" s="343"/>
      <c r="DI5" s="343"/>
      <c r="DJ5" s="343"/>
      <c r="DK5" s="343"/>
      <c r="DL5" s="343"/>
      <c r="DM5" s="343"/>
      <c r="DN5" s="343"/>
      <c r="DO5" s="343"/>
      <c r="DP5" s="343"/>
      <c r="DQ5" s="343"/>
      <c r="DR5" s="343"/>
      <c r="DS5" s="343"/>
      <c r="DT5" s="343"/>
      <c r="DU5" s="343"/>
      <c r="DV5" s="343"/>
      <c r="DW5" s="343"/>
      <c r="DX5" s="343"/>
      <c r="DY5" s="343"/>
      <c r="DZ5" s="343"/>
      <c r="EA5" s="343"/>
      <c r="EB5" s="343"/>
      <c r="EC5" s="343"/>
      <c r="ED5" s="343"/>
      <c r="EE5" s="343"/>
      <c r="EF5" s="343"/>
      <c r="EG5" s="343"/>
      <c r="EH5" s="343"/>
      <c r="EI5" s="343"/>
      <c r="EJ5" s="343"/>
      <c r="EK5" s="343"/>
      <c r="EL5" s="343"/>
      <c r="EM5" s="343"/>
      <c r="EN5" s="343"/>
      <c r="EO5" s="343"/>
      <c r="EP5" s="343"/>
      <c r="EQ5" s="343"/>
      <c r="ER5" s="343"/>
      <c r="ES5" s="343"/>
      <c r="ET5" s="343"/>
      <c r="EU5" s="343"/>
      <c r="EV5" s="343"/>
      <c r="EW5" s="343"/>
      <c r="EX5" s="343"/>
      <c r="EY5" s="343"/>
      <c r="EZ5" s="343"/>
      <c r="FA5" s="343"/>
      <c r="FB5" s="343"/>
      <c r="FC5" s="343"/>
      <c r="FD5" s="343"/>
      <c r="FE5" s="343"/>
      <c r="FF5" s="343"/>
      <c r="FG5" s="343"/>
      <c r="FH5" s="343"/>
      <c r="FI5" s="343"/>
      <c r="FJ5" s="343"/>
      <c r="FK5" s="343"/>
      <c r="FL5" s="343"/>
      <c r="FM5" s="343"/>
      <c r="FN5" s="343"/>
      <c r="FO5" s="343"/>
      <c r="FP5" s="343"/>
      <c r="FQ5" s="343"/>
      <c r="FR5" s="343"/>
      <c r="FS5" s="343"/>
      <c r="FT5" s="343"/>
      <c r="FU5" s="343"/>
      <c r="FV5" s="343"/>
      <c r="FW5" s="343"/>
      <c r="FX5" s="343"/>
      <c r="FY5" s="343"/>
      <c r="FZ5" s="343"/>
      <c r="GA5" s="343"/>
      <c r="GB5" s="343"/>
      <c r="GC5" s="343"/>
      <c r="GD5" s="343"/>
      <c r="GE5" s="343"/>
      <c r="GF5" s="343"/>
      <c r="GG5" s="343"/>
      <c r="GH5" s="343"/>
      <c r="GI5" s="343"/>
      <c r="GJ5" s="343"/>
      <c r="GK5" s="343"/>
      <c r="GL5" s="343"/>
      <c r="GM5" s="343"/>
      <c r="GN5" s="343"/>
      <c r="GO5" s="343"/>
      <c r="GP5" s="343"/>
      <c r="GQ5" s="343"/>
      <c r="GR5" s="343"/>
      <c r="GS5" s="343"/>
      <c r="GT5" s="343"/>
      <c r="GU5" s="343"/>
      <c r="GV5" s="343"/>
      <c r="GW5" s="343"/>
      <c r="GX5" s="343"/>
      <c r="GY5" s="343"/>
      <c r="GZ5" s="343"/>
      <c r="HA5" s="343"/>
      <c r="HB5" s="343"/>
      <c r="HC5" s="343"/>
      <c r="HD5" s="343"/>
      <c r="HE5" s="343"/>
      <c r="HF5" s="343"/>
      <c r="HG5" s="343"/>
      <c r="HH5" s="343"/>
      <c r="HI5" s="343"/>
      <c r="HJ5" s="343"/>
      <c r="HK5" s="343"/>
      <c r="HL5" s="343"/>
      <c r="HM5" s="343"/>
      <c r="HN5" s="343"/>
      <c r="HO5" s="343"/>
      <c r="HP5" s="343"/>
      <c r="HQ5" s="343"/>
      <c r="HR5" s="343"/>
      <c r="HS5" s="343"/>
      <c r="HT5" s="343"/>
      <c r="HU5" s="343"/>
      <c r="HV5" s="343"/>
      <c r="HW5" s="343"/>
      <c r="HX5" s="343"/>
      <c r="HY5" s="343"/>
      <c r="HZ5" s="343"/>
      <c r="IA5" s="343"/>
      <c r="IB5" s="343"/>
      <c r="IC5" s="343"/>
      <c r="ID5" s="343"/>
      <c r="IE5" s="343"/>
      <c r="IF5" s="343"/>
      <c r="IG5" s="343"/>
      <c r="IH5" s="343"/>
      <c r="II5" s="343"/>
      <c r="IJ5" s="343"/>
      <c r="IK5" s="343"/>
      <c r="IL5" s="343"/>
      <c r="IM5" s="343"/>
      <c r="IN5" s="343"/>
      <c r="IO5" s="343"/>
      <c r="IP5" s="343"/>
      <c r="IQ5" s="343"/>
      <c r="IR5" s="343"/>
      <c r="IS5" s="343"/>
      <c r="IT5" s="343"/>
      <c r="IU5" s="343"/>
      <c r="IV5" s="343"/>
    </row>
    <row r="6" spans="1:256" s="344" customFormat="1" ht="20" customHeight="1">
      <c r="A6" s="345" t="s">
        <v>661</v>
      </c>
      <c r="B6" s="346" t="s">
        <v>952</v>
      </c>
      <c r="C6" s="347" t="s">
        <v>953</v>
      </c>
      <c r="D6" s="348">
        <v>11.36</v>
      </c>
      <c r="E6" s="349">
        <v>16.649999999999999</v>
      </c>
      <c r="F6" s="349">
        <v>16.649999999999999</v>
      </c>
      <c r="G6" s="350">
        <v>0</v>
      </c>
      <c r="H6" s="349">
        <v>16.649999999999999</v>
      </c>
      <c r="I6" s="349">
        <v>16.649999999999999</v>
      </c>
      <c r="J6" s="350">
        <v>0</v>
      </c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343"/>
      <c r="AJ6" s="343"/>
      <c r="AK6" s="343"/>
      <c r="AL6" s="343"/>
      <c r="AM6" s="343"/>
      <c r="AN6" s="343"/>
      <c r="AO6" s="343"/>
      <c r="AP6" s="343"/>
      <c r="AQ6" s="343"/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3"/>
      <c r="BG6" s="343"/>
      <c r="BH6" s="343"/>
      <c r="BI6" s="343"/>
      <c r="BJ6" s="343"/>
      <c r="BK6" s="343"/>
      <c r="BL6" s="343"/>
      <c r="BM6" s="343"/>
      <c r="BN6" s="343"/>
      <c r="BO6" s="343"/>
      <c r="BP6" s="343"/>
      <c r="BQ6" s="343"/>
      <c r="BR6" s="343"/>
      <c r="BS6" s="343"/>
      <c r="BT6" s="343"/>
      <c r="BU6" s="343"/>
      <c r="BV6" s="343"/>
      <c r="BW6" s="343"/>
      <c r="BX6" s="343"/>
      <c r="BY6" s="343"/>
      <c r="BZ6" s="343"/>
      <c r="CA6" s="343"/>
      <c r="CB6" s="343"/>
      <c r="CC6" s="343"/>
      <c r="CD6" s="343"/>
      <c r="CE6" s="343"/>
      <c r="CF6" s="343"/>
      <c r="CG6" s="343"/>
      <c r="CH6" s="343"/>
      <c r="CI6" s="343"/>
      <c r="CJ6" s="343"/>
      <c r="CK6" s="343"/>
      <c r="CL6" s="343"/>
      <c r="CM6" s="343"/>
      <c r="CN6" s="343"/>
      <c r="CO6" s="343"/>
      <c r="CP6" s="343"/>
      <c r="CQ6" s="343"/>
      <c r="CR6" s="343"/>
      <c r="CS6" s="343"/>
      <c r="CT6" s="343"/>
      <c r="CU6" s="343"/>
      <c r="CV6" s="343"/>
      <c r="CW6" s="343"/>
      <c r="CX6" s="343"/>
      <c r="CY6" s="343"/>
      <c r="CZ6" s="343"/>
      <c r="DA6" s="343"/>
      <c r="DB6" s="343"/>
      <c r="DC6" s="343"/>
      <c r="DD6" s="343"/>
      <c r="DE6" s="343"/>
      <c r="DF6" s="343"/>
      <c r="DG6" s="343"/>
      <c r="DH6" s="343"/>
      <c r="DI6" s="343"/>
      <c r="DJ6" s="343"/>
      <c r="DK6" s="343"/>
      <c r="DL6" s="343"/>
      <c r="DM6" s="343"/>
      <c r="DN6" s="343"/>
      <c r="DO6" s="343"/>
      <c r="DP6" s="343"/>
      <c r="DQ6" s="343"/>
      <c r="DR6" s="343"/>
      <c r="DS6" s="343"/>
      <c r="DT6" s="343"/>
      <c r="DU6" s="343"/>
      <c r="DV6" s="343"/>
      <c r="DW6" s="343"/>
      <c r="DX6" s="343"/>
      <c r="DY6" s="343"/>
      <c r="DZ6" s="343"/>
      <c r="EA6" s="343"/>
      <c r="EB6" s="343"/>
      <c r="EC6" s="343"/>
      <c r="ED6" s="343"/>
      <c r="EE6" s="343"/>
      <c r="EF6" s="343"/>
      <c r="EG6" s="343"/>
      <c r="EH6" s="343"/>
      <c r="EI6" s="343"/>
      <c r="EJ6" s="343"/>
      <c r="EK6" s="343"/>
      <c r="EL6" s="343"/>
      <c r="EM6" s="343"/>
      <c r="EN6" s="343"/>
      <c r="EO6" s="343"/>
      <c r="EP6" s="343"/>
      <c r="EQ6" s="343"/>
      <c r="ER6" s="343"/>
      <c r="ES6" s="343"/>
      <c r="ET6" s="343"/>
      <c r="EU6" s="343"/>
      <c r="EV6" s="343"/>
      <c r="EW6" s="343"/>
      <c r="EX6" s="343"/>
      <c r="EY6" s="343"/>
      <c r="EZ6" s="343"/>
      <c r="FA6" s="343"/>
      <c r="FB6" s="343"/>
      <c r="FC6" s="343"/>
      <c r="FD6" s="343"/>
      <c r="FE6" s="343"/>
      <c r="FF6" s="343"/>
      <c r="FG6" s="343"/>
      <c r="FH6" s="343"/>
      <c r="FI6" s="343"/>
      <c r="FJ6" s="343"/>
      <c r="FK6" s="343"/>
      <c r="FL6" s="343"/>
      <c r="FM6" s="343"/>
      <c r="FN6" s="343"/>
      <c r="FO6" s="343"/>
      <c r="FP6" s="343"/>
      <c r="FQ6" s="343"/>
      <c r="FR6" s="343"/>
      <c r="FS6" s="343"/>
      <c r="FT6" s="343"/>
      <c r="FU6" s="343"/>
      <c r="FV6" s="343"/>
      <c r="FW6" s="343"/>
      <c r="FX6" s="343"/>
      <c r="FY6" s="343"/>
      <c r="FZ6" s="343"/>
      <c r="GA6" s="343"/>
      <c r="GB6" s="343"/>
      <c r="GC6" s="343"/>
      <c r="GD6" s="343"/>
      <c r="GE6" s="343"/>
      <c r="GF6" s="343"/>
      <c r="GG6" s="343"/>
      <c r="GH6" s="343"/>
      <c r="GI6" s="343"/>
      <c r="GJ6" s="343"/>
      <c r="GK6" s="343"/>
      <c r="GL6" s="343"/>
      <c r="GM6" s="343"/>
      <c r="GN6" s="343"/>
      <c r="GO6" s="343"/>
      <c r="GP6" s="343"/>
      <c r="GQ6" s="343"/>
      <c r="GR6" s="343"/>
      <c r="GS6" s="343"/>
      <c r="GT6" s="343"/>
      <c r="GU6" s="343"/>
      <c r="GV6" s="343"/>
      <c r="GW6" s="343"/>
      <c r="GX6" s="343"/>
      <c r="GY6" s="343"/>
      <c r="GZ6" s="343"/>
      <c r="HA6" s="343"/>
      <c r="HB6" s="343"/>
      <c r="HC6" s="343"/>
      <c r="HD6" s="343"/>
      <c r="HE6" s="343"/>
      <c r="HF6" s="343"/>
      <c r="HG6" s="343"/>
      <c r="HH6" s="343"/>
      <c r="HI6" s="343"/>
      <c r="HJ6" s="343"/>
      <c r="HK6" s="343"/>
      <c r="HL6" s="343"/>
      <c r="HM6" s="343"/>
      <c r="HN6" s="343"/>
      <c r="HO6" s="343"/>
      <c r="HP6" s="343"/>
      <c r="HQ6" s="343"/>
      <c r="HR6" s="343"/>
      <c r="HS6" s="343"/>
      <c r="HT6" s="343"/>
      <c r="HU6" s="343"/>
      <c r="HV6" s="343"/>
      <c r="HW6" s="343"/>
      <c r="HX6" s="343"/>
      <c r="HY6" s="343"/>
      <c r="HZ6" s="343"/>
      <c r="IA6" s="343"/>
      <c r="IB6" s="343"/>
      <c r="IC6" s="343"/>
      <c r="ID6" s="343"/>
      <c r="IE6" s="343"/>
      <c r="IF6" s="343"/>
      <c r="IG6" s="343"/>
      <c r="IH6" s="343"/>
      <c r="II6" s="343"/>
      <c r="IJ6" s="343"/>
      <c r="IK6" s="343"/>
      <c r="IL6" s="343"/>
      <c r="IM6" s="343"/>
      <c r="IN6" s="343"/>
      <c r="IO6" s="343"/>
      <c r="IP6" s="343"/>
      <c r="IQ6" s="343"/>
      <c r="IR6" s="343"/>
      <c r="IS6" s="343"/>
      <c r="IT6" s="343"/>
      <c r="IU6" s="343"/>
      <c r="IV6" s="343"/>
    </row>
    <row r="7" spans="1:256" s="344" customFormat="1" ht="20" customHeight="1">
      <c r="A7" s="345" t="s">
        <v>662</v>
      </c>
      <c r="B7" s="346" t="s">
        <v>954</v>
      </c>
      <c r="C7" s="347" t="s">
        <v>945</v>
      </c>
      <c r="D7" s="348">
        <v>9.75</v>
      </c>
      <c r="E7" s="353">
        <v>12.3</v>
      </c>
      <c r="F7" s="353">
        <v>12.3</v>
      </c>
      <c r="G7" s="350">
        <v>0</v>
      </c>
      <c r="H7" s="353">
        <v>12.3</v>
      </c>
      <c r="I7" s="353">
        <v>12.3</v>
      </c>
      <c r="J7" s="350">
        <v>0</v>
      </c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I7" s="343"/>
      <c r="AJ7" s="343"/>
      <c r="AK7" s="343"/>
      <c r="AL7" s="343"/>
      <c r="AM7" s="343"/>
      <c r="AN7" s="343"/>
      <c r="AO7" s="343"/>
      <c r="AP7" s="343"/>
      <c r="AQ7" s="343"/>
      <c r="AR7" s="343"/>
      <c r="AS7" s="343"/>
      <c r="AT7" s="343"/>
      <c r="AU7" s="343"/>
      <c r="AV7" s="343"/>
      <c r="AW7" s="343"/>
      <c r="AX7" s="343"/>
      <c r="AY7" s="343"/>
      <c r="AZ7" s="343"/>
      <c r="BA7" s="343"/>
      <c r="BB7" s="343"/>
      <c r="BC7" s="343"/>
      <c r="BD7" s="343"/>
      <c r="BE7" s="343"/>
      <c r="BF7" s="343"/>
      <c r="BG7" s="343"/>
      <c r="BH7" s="343"/>
      <c r="BI7" s="343"/>
      <c r="BJ7" s="343"/>
      <c r="BK7" s="343"/>
      <c r="BL7" s="343"/>
      <c r="BM7" s="343"/>
      <c r="BN7" s="343"/>
      <c r="BO7" s="343"/>
      <c r="BP7" s="343"/>
      <c r="BQ7" s="343"/>
      <c r="BR7" s="343"/>
      <c r="BS7" s="343"/>
      <c r="BT7" s="343"/>
      <c r="BU7" s="343"/>
      <c r="BV7" s="343"/>
      <c r="BW7" s="343"/>
      <c r="BX7" s="343"/>
      <c r="BY7" s="343"/>
      <c r="BZ7" s="343"/>
      <c r="CA7" s="343"/>
      <c r="CB7" s="343"/>
      <c r="CC7" s="343"/>
      <c r="CD7" s="343"/>
      <c r="CE7" s="343"/>
      <c r="CF7" s="343"/>
      <c r="CG7" s="343"/>
      <c r="CH7" s="343"/>
      <c r="CI7" s="343"/>
      <c r="CJ7" s="343"/>
      <c r="CK7" s="343"/>
      <c r="CL7" s="343"/>
      <c r="CM7" s="343"/>
      <c r="CN7" s="343"/>
      <c r="CO7" s="343"/>
      <c r="CP7" s="343"/>
      <c r="CQ7" s="343"/>
      <c r="CR7" s="343"/>
      <c r="CS7" s="343"/>
      <c r="CT7" s="343"/>
      <c r="CU7" s="343"/>
      <c r="CV7" s="343"/>
      <c r="CW7" s="343"/>
      <c r="CX7" s="343"/>
      <c r="CY7" s="343"/>
      <c r="CZ7" s="343"/>
      <c r="DA7" s="343"/>
      <c r="DB7" s="343"/>
      <c r="DC7" s="343"/>
      <c r="DD7" s="343"/>
      <c r="DE7" s="343"/>
      <c r="DF7" s="343"/>
      <c r="DG7" s="343"/>
      <c r="DH7" s="343"/>
      <c r="DI7" s="343"/>
      <c r="DJ7" s="343"/>
      <c r="DK7" s="343"/>
      <c r="DL7" s="343"/>
      <c r="DM7" s="343"/>
      <c r="DN7" s="343"/>
      <c r="DO7" s="343"/>
      <c r="DP7" s="343"/>
      <c r="DQ7" s="343"/>
      <c r="DR7" s="343"/>
      <c r="DS7" s="343"/>
      <c r="DT7" s="343"/>
      <c r="DU7" s="343"/>
      <c r="DV7" s="343"/>
      <c r="DW7" s="343"/>
      <c r="DX7" s="343"/>
      <c r="DY7" s="343"/>
      <c r="DZ7" s="343"/>
      <c r="EA7" s="343"/>
      <c r="EB7" s="343"/>
      <c r="EC7" s="343"/>
      <c r="ED7" s="343"/>
      <c r="EE7" s="343"/>
      <c r="EF7" s="343"/>
      <c r="EG7" s="343"/>
      <c r="EH7" s="343"/>
      <c r="EI7" s="343"/>
      <c r="EJ7" s="343"/>
      <c r="EK7" s="343"/>
      <c r="EL7" s="343"/>
      <c r="EM7" s="343"/>
      <c r="EN7" s="343"/>
      <c r="EO7" s="343"/>
      <c r="EP7" s="343"/>
      <c r="EQ7" s="343"/>
      <c r="ER7" s="343"/>
      <c r="ES7" s="343"/>
      <c r="ET7" s="343"/>
      <c r="EU7" s="343"/>
      <c r="EV7" s="343"/>
      <c r="EW7" s="343"/>
      <c r="EX7" s="343"/>
      <c r="EY7" s="343"/>
      <c r="EZ7" s="343"/>
      <c r="FA7" s="343"/>
      <c r="FB7" s="343"/>
      <c r="FC7" s="343"/>
      <c r="FD7" s="343"/>
      <c r="FE7" s="343"/>
      <c r="FF7" s="343"/>
      <c r="FG7" s="343"/>
      <c r="FH7" s="343"/>
      <c r="FI7" s="343"/>
      <c r="FJ7" s="343"/>
      <c r="FK7" s="343"/>
      <c r="FL7" s="343"/>
      <c r="FM7" s="343"/>
      <c r="FN7" s="343"/>
      <c r="FO7" s="343"/>
      <c r="FP7" s="343"/>
      <c r="FQ7" s="343"/>
      <c r="FR7" s="343"/>
      <c r="FS7" s="343"/>
      <c r="FT7" s="343"/>
      <c r="FU7" s="343"/>
      <c r="FV7" s="343"/>
      <c r="FW7" s="343"/>
      <c r="FX7" s="343"/>
      <c r="FY7" s="343"/>
      <c r="FZ7" s="343"/>
      <c r="GA7" s="343"/>
      <c r="GB7" s="343"/>
      <c r="GC7" s="343"/>
      <c r="GD7" s="343"/>
      <c r="GE7" s="343"/>
      <c r="GF7" s="343"/>
      <c r="GG7" s="343"/>
      <c r="GH7" s="343"/>
      <c r="GI7" s="343"/>
      <c r="GJ7" s="343"/>
      <c r="GK7" s="343"/>
      <c r="GL7" s="343"/>
      <c r="GM7" s="343"/>
      <c r="GN7" s="343"/>
      <c r="GO7" s="343"/>
      <c r="GP7" s="343"/>
      <c r="GQ7" s="343"/>
      <c r="GR7" s="343"/>
      <c r="GS7" s="343"/>
      <c r="GT7" s="343"/>
      <c r="GU7" s="343"/>
      <c r="GV7" s="343"/>
      <c r="GW7" s="343"/>
      <c r="GX7" s="343"/>
      <c r="GY7" s="343"/>
      <c r="GZ7" s="343"/>
      <c r="HA7" s="343"/>
      <c r="HB7" s="343"/>
      <c r="HC7" s="343"/>
      <c r="HD7" s="343"/>
      <c r="HE7" s="343"/>
      <c r="HF7" s="343"/>
      <c r="HG7" s="343"/>
      <c r="HH7" s="343"/>
      <c r="HI7" s="343"/>
      <c r="HJ7" s="343"/>
      <c r="HK7" s="343"/>
      <c r="HL7" s="343"/>
      <c r="HM7" s="343"/>
      <c r="HN7" s="343"/>
      <c r="HO7" s="343"/>
      <c r="HP7" s="343"/>
      <c r="HQ7" s="343"/>
      <c r="HR7" s="343"/>
      <c r="HS7" s="343"/>
      <c r="HT7" s="343"/>
      <c r="HU7" s="343"/>
      <c r="HV7" s="343"/>
      <c r="HW7" s="343"/>
      <c r="HX7" s="343"/>
      <c r="HY7" s="343"/>
      <c r="HZ7" s="343"/>
      <c r="IA7" s="343"/>
      <c r="IB7" s="343"/>
      <c r="IC7" s="343"/>
      <c r="ID7" s="343"/>
      <c r="IE7" s="343"/>
      <c r="IF7" s="343"/>
      <c r="IG7" s="343"/>
      <c r="IH7" s="343"/>
      <c r="II7" s="343"/>
      <c r="IJ7" s="343"/>
      <c r="IK7" s="343"/>
      <c r="IL7" s="343"/>
      <c r="IM7" s="343"/>
      <c r="IN7" s="343"/>
      <c r="IO7" s="343"/>
      <c r="IP7" s="343"/>
      <c r="IQ7" s="343"/>
      <c r="IR7" s="343"/>
      <c r="IS7" s="343"/>
      <c r="IT7" s="343"/>
      <c r="IU7" s="343"/>
      <c r="IV7" s="343"/>
    </row>
    <row r="8" spans="1:256" s="344" customFormat="1" ht="20" customHeight="1">
      <c r="A8" s="345" t="s">
        <v>76</v>
      </c>
      <c r="B8" s="346" t="s">
        <v>955</v>
      </c>
      <c r="C8" s="347" t="s">
        <v>956</v>
      </c>
      <c r="D8" s="348">
        <v>4.88</v>
      </c>
      <c r="E8" s="351">
        <v>114.53538</v>
      </c>
      <c r="F8" s="351">
        <v>114.53538</v>
      </c>
      <c r="G8" s="350">
        <v>0</v>
      </c>
      <c r="H8" s="351">
        <v>114.53538</v>
      </c>
      <c r="I8" s="351">
        <v>114.53538</v>
      </c>
      <c r="J8" s="350">
        <v>0</v>
      </c>
      <c r="K8" s="343"/>
      <c r="L8" s="343"/>
      <c r="M8" s="343"/>
      <c r="N8" s="343"/>
      <c r="O8" s="343"/>
      <c r="P8" s="343"/>
      <c r="Q8" s="343"/>
      <c r="R8" s="343"/>
      <c r="S8" s="343"/>
      <c r="T8" s="343"/>
      <c r="U8" s="343"/>
      <c r="V8" s="343"/>
      <c r="W8" s="343"/>
      <c r="X8" s="343"/>
      <c r="Y8" s="343"/>
      <c r="Z8" s="343"/>
      <c r="AA8" s="343"/>
      <c r="AB8" s="343"/>
      <c r="AC8" s="343"/>
      <c r="AD8" s="343"/>
      <c r="AE8" s="343"/>
      <c r="AF8" s="343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3"/>
      <c r="AU8" s="343"/>
      <c r="AV8" s="343"/>
      <c r="AW8" s="343"/>
      <c r="AX8" s="343"/>
      <c r="AY8" s="343"/>
      <c r="AZ8" s="343"/>
      <c r="BA8" s="343"/>
      <c r="BB8" s="343"/>
      <c r="BC8" s="343"/>
      <c r="BD8" s="343"/>
      <c r="BE8" s="343"/>
      <c r="BF8" s="343"/>
      <c r="BG8" s="343"/>
      <c r="BH8" s="343"/>
      <c r="BI8" s="343"/>
      <c r="BJ8" s="343"/>
      <c r="BK8" s="343"/>
      <c r="BL8" s="343"/>
      <c r="BM8" s="343"/>
      <c r="BN8" s="343"/>
      <c r="BO8" s="343"/>
      <c r="BP8" s="343"/>
      <c r="BQ8" s="343"/>
      <c r="BR8" s="343"/>
      <c r="BS8" s="343"/>
      <c r="BT8" s="343"/>
      <c r="BU8" s="343"/>
      <c r="BV8" s="343"/>
      <c r="BW8" s="343"/>
      <c r="BX8" s="343"/>
      <c r="BY8" s="343"/>
      <c r="BZ8" s="343"/>
      <c r="CA8" s="343"/>
      <c r="CB8" s="343"/>
      <c r="CC8" s="343"/>
      <c r="CD8" s="343"/>
      <c r="CE8" s="343"/>
      <c r="CF8" s="343"/>
      <c r="CG8" s="343"/>
      <c r="CH8" s="343"/>
      <c r="CI8" s="343"/>
      <c r="CJ8" s="343"/>
      <c r="CK8" s="343"/>
      <c r="CL8" s="343"/>
      <c r="CM8" s="343"/>
      <c r="CN8" s="343"/>
      <c r="CO8" s="343"/>
      <c r="CP8" s="343"/>
      <c r="CQ8" s="343"/>
      <c r="CR8" s="343"/>
      <c r="CS8" s="343"/>
      <c r="CT8" s="343"/>
      <c r="CU8" s="343"/>
      <c r="CV8" s="343"/>
      <c r="CW8" s="343"/>
      <c r="CX8" s="343"/>
      <c r="CY8" s="343"/>
      <c r="CZ8" s="343"/>
      <c r="DA8" s="343"/>
      <c r="DB8" s="343"/>
      <c r="DC8" s="343"/>
      <c r="DD8" s="343"/>
      <c r="DE8" s="343"/>
      <c r="DF8" s="343"/>
      <c r="DG8" s="343"/>
      <c r="DH8" s="343"/>
      <c r="DI8" s="343"/>
      <c r="DJ8" s="343"/>
      <c r="DK8" s="343"/>
      <c r="DL8" s="343"/>
      <c r="DM8" s="343"/>
      <c r="DN8" s="343"/>
      <c r="DO8" s="343"/>
      <c r="DP8" s="343"/>
      <c r="DQ8" s="343"/>
      <c r="DR8" s="343"/>
      <c r="DS8" s="343"/>
      <c r="DT8" s="343"/>
      <c r="DU8" s="343"/>
      <c r="DV8" s="343"/>
      <c r="DW8" s="343"/>
      <c r="DX8" s="343"/>
      <c r="DY8" s="343"/>
      <c r="DZ8" s="343"/>
      <c r="EA8" s="343"/>
      <c r="EB8" s="343"/>
      <c r="EC8" s="343"/>
      <c r="ED8" s="343"/>
      <c r="EE8" s="343"/>
      <c r="EF8" s="343"/>
      <c r="EG8" s="343"/>
      <c r="EH8" s="343"/>
      <c r="EI8" s="343"/>
      <c r="EJ8" s="343"/>
      <c r="EK8" s="343"/>
      <c r="EL8" s="343"/>
      <c r="EM8" s="343"/>
      <c r="EN8" s="343"/>
      <c r="EO8" s="343"/>
      <c r="EP8" s="343"/>
      <c r="EQ8" s="343"/>
      <c r="ER8" s="343"/>
      <c r="ES8" s="343"/>
      <c r="ET8" s="343"/>
      <c r="EU8" s="343"/>
      <c r="EV8" s="343"/>
      <c r="EW8" s="343"/>
      <c r="EX8" s="343"/>
      <c r="EY8" s="343"/>
      <c r="EZ8" s="343"/>
      <c r="FA8" s="343"/>
      <c r="FB8" s="343"/>
      <c r="FC8" s="343"/>
      <c r="FD8" s="343"/>
      <c r="FE8" s="343"/>
      <c r="FF8" s="343"/>
      <c r="FG8" s="343"/>
      <c r="FH8" s="343"/>
      <c r="FI8" s="343"/>
      <c r="FJ8" s="343"/>
      <c r="FK8" s="343"/>
      <c r="FL8" s="343"/>
      <c r="FM8" s="343"/>
      <c r="FN8" s="343"/>
      <c r="FO8" s="343"/>
      <c r="FP8" s="343"/>
      <c r="FQ8" s="343"/>
      <c r="FR8" s="343"/>
      <c r="FS8" s="343"/>
      <c r="FT8" s="343"/>
      <c r="FU8" s="343"/>
      <c r="FV8" s="343"/>
      <c r="FW8" s="343"/>
      <c r="FX8" s="343"/>
      <c r="FY8" s="343"/>
      <c r="FZ8" s="343"/>
      <c r="GA8" s="343"/>
      <c r="GB8" s="343"/>
      <c r="GC8" s="343"/>
      <c r="GD8" s="343"/>
      <c r="GE8" s="343"/>
      <c r="GF8" s="343"/>
      <c r="GG8" s="343"/>
      <c r="GH8" s="343"/>
      <c r="GI8" s="343"/>
      <c r="GJ8" s="343"/>
      <c r="GK8" s="343"/>
      <c r="GL8" s="343"/>
      <c r="GM8" s="343"/>
      <c r="GN8" s="343"/>
      <c r="GO8" s="343"/>
      <c r="GP8" s="343"/>
      <c r="GQ8" s="343"/>
      <c r="GR8" s="343"/>
      <c r="GS8" s="343"/>
      <c r="GT8" s="343"/>
      <c r="GU8" s="343"/>
      <c r="GV8" s="343"/>
      <c r="GW8" s="343"/>
      <c r="GX8" s="343"/>
      <c r="GY8" s="343"/>
      <c r="GZ8" s="343"/>
      <c r="HA8" s="343"/>
      <c r="HB8" s="343"/>
      <c r="HC8" s="343"/>
      <c r="HD8" s="343"/>
      <c r="HE8" s="343"/>
      <c r="HF8" s="343"/>
      <c r="HG8" s="343"/>
      <c r="HH8" s="343"/>
      <c r="HI8" s="343"/>
      <c r="HJ8" s="343"/>
      <c r="HK8" s="343"/>
      <c r="HL8" s="343"/>
      <c r="HM8" s="343"/>
      <c r="HN8" s="343"/>
      <c r="HO8" s="343"/>
      <c r="HP8" s="343"/>
      <c r="HQ8" s="343"/>
      <c r="HR8" s="343"/>
      <c r="HS8" s="343"/>
      <c r="HT8" s="343"/>
      <c r="HU8" s="343"/>
      <c r="HV8" s="343"/>
      <c r="HW8" s="343"/>
      <c r="HX8" s="343"/>
      <c r="HY8" s="343"/>
      <c r="HZ8" s="343"/>
      <c r="IA8" s="343"/>
      <c r="IB8" s="343"/>
      <c r="IC8" s="343"/>
      <c r="ID8" s="343"/>
      <c r="IE8" s="343"/>
      <c r="IF8" s="343"/>
      <c r="IG8" s="343"/>
      <c r="IH8" s="343"/>
      <c r="II8" s="343"/>
      <c r="IJ8" s="343"/>
      <c r="IK8" s="343"/>
      <c r="IL8" s="343"/>
      <c r="IM8" s="343"/>
      <c r="IN8" s="343"/>
      <c r="IO8" s="343"/>
      <c r="IP8" s="343"/>
      <c r="IQ8" s="343"/>
      <c r="IR8" s="343"/>
      <c r="IS8" s="343"/>
      <c r="IT8" s="343"/>
      <c r="IU8" s="343"/>
      <c r="IV8" s="343"/>
    </row>
    <row r="9" spans="1:256" s="344" customFormat="1" ht="20" customHeight="1">
      <c r="A9" s="345" t="s">
        <v>663</v>
      </c>
      <c r="B9" s="354">
        <v>20144</v>
      </c>
      <c r="C9" s="355"/>
      <c r="D9" s="348">
        <v>6.39</v>
      </c>
      <c r="E9" s="349">
        <v>203.52</v>
      </c>
      <c r="F9" s="349">
        <v>203.52</v>
      </c>
      <c r="G9" s="350">
        <v>0</v>
      </c>
      <c r="H9" s="349">
        <v>203.52</v>
      </c>
      <c r="I9" s="349">
        <v>203.52</v>
      </c>
      <c r="J9" s="350">
        <v>0</v>
      </c>
      <c r="K9" s="343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3"/>
      <c r="AA9" s="343"/>
      <c r="AB9" s="343"/>
      <c r="AC9" s="343"/>
      <c r="AD9" s="343"/>
      <c r="AE9" s="343"/>
      <c r="AF9" s="343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3"/>
      <c r="AZ9" s="343"/>
      <c r="BA9" s="343"/>
      <c r="BB9" s="343"/>
      <c r="BC9" s="343"/>
      <c r="BD9" s="343"/>
      <c r="BE9" s="343"/>
      <c r="BF9" s="343"/>
      <c r="BG9" s="343"/>
      <c r="BH9" s="343"/>
      <c r="BI9" s="343"/>
      <c r="BJ9" s="343"/>
      <c r="BK9" s="343"/>
      <c r="BL9" s="343"/>
      <c r="BM9" s="343"/>
      <c r="BN9" s="343"/>
      <c r="BO9" s="343"/>
      <c r="BP9" s="343"/>
      <c r="BQ9" s="343"/>
      <c r="BR9" s="343"/>
      <c r="BS9" s="343"/>
      <c r="BT9" s="343"/>
      <c r="BU9" s="343"/>
      <c r="BV9" s="343"/>
      <c r="BW9" s="343"/>
      <c r="BX9" s="343"/>
      <c r="BY9" s="343"/>
      <c r="BZ9" s="343"/>
      <c r="CA9" s="343"/>
      <c r="CB9" s="343"/>
      <c r="CC9" s="343"/>
      <c r="CD9" s="343"/>
      <c r="CE9" s="343"/>
      <c r="CF9" s="343"/>
      <c r="CG9" s="343"/>
      <c r="CH9" s="343"/>
      <c r="CI9" s="343"/>
      <c r="CJ9" s="343"/>
      <c r="CK9" s="343"/>
      <c r="CL9" s="343"/>
      <c r="CM9" s="343"/>
      <c r="CN9" s="343"/>
      <c r="CO9" s="343"/>
      <c r="CP9" s="343"/>
      <c r="CQ9" s="343"/>
      <c r="CR9" s="343"/>
      <c r="CS9" s="343"/>
      <c r="CT9" s="343"/>
      <c r="CU9" s="343"/>
      <c r="CV9" s="343"/>
      <c r="CW9" s="343"/>
      <c r="CX9" s="343"/>
      <c r="CY9" s="343"/>
      <c r="CZ9" s="343"/>
      <c r="DA9" s="343"/>
      <c r="DB9" s="343"/>
      <c r="DC9" s="343"/>
      <c r="DD9" s="343"/>
      <c r="DE9" s="343"/>
      <c r="DF9" s="343"/>
      <c r="DG9" s="343"/>
      <c r="DH9" s="343"/>
      <c r="DI9" s="343"/>
      <c r="DJ9" s="343"/>
      <c r="DK9" s="343"/>
      <c r="DL9" s="343"/>
      <c r="DM9" s="343"/>
      <c r="DN9" s="343"/>
      <c r="DO9" s="343"/>
      <c r="DP9" s="343"/>
      <c r="DQ9" s="343"/>
      <c r="DR9" s="343"/>
      <c r="DS9" s="343"/>
      <c r="DT9" s="343"/>
      <c r="DU9" s="343"/>
      <c r="DV9" s="343"/>
      <c r="DW9" s="343"/>
      <c r="DX9" s="343"/>
      <c r="DY9" s="343"/>
      <c r="DZ9" s="343"/>
      <c r="EA9" s="343"/>
      <c r="EB9" s="343"/>
      <c r="EC9" s="343"/>
      <c r="ED9" s="343"/>
      <c r="EE9" s="343"/>
      <c r="EF9" s="343"/>
      <c r="EG9" s="343"/>
      <c r="EH9" s="343"/>
      <c r="EI9" s="343"/>
      <c r="EJ9" s="343"/>
      <c r="EK9" s="343"/>
      <c r="EL9" s="343"/>
      <c r="EM9" s="343"/>
      <c r="EN9" s="343"/>
      <c r="EO9" s="343"/>
      <c r="EP9" s="343"/>
      <c r="EQ9" s="343"/>
      <c r="ER9" s="343"/>
      <c r="ES9" s="343"/>
      <c r="ET9" s="343"/>
      <c r="EU9" s="343"/>
      <c r="EV9" s="343"/>
      <c r="EW9" s="343"/>
      <c r="EX9" s="343"/>
      <c r="EY9" s="343"/>
      <c r="EZ9" s="343"/>
      <c r="FA9" s="343"/>
      <c r="FB9" s="343"/>
      <c r="FC9" s="343"/>
      <c r="FD9" s="343"/>
      <c r="FE9" s="343"/>
      <c r="FF9" s="343"/>
      <c r="FG9" s="343"/>
      <c r="FH9" s="343"/>
      <c r="FI9" s="343"/>
      <c r="FJ9" s="343"/>
      <c r="FK9" s="343"/>
      <c r="FL9" s="343"/>
      <c r="FM9" s="343"/>
      <c r="FN9" s="343"/>
      <c r="FO9" s="343"/>
      <c r="FP9" s="343"/>
      <c r="FQ9" s="343"/>
      <c r="FR9" s="343"/>
      <c r="FS9" s="343"/>
      <c r="FT9" s="343"/>
      <c r="FU9" s="343"/>
      <c r="FV9" s="343"/>
      <c r="FW9" s="343"/>
      <c r="FX9" s="343"/>
      <c r="FY9" s="343"/>
      <c r="FZ9" s="343"/>
      <c r="GA9" s="343"/>
      <c r="GB9" s="343"/>
      <c r="GC9" s="343"/>
      <c r="GD9" s="343"/>
      <c r="GE9" s="343"/>
      <c r="GF9" s="343"/>
      <c r="GG9" s="343"/>
      <c r="GH9" s="343"/>
      <c r="GI9" s="343"/>
      <c r="GJ9" s="343"/>
      <c r="GK9" s="343"/>
      <c r="GL9" s="343"/>
      <c r="GM9" s="343"/>
      <c r="GN9" s="343"/>
      <c r="GO9" s="343"/>
      <c r="GP9" s="343"/>
      <c r="GQ9" s="343"/>
      <c r="GR9" s="343"/>
      <c r="GS9" s="343"/>
      <c r="GT9" s="343"/>
      <c r="GU9" s="343"/>
      <c r="GV9" s="343"/>
      <c r="GW9" s="343"/>
      <c r="GX9" s="343"/>
      <c r="GY9" s="343"/>
      <c r="GZ9" s="343"/>
      <c r="HA9" s="343"/>
      <c r="HB9" s="343"/>
      <c r="HC9" s="343"/>
      <c r="HD9" s="343"/>
      <c r="HE9" s="343"/>
      <c r="HF9" s="343"/>
      <c r="HG9" s="343"/>
      <c r="HH9" s="343"/>
      <c r="HI9" s="343"/>
      <c r="HJ9" s="343"/>
      <c r="HK9" s="343"/>
      <c r="HL9" s="343"/>
      <c r="HM9" s="343"/>
      <c r="HN9" s="343"/>
      <c r="HO9" s="343"/>
      <c r="HP9" s="343"/>
      <c r="HQ9" s="343"/>
      <c r="HR9" s="343"/>
      <c r="HS9" s="343"/>
      <c r="HT9" s="343"/>
      <c r="HU9" s="343"/>
      <c r="HV9" s="343"/>
      <c r="HW9" s="343"/>
      <c r="HX9" s="343"/>
      <c r="HY9" s="343"/>
      <c r="HZ9" s="343"/>
      <c r="IA9" s="343"/>
      <c r="IB9" s="343"/>
      <c r="IC9" s="343"/>
      <c r="ID9" s="343"/>
      <c r="IE9" s="343"/>
      <c r="IF9" s="343"/>
      <c r="IG9" s="343"/>
      <c r="IH9" s="343"/>
      <c r="II9" s="343"/>
      <c r="IJ9" s="343"/>
      <c r="IK9" s="343"/>
      <c r="IL9" s="343"/>
      <c r="IM9" s="343"/>
      <c r="IN9" s="343"/>
      <c r="IO9" s="343"/>
      <c r="IP9" s="343"/>
      <c r="IQ9" s="343"/>
      <c r="IR9" s="343"/>
      <c r="IS9" s="343"/>
      <c r="IT9" s="343"/>
      <c r="IU9" s="343"/>
      <c r="IV9" s="343"/>
    </row>
    <row r="10" spans="1:256" s="344" customFormat="1" ht="20" customHeight="1">
      <c r="A10" s="345" t="s">
        <v>664</v>
      </c>
      <c r="B10" s="346" t="s">
        <v>957</v>
      </c>
      <c r="C10" s="347" t="s">
        <v>949</v>
      </c>
      <c r="D10" s="348">
        <v>2.5</v>
      </c>
      <c r="E10" s="356">
        <v>125.276</v>
      </c>
      <c r="F10" s="356">
        <v>125.276</v>
      </c>
      <c r="G10" s="350">
        <v>0</v>
      </c>
      <c r="H10" s="356">
        <v>125.276</v>
      </c>
      <c r="I10" s="356">
        <v>125.276</v>
      </c>
      <c r="J10" s="350">
        <v>0</v>
      </c>
      <c r="K10" s="343"/>
      <c r="L10" s="343"/>
      <c r="M10" s="343"/>
      <c r="N10" s="343"/>
      <c r="O10" s="343"/>
      <c r="P10" s="343"/>
      <c r="Q10" s="343"/>
      <c r="R10" s="343"/>
      <c r="S10" s="343"/>
      <c r="T10" s="343"/>
      <c r="U10" s="343"/>
      <c r="V10" s="343"/>
      <c r="W10" s="343"/>
      <c r="X10" s="343"/>
      <c r="Y10" s="343"/>
      <c r="Z10" s="343"/>
      <c r="AA10" s="343"/>
      <c r="AB10" s="343"/>
      <c r="AC10" s="343"/>
      <c r="AD10" s="343"/>
      <c r="AE10" s="343"/>
      <c r="AF10" s="343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3"/>
      <c r="AU10" s="343"/>
      <c r="AV10" s="343"/>
      <c r="AW10" s="343"/>
      <c r="AX10" s="343"/>
      <c r="AY10" s="343"/>
      <c r="AZ10" s="343"/>
      <c r="BA10" s="343"/>
      <c r="BB10" s="343"/>
      <c r="BC10" s="343"/>
      <c r="BD10" s="343"/>
      <c r="BE10" s="343"/>
      <c r="BF10" s="343"/>
      <c r="BG10" s="343"/>
      <c r="BH10" s="343"/>
      <c r="BI10" s="343"/>
      <c r="BJ10" s="343"/>
      <c r="BK10" s="343"/>
      <c r="BL10" s="343"/>
      <c r="BM10" s="343"/>
      <c r="BN10" s="343"/>
      <c r="BO10" s="343"/>
      <c r="BP10" s="343"/>
      <c r="BQ10" s="343"/>
      <c r="BR10" s="343"/>
      <c r="BS10" s="343"/>
      <c r="BT10" s="343"/>
      <c r="BU10" s="343"/>
      <c r="BV10" s="343"/>
      <c r="BW10" s="343"/>
      <c r="BX10" s="343"/>
      <c r="BY10" s="343"/>
      <c r="BZ10" s="343"/>
      <c r="CA10" s="343"/>
      <c r="CB10" s="343"/>
      <c r="CC10" s="343"/>
      <c r="CD10" s="343"/>
      <c r="CE10" s="343"/>
      <c r="CF10" s="343"/>
      <c r="CG10" s="343"/>
      <c r="CH10" s="343"/>
      <c r="CI10" s="343"/>
      <c r="CJ10" s="343"/>
      <c r="CK10" s="343"/>
      <c r="CL10" s="343"/>
      <c r="CM10" s="343"/>
      <c r="CN10" s="343"/>
      <c r="CO10" s="343"/>
      <c r="CP10" s="343"/>
      <c r="CQ10" s="343"/>
      <c r="CR10" s="343"/>
      <c r="CS10" s="343"/>
      <c r="CT10" s="343"/>
      <c r="CU10" s="343"/>
      <c r="CV10" s="343"/>
      <c r="CW10" s="343"/>
      <c r="CX10" s="343"/>
      <c r="CY10" s="343"/>
      <c r="CZ10" s="343"/>
      <c r="DA10" s="343"/>
      <c r="DB10" s="343"/>
      <c r="DC10" s="343"/>
      <c r="DD10" s="343"/>
      <c r="DE10" s="343"/>
      <c r="DF10" s="343"/>
      <c r="DG10" s="343"/>
      <c r="DH10" s="343"/>
      <c r="DI10" s="343"/>
      <c r="DJ10" s="343"/>
      <c r="DK10" s="343"/>
      <c r="DL10" s="343"/>
      <c r="DM10" s="343"/>
      <c r="DN10" s="343"/>
      <c r="DO10" s="343"/>
      <c r="DP10" s="343"/>
      <c r="DQ10" s="343"/>
      <c r="DR10" s="343"/>
      <c r="DS10" s="343"/>
      <c r="DT10" s="343"/>
      <c r="DU10" s="343"/>
      <c r="DV10" s="343"/>
      <c r="DW10" s="343"/>
      <c r="DX10" s="343"/>
      <c r="DY10" s="343"/>
      <c r="DZ10" s="343"/>
      <c r="EA10" s="343"/>
      <c r="EB10" s="343"/>
      <c r="EC10" s="343"/>
      <c r="ED10" s="343"/>
      <c r="EE10" s="343"/>
      <c r="EF10" s="343"/>
      <c r="EG10" s="343"/>
      <c r="EH10" s="343"/>
      <c r="EI10" s="343"/>
      <c r="EJ10" s="343"/>
      <c r="EK10" s="343"/>
      <c r="EL10" s="343"/>
      <c r="EM10" s="343"/>
      <c r="EN10" s="343"/>
      <c r="EO10" s="343"/>
      <c r="EP10" s="343"/>
      <c r="EQ10" s="343"/>
      <c r="ER10" s="343"/>
      <c r="ES10" s="343"/>
      <c r="ET10" s="343"/>
      <c r="EU10" s="343"/>
      <c r="EV10" s="343"/>
      <c r="EW10" s="343"/>
      <c r="EX10" s="343"/>
      <c r="EY10" s="343"/>
      <c r="EZ10" s="343"/>
      <c r="FA10" s="343"/>
      <c r="FB10" s="343"/>
      <c r="FC10" s="343"/>
      <c r="FD10" s="343"/>
      <c r="FE10" s="343"/>
      <c r="FF10" s="343"/>
      <c r="FG10" s="343"/>
      <c r="FH10" s="343"/>
      <c r="FI10" s="343"/>
      <c r="FJ10" s="343"/>
      <c r="FK10" s="343"/>
      <c r="FL10" s="343"/>
      <c r="FM10" s="343"/>
      <c r="FN10" s="343"/>
      <c r="FO10" s="343"/>
      <c r="FP10" s="343"/>
      <c r="FQ10" s="343"/>
      <c r="FR10" s="343"/>
      <c r="FS10" s="343"/>
      <c r="FT10" s="343"/>
      <c r="FU10" s="343"/>
      <c r="FV10" s="343"/>
      <c r="FW10" s="343"/>
      <c r="FX10" s="343"/>
      <c r="FY10" s="343"/>
      <c r="FZ10" s="343"/>
      <c r="GA10" s="343"/>
      <c r="GB10" s="343"/>
      <c r="GC10" s="343"/>
      <c r="GD10" s="343"/>
      <c r="GE10" s="343"/>
      <c r="GF10" s="343"/>
      <c r="GG10" s="343"/>
      <c r="GH10" s="343"/>
      <c r="GI10" s="343"/>
      <c r="GJ10" s="343"/>
      <c r="GK10" s="343"/>
      <c r="GL10" s="343"/>
      <c r="GM10" s="343"/>
      <c r="GN10" s="343"/>
      <c r="GO10" s="343"/>
      <c r="GP10" s="343"/>
      <c r="GQ10" s="343"/>
      <c r="GR10" s="343"/>
      <c r="GS10" s="343"/>
      <c r="GT10" s="343"/>
      <c r="GU10" s="343"/>
      <c r="GV10" s="343"/>
      <c r="GW10" s="343"/>
      <c r="GX10" s="343"/>
      <c r="GY10" s="343"/>
      <c r="GZ10" s="343"/>
      <c r="HA10" s="343"/>
      <c r="HB10" s="343"/>
      <c r="HC10" s="343"/>
      <c r="HD10" s="343"/>
      <c r="HE10" s="343"/>
      <c r="HF10" s="343"/>
      <c r="HG10" s="343"/>
      <c r="HH10" s="343"/>
      <c r="HI10" s="343"/>
      <c r="HJ10" s="343"/>
      <c r="HK10" s="343"/>
      <c r="HL10" s="343"/>
      <c r="HM10" s="343"/>
      <c r="HN10" s="343"/>
      <c r="HO10" s="343"/>
      <c r="HP10" s="343"/>
      <c r="HQ10" s="343"/>
      <c r="HR10" s="343"/>
      <c r="HS10" s="343"/>
      <c r="HT10" s="343"/>
      <c r="HU10" s="343"/>
      <c r="HV10" s="343"/>
      <c r="HW10" s="343"/>
      <c r="HX10" s="343"/>
      <c r="HY10" s="343"/>
      <c r="HZ10" s="343"/>
      <c r="IA10" s="343"/>
      <c r="IB10" s="343"/>
      <c r="IC10" s="343"/>
      <c r="ID10" s="343"/>
      <c r="IE10" s="343"/>
      <c r="IF10" s="343"/>
      <c r="IG10" s="343"/>
      <c r="IH10" s="343"/>
      <c r="II10" s="343"/>
      <c r="IJ10" s="343"/>
      <c r="IK10" s="343"/>
      <c r="IL10" s="343"/>
      <c r="IM10" s="343"/>
      <c r="IN10" s="343"/>
      <c r="IO10" s="343"/>
      <c r="IP10" s="343"/>
      <c r="IQ10" s="343"/>
      <c r="IR10" s="343"/>
      <c r="IS10" s="343"/>
      <c r="IT10" s="343"/>
      <c r="IU10" s="343"/>
      <c r="IV10" s="343"/>
    </row>
    <row r="11" spans="1:256" s="344" customFormat="1" ht="20" customHeight="1">
      <c r="A11" s="345" t="s">
        <v>665</v>
      </c>
      <c r="B11" s="346" t="s">
        <v>958</v>
      </c>
      <c r="C11" s="347" t="s">
        <v>945</v>
      </c>
      <c r="D11" s="348">
        <v>5.7</v>
      </c>
      <c r="E11" s="349">
        <v>37.94</v>
      </c>
      <c r="F11" s="349">
        <v>37.94</v>
      </c>
      <c r="G11" s="350">
        <v>0</v>
      </c>
      <c r="H11" s="349">
        <v>37.94</v>
      </c>
      <c r="I11" s="349">
        <v>37.94</v>
      </c>
      <c r="J11" s="350">
        <v>0</v>
      </c>
      <c r="K11" s="343"/>
      <c r="L11" s="343"/>
      <c r="M11" s="343"/>
      <c r="N11" s="343"/>
      <c r="O11" s="343"/>
      <c r="P11" s="343"/>
      <c r="Q11" s="343"/>
      <c r="R11" s="343"/>
      <c r="S11" s="343"/>
      <c r="T11" s="343"/>
      <c r="U11" s="343"/>
      <c r="V11" s="343"/>
      <c r="W11" s="343"/>
      <c r="X11" s="343"/>
      <c r="Y11" s="343"/>
      <c r="Z11" s="343"/>
      <c r="AA11" s="343"/>
      <c r="AB11" s="343"/>
      <c r="AC11" s="343"/>
      <c r="AD11" s="343"/>
      <c r="AE11" s="343"/>
      <c r="AF11" s="343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3"/>
      <c r="AU11" s="343"/>
      <c r="AV11" s="343"/>
      <c r="AW11" s="343"/>
      <c r="AX11" s="343"/>
      <c r="AY11" s="343"/>
      <c r="AZ11" s="343"/>
      <c r="BA11" s="343"/>
      <c r="BB11" s="343"/>
      <c r="BC11" s="343"/>
      <c r="BD11" s="343"/>
      <c r="BE11" s="343"/>
      <c r="BF11" s="343"/>
      <c r="BG11" s="343"/>
      <c r="BH11" s="343"/>
      <c r="BI11" s="343"/>
      <c r="BJ11" s="343"/>
      <c r="BK11" s="343"/>
      <c r="BL11" s="343"/>
      <c r="BM11" s="343"/>
      <c r="BN11" s="343"/>
      <c r="BO11" s="343"/>
      <c r="BP11" s="343"/>
      <c r="BQ11" s="343"/>
      <c r="BR11" s="343"/>
      <c r="BS11" s="343"/>
      <c r="BT11" s="343"/>
      <c r="BU11" s="343"/>
      <c r="BV11" s="343"/>
      <c r="BW11" s="343"/>
      <c r="BX11" s="343"/>
      <c r="BY11" s="343"/>
      <c r="BZ11" s="343"/>
      <c r="CA11" s="343"/>
      <c r="CB11" s="343"/>
      <c r="CC11" s="343"/>
      <c r="CD11" s="343"/>
      <c r="CE11" s="343"/>
      <c r="CF11" s="343"/>
      <c r="CG11" s="343"/>
      <c r="CH11" s="343"/>
      <c r="CI11" s="343"/>
      <c r="CJ11" s="343"/>
      <c r="CK11" s="343"/>
      <c r="CL11" s="343"/>
      <c r="CM11" s="343"/>
      <c r="CN11" s="343"/>
      <c r="CO11" s="343"/>
      <c r="CP11" s="343"/>
      <c r="CQ11" s="343"/>
      <c r="CR11" s="343"/>
      <c r="CS11" s="343"/>
      <c r="CT11" s="343"/>
      <c r="CU11" s="343"/>
      <c r="CV11" s="343"/>
      <c r="CW11" s="343"/>
      <c r="CX11" s="343"/>
      <c r="CY11" s="343"/>
      <c r="CZ11" s="343"/>
      <c r="DA11" s="343"/>
      <c r="DB11" s="343"/>
      <c r="DC11" s="343"/>
      <c r="DD11" s="343"/>
      <c r="DE11" s="343"/>
      <c r="DF11" s="343"/>
      <c r="DG11" s="343"/>
      <c r="DH11" s="343"/>
      <c r="DI11" s="343"/>
      <c r="DJ11" s="343"/>
      <c r="DK11" s="343"/>
      <c r="DL11" s="343"/>
      <c r="DM11" s="343"/>
      <c r="DN11" s="343"/>
      <c r="DO11" s="343"/>
      <c r="DP11" s="343"/>
      <c r="DQ11" s="343"/>
      <c r="DR11" s="343"/>
      <c r="DS11" s="343"/>
      <c r="DT11" s="343"/>
      <c r="DU11" s="343"/>
      <c r="DV11" s="343"/>
      <c r="DW11" s="343"/>
      <c r="DX11" s="343"/>
      <c r="DY11" s="343"/>
      <c r="DZ11" s="343"/>
      <c r="EA11" s="343"/>
      <c r="EB11" s="343"/>
      <c r="EC11" s="343"/>
      <c r="ED11" s="343"/>
      <c r="EE11" s="343"/>
      <c r="EF11" s="343"/>
      <c r="EG11" s="343"/>
      <c r="EH11" s="343"/>
      <c r="EI11" s="343"/>
      <c r="EJ11" s="343"/>
      <c r="EK11" s="343"/>
      <c r="EL11" s="343"/>
      <c r="EM11" s="343"/>
      <c r="EN11" s="343"/>
      <c r="EO11" s="343"/>
      <c r="EP11" s="343"/>
      <c r="EQ11" s="343"/>
      <c r="ER11" s="343"/>
      <c r="ES11" s="343"/>
      <c r="ET11" s="343"/>
      <c r="EU11" s="343"/>
      <c r="EV11" s="343"/>
      <c r="EW11" s="343"/>
      <c r="EX11" s="343"/>
      <c r="EY11" s="343"/>
      <c r="EZ11" s="343"/>
      <c r="FA11" s="343"/>
      <c r="FB11" s="343"/>
      <c r="FC11" s="343"/>
      <c r="FD11" s="343"/>
      <c r="FE11" s="343"/>
      <c r="FF11" s="343"/>
      <c r="FG11" s="343"/>
      <c r="FH11" s="343"/>
      <c r="FI11" s="343"/>
      <c r="FJ11" s="343"/>
      <c r="FK11" s="343"/>
      <c r="FL11" s="343"/>
      <c r="FM11" s="343"/>
      <c r="FN11" s="343"/>
      <c r="FO11" s="343"/>
      <c r="FP11" s="343"/>
      <c r="FQ11" s="343"/>
      <c r="FR11" s="343"/>
      <c r="FS11" s="343"/>
      <c r="FT11" s="343"/>
      <c r="FU11" s="343"/>
      <c r="FV11" s="343"/>
      <c r="FW11" s="343"/>
      <c r="FX11" s="343"/>
      <c r="FY11" s="343"/>
      <c r="FZ11" s="343"/>
      <c r="GA11" s="343"/>
      <c r="GB11" s="343"/>
      <c r="GC11" s="343"/>
      <c r="GD11" s="343"/>
      <c r="GE11" s="343"/>
      <c r="GF11" s="343"/>
      <c r="GG11" s="343"/>
      <c r="GH11" s="343"/>
      <c r="GI11" s="343"/>
      <c r="GJ11" s="343"/>
      <c r="GK11" s="343"/>
      <c r="GL11" s="343"/>
      <c r="GM11" s="343"/>
      <c r="GN11" s="343"/>
      <c r="GO11" s="343"/>
      <c r="GP11" s="343"/>
      <c r="GQ11" s="343"/>
      <c r="GR11" s="343"/>
      <c r="GS11" s="343"/>
      <c r="GT11" s="343"/>
      <c r="GU11" s="343"/>
      <c r="GV11" s="343"/>
      <c r="GW11" s="343"/>
      <c r="GX11" s="343"/>
      <c r="GY11" s="343"/>
      <c r="GZ11" s="343"/>
      <c r="HA11" s="343"/>
      <c r="HB11" s="343"/>
      <c r="HC11" s="343"/>
      <c r="HD11" s="343"/>
      <c r="HE11" s="343"/>
      <c r="HF11" s="343"/>
      <c r="HG11" s="343"/>
      <c r="HH11" s="343"/>
      <c r="HI11" s="343"/>
      <c r="HJ11" s="343"/>
      <c r="HK11" s="343"/>
      <c r="HL11" s="343"/>
      <c r="HM11" s="343"/>
      <c r="HN11" s="343"/>
      <c r="HO11" s="343"/>
      <c r="HP11" s="343"/>
      <c r="HQ11" s="343"/>
      <c r="HR11" s="343"/>
      <c r="HS11" s="343"/>
      <c r="HT11" s="343"/>
      <c r="HU11" s="343"/>
      <c r="HV11" s="343"/>
      <c r="HW11" s="343"/>
      <c r="HX11" s="343"/>
      <c r="HY11" s="343"/>
      <c r="HZ11" s="343"/>
      <c r="IA11" s="343"/>
      <c r="IB11" s="343"/>
      <c r="IC11" s="343"/>
      <c r="ID11" s="343"/>
      <c r="IE11" s="343"/>
      <c r="IF11" s="343"/>
      <c r="IG11" s="343"/>
      <c r="IH11" s="343"/>
      <c r="II11" s="343"/>
      <c r="IJ11" s="343"/>
      <c r="IK11" s="343"/>
      <c r="IL11" s="343"/>
      <c r="IM11" s="343"/>
      <c r="IN11" s="343"/>
      <c r="IO11" s="343"/>
      <c r="IP11" s="343"/>
      <c r="IQ11" s="343"/>
      <c r="IR11" s="343"/>
      <c r="IS11" s="343"/>
      <c r="IT11" s="343"/>
      <c r="IU11" s="343"/>
      <c r="IV11" s="343"/>
    </row>
    <row r="12" spans="1:256" s="344" customFormat="1" ht="20" customHeight="1">
      <c r="A12" s="345" t="s">
        <v>666</v>
      </c>
      <c r="B12" s="354">
        <v>1086</v>
      </c>
      <c r="C12" s="347" t="s">
        <v>959</v>
      </c>
      <c r="D12" s="348">
        <v>3.45</v>
      </c>
      <c r="E12" s="356">
        <v>7692.8360000000002</v>
      </c>
      <c r="F12" s="356">
        <v>7692.8360000000002</v>
      </c>
      <c r="G12" s="350">
        <v>0</v>
      </c>
      <c r="H12" s="356">
        <v>7692.8360000000002</v>
      </c>
      <c r="I12" s="356">
        <v>7692.8360000000002</v>
      </c>
      <c r="J12" s="350">
        <v>0</v>
      </c>
      <c r="K12" s="343"/>
      <c r="L12" s="343"/>
      <c r="M12" s="343"/>
      <c r="N12" s="343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3"/>
      <c r="Z12" s="343"/>
      <c r="AA12" s="343"/>
      <c r="AB12" s="343"/>
      <c r="AC12" s="343"/>
      <c r="AD12" s="343"/>
      <c r="AE12" s="343"/>
      <c r="AF12" s="343"/>
      <c r="AG12" s="343"/>
      <c r="AH12" s="343"/>
      <c r="AI12" s="343"/>
      <c r="AJ12" s="343"/>
      <c r="AK12" s="343"/>
      <c r="AL12" s="343"/>
      <c r="AM12" s="343"/>
      <c r="AN12" s="343"/>
      <c r="AO12" s="343"/>
      <c r="AP12" s="343"/>
      <c r="AQ12" s="343"/>
      <c r="AR12" s="343"/>
      <c r="AS12" s="343"/>
      <c r="AT12" s="343"/>
      <c r="AU12" s="343"/>
      <c r="AV12" s="343"/>
      <c r="AW12" s="343"/>
      <c r="AX12" s="343"/>
      <c r="AY12" s="343"/>
      <c r="AZ12" s="343"/>
      <c r="BA12" s="343"/>
      <c r="BB12" s="343"/>
      <c r="BC12" s="343"/>
      <c r="BD12" s="343"/>
      <c r="BE12" s="343"/>
      <c r="BF12" s="343"/>
      <c r="BG12" s="343"/>
      <c r="BH12" s="343"/>
      <c r="BI12" s="343"/>
      <c r="BJ12" s="343"/>
      <c r="BK12" s="343"/>
      <c r="BL12" s="343"/>
      <c r="BM12" s="343"/>
      <c r="BN12" s="343"/>
      <c r="BO12" s="343"/>
      <c r="BP12" s="343"/>
      <c r="BQ12" s="343"/>
      <c r="BR12" s="343"/>
      <c r="BS12" s="343"/>
      <c r="BT12" s="343"/>
      <c r="BU12" s="343"/>
      <c r="BV12" s="343"/>
      <c r="BW12" s="343"/>
      <c r="BX12" s="343"/>
      <c r="BY12" s="343"/>
      <c r="BZ12" s="343"/>
      <c r="CA12" s="343"/>
      <c r="CB12" s="343"/>
      <c r="CC12" s="343"/>
      <c r="CD12" s="343"/>
      <c r="CE12" s="343"/>
      <c r="CF12" s="343"/>
      <c r="CG12" s="343"/>
      <c r="CH12" s="343"/>
      <c r="CI12" s="343"/>
      <c r="CJ12" s="343"/>
      <c r="CK12" s="343"/>
      <c r="CL12" s="343"/>
      <c r="CM12" s="343"/>
      <c r="CN12" s="343"/>
      <c r="CO12" s="343"/>
      <c r="CP12" s="343"/>
      <c r="CQ12" s="343"/>
      <c r="CR12" s="343"/>
      <c r="CS12" s="343"/>
      <c r="CT12" s="343"/>
      <c r="CU12" s="343"/>
      <c r="CV12" s="343"/>
      <c r="CW12" s="343"/>
      <c r="CX12" s="343"/>
      <c r="CY12" s="343"/>
      <c r="CZ12" s="343"/>
      <c r="DA12" s="343"/>
      <c r="DB12" s="343"/>
      <c r="DC12" s="343"/>
      <c r="DD12" s="343"/>
      <c r="DE12" s="343"/>
      <c r="DF12" s="343"/>
      <c r="DG12" s="343"/>
      <c r="DH12" s="343"/>
      <c r="DI12" s="343"/>
      <c r="DJ12" s="343"/>
      <c r="DK12" s="343"/>
      <c r="DL12" s="343"/>
      <c r="DM12" s="343"/>
      <c r="DN12" s="343"/>
      <c r="DO12" s="343"/>
      <c r="DP12" s="343"/>
      <c r="DQ12" s="343"/>
      <c r="DR12" s="343"/>
      <c r="DS12" s="343"/>
      <c r="DT12" s="343"/>
      <c r="DU12" s="343"/>
      <c r="DV12" s="343"/>
      <c r="DW12" s="343"/>
      <c r="DX12" s="343"/>
      <c r="DY12" s="343"/>
      <c r="DZ12" s="343"/>
      <c r="EA12" s="343"/>
      <c r="EB12" s="343"/>
      <c r="EC12" s="343"/>
      <c r="ED12" s="343"/>
      <c r="EE12" s="343"/>
      <c r="EF12" s="343"/>
      <c r="EG12" s="343"/>
      <c r="EH12" s="343"/>
      <c r="EI12" s="343"/>
      <c r="EJ12" s="343"/>
      <c r="EK12" s="343"/>
      <c r="EL12" s="343"/>
      <c r="EM12" s="343"/>
      <c r="EN12" s="343"/>
      <c r="EO12" s="343"/>
      <c r="EP12" s="343"/>
      <c r="EQ12" s="343"/>
      <c r="ER12" s="343"/>
      <c r="ES12" s="343"/>
      <c r="ET12" s="343"/>
      <c r="EU12" s="343"/>
      <c r="EV12" s="343"/>
      <c r="EW12" s="343"/>
      <c r="EX12" s="343"/>
      <c r="EY12" s="343"/>
      <c r="EZ12" s="343"/>
      <c r="FA12" s="343"/>
      <c r="FB12" s="343"/>
      <c r="FC12" s="343"/>
      <c r="FD12" s="343"/>
      <c r="FE12" s="343"/>
      <c r="FF12" s="343"/>
      <c r="FG12" s="343"/>
      <c r="FH12" s="343"/>
      <c r="FI12" s="343"/>
      <c r="FJ12" s="343"/>
      <c r="FK12" s="343"/>
      <c r="FL12" s="343"/>
      <c r="FM12" s="343"/>
      <c r="FN12" s="343"/>
      <c r="FO12" s="343"/>
      <c r="FP12" s="343"/>
      <c r="FQ12" s="343"/>
      <c r="FR12" s="343"/>
      <c r="FS12" s="343"/>
      <c r="FT12" s="343"/>
      <c r="FU12" s="343"/>
      <c r="FV12" s="343"/>
      <c r="FW12" s="343"/>
      <c r="FX12" s="343"/>
      <c r="FY12" s="343"/>
      <c r="FZ12" s="343"/>
      <c r="GA12" s="343"/>
      <c r="GB12" s="343"/>
      <c r="GC12" s="343"/>
      <c r="GD12" s="343"/>
      <c r="GE12" s="343"/>
      <c r="GF12" s="343"/>
      <c r="GG12" s="343"/>
      <c r="GH12" s="343"/>
      <c r="GI12" s="343"/>
      <c r="GJ12" s="343"/>
      <c r="GK12" s="343"/>
      <c r="GL12" s="343"/>
      <c r="GM12" s="343"/>
      <c r="GN12" s="343"/>
      <c r="GO12" s="343"/>
      <c r="GP12" s="343"/>
      <c r="GQ12" s="343"/>
      <c r="GR12" s="343"/>
      <c r="GS12" s="343"/>
      <c r="GT12" s="343"/>
      <c r="GU12" s="343"/>
      <c r="GV12" s="343"/>
      <c r="GW12" s="343"/>
      <c r="GX12" s="343"/>
      <c r="GY12" s="343"/>
      <c r="GZ12" s="343"/>
      <c r="HA12" s="343"/>
      <c r="HB12" s="343"/>
      <c r="HC12" s="343"/>
      <c r="HD12" s="343"/>
      <c r="HE12" s="343"/>
      <c r="HF12" s="343"/>
      <c r="HG12" s="343"/>
      <c r="HH12" s="343"/>
      <c r="HI12" s="343"/>
      <c r="HJ12" s="343"/>
      <c r="HK12" s="343"/>
      <c r="HL12" s="343"/>
      <c r="HM12" s="343"/>
      <c r="HN12" s="343"/>
      <c r="HO12" s="343"/>
      <c r="HP12" s="343"/>
      <c r="HQ12" s="343"/>
      <c r="HR12" s="343"/>
      <c r="HS12" s="343"/>
      <c r="HT12" s="343"/>
      <c r="HU12" s="343"/>
      <c r="HV12" s="343"/>
      <c r="HW12" s="343"/>
      <c r="HX12" s="343"/>
      <c r="HY12" s="343"/>
      <c r="HZ12" s="343"/>
      <c r="IA12" s="343"/>
      <c r="IB12" s="343"/>
      <c r="IC12" s="343"/>
      <c r="ID12" s="343"/>
      <c r="IE12" s="343"/>
      <c r="IF12" s="343"/>
      <c r="IG12" s="343"/>
      <c r="IH12" s="343"/>
      <c r="II12" s="343"/>
      <c r="IJ12" s="343"/>
      <c r="IK12" s="343"/>
      <c r="IL12" s="343"/>
      <c r="IM12" s="343"/>
      <c r="IN12" s="343"/>
      <c r="IO12" s="343"/>
      <c r="IP12" s="343"/>
      <c r="IQ12" s="343"/>
      <c r="IR12" s="343"/>
      <c r="IS12" s="343"/>
      <c r="IT12" s="343"/>
      <c r="IU12" s="343"/>
      <c r="IV12" s="343"/>
    </row>
    <row r="13" spans="1:256" s="344" customFormat="1" ht="20" customHeight="1">
      <c r="A13" s="345" t="s">
        <v>667</v>
      </c>
      <c r="B13" s="346" t="s">
        <v>960</v>
      </c>
      <c r="C13" s="347" t="s">
        <v>947</v>
      </c>
      <c r="D13" s="348">
        <v>228.57</v>
      </c>
      <c r="E13" s="350">
        <v>0</v>
      </c>
      <c r="F13" s="350">
        <v>0</v>
      </c>
      <c r="G13" s="350">
        <v>0</v>
      </c>
      <c r="H13" s="350">
        <v>0</v>
      </c>
      <c r="I13" s="350">
        <v>0</v>
      </c>
      <c r="J13" s="350">
        <v>0</v>
      </c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  <c r="X13" s="343"/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  <c r="AV13" s="343"/>
      <c r="AW13" s="343"/>
      <c r="AX13" s="343"/>
      <c r="AY13" s="343"/>
      <c r="AZ13" s="343"/>
      <c r="BA13" s="343"/>
      <c r="BB13" s="343"/>
      <c r="BC13" s="343"/>
      <c r="BD13" s="343"/>
      <c r="BE13" s="343"/>
      <c r="BF13" s="343"/>
      <c r="BG13" s="343"/>
      <c r="BH13" s="343"/>
      <c r="BI13" s="343"/>
      <c r="BJ13" s="343"/>
      <c r="BK13" s="343"/>
      <c r="BL13" s="343"/>
      <c r="BM13" s="343"/>
      <c r="BN13" s="343"/>
      <c r="BO13" s="343"/>
      <c r="BP13" s="343"/>
      <c r="BQ13" s="343"/>
      <c r="BR13" s="343"/>
      <c r="BS13" s="343"/>
      <c r="BT13" s="343"/>
      <c r="BU13" s="343"/>
      <c r="BV13" s="343"/>
      <c r="BW13" s="343"/>
      <c r="BX13" s="343"/>
      <c r="BY13" s="343"/>
      <c r="BZ13" s="343"/>
      <c r="CA13" s="343"/>
      <c r="CB13" s="343"/>
      <c r="CC13" s="343"/>
      <c r="CD13" s="343"/>
      <c r="CE13" s="343"/>
      <c r="CF13" s="343"/>
      <c r="CG13" s="343"/>
      <c r="CH13" s="343"/>
      <c r="CI13" s="343"/>
      <c r="CJ13" s="343"/>
      <c r="CK13" s="343"/>
      <c r="CL13" s="343"/>
      <c r="CM13" s="343"/>
      <c r="CN13" s="343"/>
      <c r="CO13" s="343"/>
      <c r="CP13" s="343"/>
      <c r="CQ13" s="343"/>
      <c r="CR13" s="343"/>
      <c r="CS13" s="343"/>
      <c r="CT13" s="343"/>
      <c r="CU13" s="343"/>
      <c r="CV13" s="343"/>
      <c r="CW13" s="343"/>
      <c r="CX13" s="343"/>
      <c r="CY13" s="343"/>
      <c r="CZ13" s="343"/>
      <c r="DA13" s="343"/>
      <c r="DB13" s="343"/>
      <c r="DC13" s="343"/>
      <c r="DD13" s="343"/>
      <c r="DE13" s="343"/>
      <c r="DF13" s="343"/>
      <c r="DG13" s="343"/>
      <c r="DH13" s="343"/>
      <c r="DI13" s="343"/>
      <c r="DJ13" s="343"/>
      <c r="DK13" s="343"/>
      <c r="DL13" s="343"/>
      <c r="DM13" s="343"/>
      <c r="DN13" s="343"/>
      <c r="DO13" s="343"/>
      <c r="DP13" s="343"/>
      <c r="DQ13" s="343"/>
      <c r="DR13" s="343"/>
      <c r="DS13" s="343"/>
      <c r="DT13" s="343"/>
      <c r="DU13" s="343"/>
      <c r="DV13" s="343"/>
      <c r="DW13" s="343"/>
      <c r="DX13" s="343"/>
      <c r="DY13" s="343"/>
      <c r="DZ13" s="343"/>
      <c r="EA13" s="343"/>
      <c r="EB13" s="343"/>
      <c r="EC13" s="343"/>
      <c r="ED13" s="343"/>
      <c r="EE13" s="343"/>
      <c r="EF13" s="343"/>
      <c r="EG13" s="343"/>
      <c r="EH13" s="343"/>
      <c r="EI13" s="343"/>
      <c r="EJ13" s="343"/>
      <c r="EK13" s="343"/>
      <c r="EL13" s="343"/>
      <c r="EM13" s="343"/>
      <c r="EN13" s="343"/>
      <c r="EO13" s="343"/>
      <c r="EP13" s="343"/>
      <c r="EQ13" s="343"/>
      <c r="ER13" s="343"/>
      <c r="ES13" s="343"/>
      <c r="ET13" s="343"/>
      <c r="EU13" s="343"/>
      <c r="EV13" s="343"/>
      <c r="EW13" s="343"/>
      <c r="EX13" s="343"/>
      <c r="EY13" s="343"/>
      <c r="EZ13" s="343"/>
      <c r="FA13" s="343"/>
      <c r="FB13" s="343"/>
      <c r="FC13" s="343"/>
      <c r="FD13" s="343"/>
      <c r="FE13" s="343"/>
      <c r="FF13" s="343"/>
      <c r="FG13" s="343"/>
      <c r="FH13" s="343"/>
      <c r="FI13" s="343"/>
      <c r="FJ13" s="343"/>
      <c r="FK13" s="343"/>
      <c r="FL13" s="343"/>
      <c r="FM13" s="343"/>
      <c r="FN13" s="343"/>
      <c r="FO13" s="343"/>
      <c r="FP13" s="343"/>
      <c r="FQ13" s="343"/>
      <c r="FR13" s="343"/>
      <c r="FS13" s="343"/>
      <c r="FT13" s="343"/>
      <c r="FU13" s="343"/>
      <c r="FV13" s="343"/>
      <c r="FW13" s="343"/>
      <c r="FX13" s="343"/>
      <c r="FY13" s="343"/>
      <c r="FZ13" s="343"/>
      <c r="GA13" s="343"/>
      <c r="GB13" s="343"/>
      <c r="GC13" s="343"/>
      <c r="GD13" s="343"/>
      <c r="GE13" s="343"/>
      <c r="GF13" s="343"/>
      <c r="GG13" s="343"/>
      <c r="GH13" s="343"/>
      <c r="GI13" s="343"/>
      <c r="GJ13" s="343"/>
      <c r="GK13" s="343"/>
      <c r="GL13" s="343"/>
      <c r="GM13" s="343"/>
      <c r="GN13" s="343"/>
      <c r="GO13" s="343"/>
      <c r="GP13" s="343"/>
      <c r="GQ13" s="343"/>
      <c r="GR13" s="343"/>
      <c r="GS13" s="343"/>
      <c r="GT13" s="343"/>
      <c r="GU13" s="343"/>
      <c r="GV13" s="343"/>
      <c r="GW13" s="343"/>
      <c r="GX13" s="343"/>
      <c r="GY13" s="343"/>
      <c r="GZ13" s="343"/>
      <c r="HA13" s="343"/>
      <c r="HB13" s="343"/>
      <c r="HC13" s="343"/>
      <c r="HD13" s="343"/>
      <c r="HE13" s="343"/>
      <c r="HF13" s="343"/>
      <c r="HG13" s="343"/>
      <c r="HH13" s="343"/>
      <c r="HI13" s="343"/>
      <c r="HJ13" s="343"/>
      <c r="HK13" s="343"/>
      <c r="HL13" s="343"/>
      <c r="HM13" s="343"/>
      <c r="HN13" s="343"/>
      <c r="HO13" s="343"/>
      <c r="HP13" s="343"/>
      <c r="HQ13" s="343"/>
      <c r="HR13" s="343"/>
      <c r="HS13" s="343"/>
      <c r="HT13" s="343"/>
      <c r="HU13" s="343"/>
      <c r="HV13" s="343"/>
      <c r="HW13" s="343"/>
      <c r="HX13" s="343"/>
      <c r="HY13" s="343"/>
      <c r="HZ13" s="343"/>
      <c r="IA13" s="343"/>
      <c r="IB13" s="343"/>
      <c r="IC13" s="343"/>
      <c r="ID13" s="343"/>
      <c r="IE13" s="343"/>
      <c r="IF13" s="343"/>
      <c r="IG13" s="343"/>
      <c r="IH13" s="343"/>
      <c r="II13" s="343"/>
      <c r="IJ13" s="343"/>
      <c r="IK13" s="343"/>
      <c r="IL13" s="343"/>
      <c r="IM13" s="343"/>
      <c r="IN13" s="343"/>
      <c r="IO13" s="343"/>
      <c r="IP13" s="343"/>
      <c r="IQ13" s="343"/>
      <c r="IR13" s="343"/>
      <c r="IS13" s="343"/>
      <c r="IT13" s="343"/>
      <c r="IU13" s="343"/>
      <c r="IV13" s="343"/>
    </row>
    <row r="14" spans="1:256" s="344" customFormat="1" ht="20" customHeight="1">
      <c r="A14" s="345" t="s">
        <v>668</v>
      </c>
      <c r="B14" s="346" t="s">
        <v>961</v>
      </c>
      <c r="C14" s="347" t="s">
        <v>945</v>
      </c>
      <c r="D14" s="348">
        <v>5.91</v>
      </c>
      <c r="E14" s="351">
        <v>30.334109999999999</v>
      </c>
      <c r="F14" s="351">
        <v>30.334109999999999</v>
      </c>
      <c r="G14" s="350">
        <v>0</v>
      </c>
      <c r="H14" s="351">
        <v>30.334109999999999</v>
      </c>
      <c r="I14" s="351">
        <v>30.334109999999999</v>
      </c>
      <c r="J14" s="350">
        <v>0</v>
      </c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V14" s="343"/>
      <c r="AW14" s="343"/>
      <c r="AX14" s="343"/>
      <c r="AY14" s="343"/>
      <c r="AZ14" s="343"/>
      <c r="BA14" s="343"/>
      <c r="BB14" s="343"/>
      <c r="BC14" s="343"/>
      <c r="BD14" s="343"/>
      <c r="BE14" s="343"/>
      <c r="BF14" s="343"/>
      <c r="BG14" s="343"/>
      <c r="BH14" s="343"/>
      <c r="BI14" s="343"/>
      <c r="BJ14" s="343"/>
      <c r="BK14" s="343"/>
      <c r="BL14" s="343"/>
      <c r="BM14" s="343"/>
      <c r="BN14" s="343"/>
      <c r="BO14" s="343"/>
      <c r="BP14" s="343"/>
      <c r="BQ14" s="343"/>
      <c r="BR14" s="343"/>
      <c r="BS14" s="343"/>
      <c r="BT14" s="343"/>
      <c r="BU14" s="343"/>
      <c r="BV14" s="343"/>
      <c r="BW14" s="343"/>
      <c r="BX14" s="343"/>
      <c r="BY14" s="343"/>
      <c r="BZ14" s="343"/>
      <c r="CA14" s="343"/>
      <c r="CB14" s="343"/>
      <c r="CC14" s="343"/>
      <c r="CD14" s="343"/>
      <c r="CE14" s="343"/>
      <c r="CF14" s="343"/>
      <c r="CG14" s="343"/>
      <c r="CH14" s="343"/>
      <c r="CI14" s="343"/>
      <c r="CJ14" s="343"/>
      <c r="CK14" s="343"/>
      <c r="CL14" s="343"/>
      <c r="CM14" s="343"/>
      <c r="CN14" s="343"/>
      <c r="CO14" s="343"/>
      <c r="CP14" s="343"/>
      <c r="CQ14" s="343"/>
      <c r="CR14" s="343"/>
      <c r="CS14" s="343"/>
      <c r="CT14" s="343"/>
      <c r="CU14" s="343"/>
      <c r="CV14" s="343"/>
      <c r="CW14" s="343"/>
      <c r="CX14" s="343"/>
      <c r="CY14" s="343"/>
      <c r="CZ14" s="343"/>
      <c r="DA14" s="343"/>
      <c r="DB14" s="343"/>
      <c r="DC14" s="343"/>
      <c r="DD14" s="343"/>
      <c r="DE14" s="343"/>
      <c r="DF14" s="343"/>
      <c r="DG14" s="343"/>
      <c r="DH14" s="343"/>
      <c r="DI14" s="343"/>
      <c r="DJ14" s="343"/>
      <c r="DK14" s="343"/>
      <c r="DL14" s="343"/>
      <c r="DM14" s="343"/>
      <c r="DN14" s="343"/>
      <c r="DO14" s="343"/>
      <c r="DP14" s="343"/>
      <c r="DQ14" s="343"/>
      <c r="DR14" s="343"/>
      <c r="DS14" s="343"/>
      <c r="DT14" s="343"/>
      <c r="DU14" s="343"/>
      <c r="DV14" s="343"/>
      <c r="DW14" s="343"/>
      <c r="DX14" s="343"/>
      <c r="DY14" s="343"/>
      <c r="DZ14" s="343"/>
      <c r="EA14" s="343"/>
      <c r="EB14" s="343"/>
      <c r="EC14" s="343"/>
      <c r="ED14" s="343"/>
      <c r="EE14" s="343"/>
      <c r="EF14" s="343"/>
      <c r="EG14" s="343"/>
      <c r="EH14" s="343"/>
      <c r="EI14" s="343"/>
      <c r="EJ14" s="343"/>
      <c r="EK14" s="343"/>
      <c r="EL14" s="343"/>
      <c r="EM14" s="343"/>
      <c r="EN14" s="343"/>
      <c r="EO14" s="343"/>
      <c r="EP14" s="343"/>
      <c r="EQ14" s="343"/>
      <c r="ER14" s="343"/>
      <c r="ES14" s="343"/>
      <c r="ET14" s="343"/>
      <c r="EU14" s="343"/>
      <c r="EV14" s="343"/>
      <c r="EW14" s="343"/>
      <c r="EX14" s="343"/>
      <c r="EY14" s="343"/>
      <c r="EZ14" s="343"/>
      <c r="FA14" s="343"/>
      <c r="FB14" s="343"/>
      <c r="FC14" s="343"/>
      <c r="FD14" s="343"/>
      <c r="FE14" s="343"/>
      <c r="FF14" s="343"/>
      <c r="FG14" s="343"/>
      <c r="FH14" s="343"/>
      <c r="FI14" s="343"/>
      <c r="FJ14" s="343"/>
      <c r="FK14" s="343"/>
      <c r="FL14" s="343"/>
      <c r="FM14" s="343"/>
      <c r="FN14" s="343"/>
      <c r="FO14" s="343"/>
      <c r="FP14" s="343"/>
      <c r="FQ14" s="343"/>
      <c r="FR14" s="343"/>
      <c r="FS14" s="343"/>
      <c r="FT14" s="343"/>
      <c r="FU14" s="343"/>
      <c r="FV14" s="343"/>
      <c r="FW14" s="343"/>
      <c r="FX14" s="343"/>
      <c r="FY14" s="343"/>
      <c r="FZ14" s="343"/>
      <c r="GA14" s="343"/>
      <c r="GB14" s="343"/>
      <c r="GC14" s="343"/>
      <c r="GD14" s="343"/>
      <c r="GE14" s="343"/>
      <c r="GF14" s="343"/>
      <c r="GG14" s="343"/>
      <c r="GH14" s="343"/>
      <c r="GI14" s="343"/>
      <c r="GJ14" s="343"/>
      <c r="GK14" s="343"/>
      <c r="GL14" s="343"/>
      <c r="GM14" s="343"/>
      <c r="GN14" s="343"/>
      <c r="GO14" s="343"/>
      <c r="GP14" s="343"/>
      <c r="GQ14" s="343"/>
      <c r="GR14" s="343"/>
      <c r="GS14" s="343"/>
      <c r="GT14" s="343"/>
      <c r="GU14" s="343"/>
      <c r="GV14" s="343"/>
      <c r="GW14" s="343"/>
      <c r="GX14" s="343"/>
      <c r="GY14" s="343"/>
      <c r="GZ14" s="343"/>
      <c r="HA14" s="343"/>
      <c r="HB14" s="343"/>
      <c r="HC14" s="343"/>
      <c r="HD14" s="343"/>
      <c r="HE14" s="343"/>
      <c r="HF14" s="343"/>
      <c r="HG14" s="343"/>
      <c r="HH14" s="343"/>
      <c r="HI14" s="343"/>
      <c r="HJ14" s="343"/>
      <c r="HK14" s="343"/>
      <c r="HL14" s="343"/>
      <c r="HM14" s="343"/>
      <c r="HN14" s="343"/>
      <c r="HO14" s="343"/>
      <c r="HP14" s="343"/>
      <c r="HQ14" s="343"/>
      <c r="HR14" s="343"/>
      <c r="HS14" s="343"/>
      <c r="HT14" s="343"/>
      <c r="HU14" s="343"/>
      <c r="HV14" s="343"/>
      <c r="HW14" s="343"/>
      <c r="HX14" s="343"/>
      <c r="HY14" s="343"/>
      <c r="HZ14" s="343"/>
      <c r="IA14" s="343"/>
      <c r="IB14" s="343"/>
      <c r="IC14" s="343"/>
      <c r="ID14" s="343"/>
      <c r="IE14" s="343"/>
      <c r="IF14" s="343"/>
      <c r="IG14" s="343"/>
      <c r="IH14" s="343"/>
      <c r="II14" s="343"/>
      <c r="IJ14" s="343"/>
      <c r="IK14" s="343"/>
      <c r="IL14" s="343"/>
      <c r="IM14" s="343"/>
      <c r="IN14" s="343"/>
      <c r="IO14" s="343"/>
      <c r="IP14" s="343"/>
      <c r="IQ14" s="343"/>
      <c r="IR14" s="343"/>
      <c r="IS14" s="343"/>
      <c r="IT14" s="343"/>
      <c r="IU14" s="343"/>
      <c r="IV14" s="343"/>
    </row>
    <row r="15" spans="1:256" s="344" customFormat="1" ht="20" customHeight="1">
      <c r="A15" s="345" t="s">
        <v>669</v>
      </c>
      <c r="B15" s="346" t="s">
        <v>962</v>
      </c>
      <c r="C15" s="347" t="s">
        <v>947</v>
      </c>
      <c r="D15" s="348">
        <v>2.21</v>
      </c>
      <c r="E15" s="351">
        <v>2.2768700000000002</v>
      </c>
      <c r="F15" s="351">
        <v>2.2768700000000002</v>
      </c>
      <c r="G15" s="350">
        <v>0</v>
      </c>
      <c r="H15" s="351">
        <v>2.2768700000000002</v>
      </c>
      <c r="I15" s="351">
        <v>2.2768700000000002</v>
      </c>
      <c r="J15" s="350">
        <v>0</v>
      </c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  <c r="X15" s="343"/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343"/>
      <c r="AW15" s="343"/>
      <c r="AX15" s="343"/>
      <c r="AY15" s="343"/>
      <c r="AZ15" s="343"/>
      <c r="BA15" s="343"/>
      <c r="BB15" s="343"/>
      <c r="BC15" s="343"/>
      <c r="BD15" s="343"/>
      <c r="BE15" s="343"/>
      <c r="BF15" s="343"/>
      <c r="BG15" s="343"/>
      <c r="BH15" s="343"/>
      <c r="BI15" s="343"/>
      <c r="BJ15" s="343"/>
      <c r="BK15" s="343"/>
      <c r="BL15" s="343"/>
      <c r="BM15" s="343"/>
      <c r="BN15" s="343"/>
      <c r="BO15" s="343"/>
      <c r="BP15" s="343"/>
      <c r="BQ15" s="343"/>
      <c r="BR15" s="343"/>
      <c r="BS15" s="343"/>
      <c r="BT15" s="343"/>
      <c r="BU15" s="343"/>
      <c r="BV15" s="343"/>
      <c r="BW15" s="343"/>
      <c r="BX15" s="343"/>
      <c r="BY15" s="343"/>
      <c r="BZ15" s="343"/>
      <c r="CA15" s="343"/>
      <c r="CB15" s="343"/>
      <c r="CC15" s="343"/>
      <c r="CD15" s="343"/>
      <c r="CE15" s="343"/>
      <c r="CF15" s="343"/>
      <c r="CG15" s="343"/>
      <c r="CH15" s="343"/>
      <c r="CI15" s="343"/>
      <c r="CJ15" s="343"/>
      <c r="CK15" s="343"/>
      <c r="CL15" s="343"/>
      <c r="CM15" s="343"/>
      <c r="CN15" s="343"/>
      <c r="CO15" s="343"/>
      <c r="CP15" s="343"/>
      <c r="CQ15" s="343"/>
      <c r="CR15" s="343"/>
      <c r="CS15" s="343"/>
      <c r="CT15" s="343"/>
      <c r="CU15" s="343"/>
      <c r="CV15" s="343"/>
      <c r="CW15" s="343"/>
      <c r="CX15" s="343"/>
      <c r="CY15" s="343"/>
      <c r="CZ15" s="343"/>
      <c r="DA15" s="343"/>
      <c r="DB15" s="343"/>
      <c r="DC15" s="343"/>
      <c r="DD15" s="343"/>
      <c r="DE15" s="343"/>
      <c r="DF15" s="343"/>
      <c r="DG15" s="343"/>
      <c r="DH15" s="343"/>
      <c r="DI15" s="343"/>
      <c r="DJ15" s="343"/>
      <c r="DK15" s="343"/>
      <c r="DL15" s="343"/>
      <c r="DM15" s="343"/>
      <c r="DN15" s="343"/>
      <c r="DO15" s="343"/>
      <c r="DP15" s="343"/>
      <c r="DQ15" s="343"/>
      <c r="DR15" s="343"/>
      <c r="DS15" s="343"/>
      <c r="DT15" s="343"/>
      <c r="DU15" s="343"/>
      <c r="DV15" s="343"/>
      <c r="DW15" s="343"/>
      <c r="DX15" s="343"/>
      <c r="DY15" s="343"/>
      <c r="DZ15" s="343"/>
      <c r="EA15" s="343"/>
      <c r="EB15" s="343"/>
      <c r="EC15" s="343"/>
      <c r="ED15" s="343"/>
      <c r="EE15" s="343"/>
      <c r="EF15" s="343"/>
      <c r="EG15" s="343"/>
      <c r="EH15" s="343"/>
      <c r="EI15" s="343"/>
      <c r="EJ15" s="343"/>
      <c r="EK15" s="343"/>
      <c r="EL15" s="343"/>
      <c r="EM15" s="343"/>
      <c r="EN15" s="343"/>
      <c r="EO15" s="343"/>
      <c r="EP15" s="343"/>
      <c r="EQ15" s="343"/>
      <c r="ER15" s="343"/>
      <c r="ES15" s="343"/>
      <c r="ET15" s="343"/>
      <c r="EU15" s="343"/>
      <c r="EV15" s="343"/>
      <c r="EW15" s="343"/>
      <c r="EX15" s="343"/>
      <c r="EY15" s="343"/>
      <c r="EZ15" s="343"/>
      <c r="FA15" s="343"/>
      <c r="FB15" s="343"/>
      <c r="FC15" s="343"/>
      <c r="FD15" s="343"/>
      <c r="FE15" s="343"/>
      <c r="FF15" s="343"/>
      <c r="FG15" s="343"/>
      <c r="FH15" s="343"/>
      <c r="FI15" s="343"/>
      <c r="FJ15" s="343"/>
      <c r="FK15" s="343"/>
      <c r="FL15" s="343"/>
      <c r="FM15" s="343"/>
      <c r="FN15" s="343"/>
      <c r="FO15" s="343"/>
      <c r="FP15" s="343"/>
      <c r="FQ15" s="343"/>
      <c r="FR15" s="343"/>
      <c r="FS15" s="343"/>
      <c r="FT15" s="343"/>
      <c r="FU15" s="343"/>
      <c r="FV15" s="343"/>
      <c r="FW15" s="343"/>
      <c r="FX15" s="343"/>
      <c r="FY15" s="343"/>
      <c r="FZ15" s="343"/>
      <c r="GA15" s="343"/>
      <c r="GB15" s="343"/>
      <c r="GC15" s="343"/>
      <c r="GD15" s="343"/>
      <c r="GE15" s="343"/>
      <c r="GF15" s="343"/>
      <c r="GG15" s="343"/>
      <c r="GH15" s="343"/>
      <c r="GI15" s="343"/>
      <c r="GJ15" s="343"/>
      <c r="GK15" s="343"/>
      <c r="GL15" s="343"/>
      <c r="GM15" s="343"/>
      <c r="GN15" s="343"/>
      <c r="GO15" s="343"/>
      <c r="GP15" s="343"/>
      <c r="GQ15" s="343"/>
      <c r="GR15" s="343"/>
      <c r="GS15" s="343"/>
      <c r="GT15" s="343"/>
      <c r="GU15" s="343"/>
      <c r="GV15" s="343"/>
      <c r="GW15" s="343"/>
      <c r="GX15" s="343"/>
      <c r="GY15" s="343"/>
      <c r="GZ15" s="343"/>
      <c r="HA15" s="343"/>
      <c r="HB15" s="343"/>
      <c r="HC15" s="343"/>
      <c r="HD15" s="343"/>
      <c r="HE15" s="343"/>
      <c r="HF15" s="343"/>
      <c r="HG15" s="343"/>
      <c r="HH15" s="343"/>
      <c r="HI15" s="343"/>
      <c r="HJ15" s="343"/>
      <c r="HK15" s="343"/>
      <c r="HL15" s="343"/>
      <c r="HM15" s="343"/>
      <c r="HN15" s="343"/>
      <c r="HO15" s="343"/>
      <c r="HP15" s="343"/>
      <c r="HQ15" s="343"/>
      <c r="HR15" s="343"/>
      <c r="HS15" s="343"/>
      <c r="HT15" s="343"/>
      <c r="HU15" s="343"/>
      <c r="HV15" s="343"/>
      <c r="HW15" s="343"/>
      <c r="HX15" s="343"/>
      <c r="HY15" s="343"/>
      <c r="HZ15" s="343"/>
      <c r="IA15" s="343"/>
      <c r="IB15" s="343"/>
      <c r="IC15" s="343"/>
      <c r="ID15" s="343"/>
      <c r="IE15" s="343"/>
      <c r="IF15" s="343"/>
      <c r="IG15" s="343"/>
      <c r="IH15" s="343"/>
      <c r="II15" s="343"/>
      <c r="IJ15" s="343"/>
      <c r="IK15" s="343"/>
      <c r="IL15" s="343"/>
      <c r="IM15" s="343"/>
      <c r="IN15" s="343"/>
      <c r="IO15" s="343"/>
      <c r="IP15" s="343"/>
      <c r="IQ15" s="343"/>
      <c r="IR15" s="343"/>
      <c r="IS15" s="343"/>
      <c r="IT15" s="343"/>
      <c r="IU15" s="343"/>
      <c r="IV15" s="343"/>
    </row>
    <row r="16" spans="1:256" s="344" customFormat="1" ht="20" customHeight="1">
      <c r="A16" s="345" t="s">
        <v>670</v>
      </c>
      <c r="B16" s="354">
        <v>30073</v>
      </c>
      <c r="C16" s="347" t="s">
        <v>949</v>
      </c>
      <c r="D16" s="348">
        <v>6.25</v>
      </c>
      <c r="E16" s="353">
        <v>4.5</v>
      </c>
      <c r="F16" s="353">
        <v>4.5</v>
      </c>
      <c r="G16" s="350">
        <v>0</v>
      </c>
      <c r="H16" s="353">
        <v>4.5</v>
      </c>
      <c r="I16" s="353">
        <v>4.5</v>
      </c>
      <c r="J16" s="350">
        <v>0</v>
      </c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  <c r="X16" s="343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343"/>
      <c r="AW16" s="343"/>
      <c r="AX16" s="343"/>
      <c r="AY16" s="343"/>
      <c r="AZ16" s="343"/>
      <c r="BA16" s="343"/>
      <c r="BB16" s="343"/>
      <c r="BC16" s="343"/>
      <c r="BD16" s="343"/>
      <c r="BE16" s="343"/>
      <c r="BF16" s="343"/>
      <c r="BG16" s="343"/>
      <c r="BH16" s="343"/>
      <c r="BI16" s="343"/>
      <c r="BJ16" s="343"/>
      <c r="BK16" s="343"/>
      <c r="BL16" s="343"/>
      <c r="BM16" s="343"/>
      <c r="BN16" s="343"/>
      <c r="BO16" s="343"/>
      <c r="BP16" s="343"/>
      <c r="BQ16" s="343"/>
      <c r="BR16" s="343"/>
      <c r="BS16" s="343"/>
      <c r="BT16" s="343"/>
      <c r="BU16" s="343"/>
      <c r="BV16" s="343"/>
      <c r="BW16" s="343"/>
      <c r="BX16" s="343"/>
      <c r="BY16" s="343"/>
      <c r="BZ16" s="343"/>
      <c r="CA16" s="343"/>
      <c r="CB16" s="343"/>
      <c r="CC16" s="343"/>
      <c r="CD16" s="343"/>
      <c r="CE16" s="343"/>
      <c r="CF16" s="343"/>
      <c r="CG16" s="343"/>
      <c r="CH16" s="343"/>
      <c r="CI16" s="343"/>
      <c r="CJ16" s="343"/>
      <c r="CK16" s="343"/>
      <c r="CL16" s="343"/>
      <c r="CM16" s="343"/>
      <c r="CN16" s="343"/>
      <c r="CO16" s="343"/>
      <c r="CP16" s="343"/>
      <c r="CQ16" s="343"/>
      <c r="CR16" s="343"/>
      <c r="CS16" s="343"/>
      <c r="CT16" s="343"/>
      <c r="CU16" s="343"/>
      <c r="CV16" s="343"/>
      <c r="CW16" s="343"/>
      <c r="CX16" s="343"/>
      <c r="CY16" s="343"/>
      <c r="CZ16" s="343"/>
      <c r="DA16" s="343"/>
      <c r="DB16" s="343"/>
      <c r="DC16" s="343"/>
      <c r="DD16" s="343"/>
      <c r="DE16" s="343"/>
      <c r="DF16" s="343"/>
      <c r="DG16" s="343"/>
      <c r="DH16" s="343"/>
      <c r="DI16" s="343"/>
      <c r="DJ16" s="343"/>
      <c r="DK16" s="343"/>
      <c r="DL16" s="343"/>
      <c r="DM16" s="343"/>
      <c r="DN16" s="343"/>
      <c r="DO16" s="343"/>
      <c r="DP16" s="343"/>
      <c r="DQ16" s="343"/>
      <c r="DR16" s="343"/>
      <c r="DS16" s="343"/>
      <c r="DT16" s="343"/>
      <c r="DU16" s="343"/>
      <c r="DV16" s="343"/>
      <c r="DW16" s="343"/>
      <c r="DX16" s="343"/>
      <c r="DY16" s="343"/>
      <c r="DZ16" s="343"/>
      <c r="EA16" s="343"/>
      <c r="EB16" s="343"/>
      <c r="EC16" s="343"/>
      <c r="ED16" s="343"/>
      <c r="EE16" s="343"/>
      <c r="EF16" s="343"/>
      <c r="EG16" s="343"/>
      <c r="EH16" s="343"/>
      <c r="EI16" s="343"/>
      <c r="EJ16" s="343"/>
      <c r="EK16" s="343"/>
      <c r="EL16" s="343"/>
      <c r="EM16" s="343"/>
      <c r="EN16" s="343"/>
      <c r="EO16" s="343"/>
      <c r="EP16" s="343"/>
      <c r="EQ16" s="343"/>
      <c r="ER16" s="343"/>
      <c r="ES16" s="343"/>
      <c r="ET16" s="343"/>
      <c r="EU16" s="343"/>
      <c r="EV16" s="343"/>
      <c r="EW16" s="343"/>
      <c r="EX16" s="343"/>
      <c r="EY16" s="343"/>
      <c r="EZ16" s="343"/>
      <c r="FA16" s="343"/>
      <c r="FB16" s="343"/>
      <c r="FC16" s="343"/>
      <c r="FD16" s="343"/>
      <c r="FE16" s="343"/>
      <c r="FF16" s="343"/>
      <c r="FG16" s="343"/>
      <c r="FH16" s="343"/>
      <c r="FI16" s="343"/>
      <c r="FJ16" s="343"/>
      <c r="FK16" s="343"/>
      <c r="FL16" s="343"/>
      <c r="FM16" s="343"/>
      <c r="FN16" s="343"/>
      <c r="FO16" s="343"/>
      <c r="FP16" s="343"/>
      <c r="FQ16" s="343"/>
      <c r="FR16" s="343"/>
      <c r="FS16" s="343"/>
      <c r="FT16" s="343"/>
      <c r="FU16" s="343"/>
      <c r="FV16" s="343"/>
      <c r="FW16" s="343"/>
      <c r="FX16" s="343"/>
      <c r="FY16" s="343"/>
      <c r="FZ16" s="343"/>
      <c r="GA16" s="343"/>
      <c r="GB16" s="343"/>
      <c r="GC16" s="343"/>
      <c r="GD16" s="343"/>
      <c r="GE16" s="343"/>
      <c r="GF16" s="343"/>
      <c r="GG16" s="343"/>
      <c r="GH16" s="343"/>
      <c r="GI16" s="343"/>
      <c r="GJ16" s="343"/>
      <c r="GK16" s="343"/>
      <c r="GL16" s="343"/>
      <c r="GM16" s="343"/>
      <c r="GN16" s="343"/>
      <c r="GO16" s="343"/>
      <c r="GP16" s="343"/>
      <c r="GQ16" s="343"/>
      <c r="GR16" s="343"/>
      <c r="GS16" s="343"/>
      <c r="GT16" s="343"/>
      <c r="GU16" s="343"/>
      <c r="GV16" s="343"/>
      <c r="GW16" s="343"/>
      <c r="GX16" s="343"/>
      <c r="GY16" s="343"/>
      <c r="GZ16" s="343"/>
      <c r="HA16" s="343"/>
      <c r="HB16" s="343"/>
      <c r="HC16" s="343"/>
      <c r="HD16" s="343"/>
      <c r="HE16" s="343"/>
      <c r="HF16" s="343"/>
      <c r="HG16" s="343"/>
      <c r="HH16" s="343"/>
      <c r="HI16" s="343"/>
      <c r="HJ16" s="343"/>
      <c r="HK16" s="343"/>
      <c r="HL16" s="343"/>
      <c r="HM16" s="343"/>
      <c r="HN16" s="343"/>
      <c r="HO16" s="343"/>
      <c r="HP16" s="343"/>
      <c r="HQ16" s="343"/>
      <c r="HR16" s="343"/>
      <c r="HS16" s="343"/>
      <c r="HT16" s="343"/>
      <c r="HU16" s="343"/>
      <c r="HV16" s="343"/>
      <c r="HW16" s="343"/>
      <c r="HX16" s="343"/>
      <c r="HY16" s="343"/>
      <c r="HZ16" s="343"/>
      <c r="IA16" s="343"/>
      <c r="IB16" s="343"/>
      <c r="IC16" s="343"/>
      <c r="ID16" s="343"/>
      <c r="IE16" s="343"/>
      <c r="IF16" s="343"/>
      <c r="IG16" s="343"/>
      <c r="IH16" s="343"/>
      <c r="II16" s="343"/>
      <c r="IJ16" s="343"/>
      <c r="IK16" s="343"/>
      <c r="IL16" s="343"/>
      <c r="IM16" s="343"/>
      <c r="IN16" s="343"/>
      <c r="IO16" s="343"/>
      <c r="IP16" s="343"/>
      <c r="IQ16" s="343"/>
      <c r="IR16" s="343"/>
      <c r="IS16" s="343"/>
      <c r="IT16" s="343"/>
      <c r="IU16" s="343"/>
      <c r="IV16" s="343"/>
    </row>
    <row r="17" spans="1:256" s="344" customFormat="1" ht="20" customHeight="1">
      <c r="A17" s="345" t="s">
        <v>671</v>
      </c>
      <c r="B17" s="346" t="s">
        <v>963</v>
      </c>
      <c r="C17" s="347" t="s">
        <v>945</v>
      </c>
      <c r="D17" s="348">
        <v>4.92</v>
      </c>
      <c r="E17" s="351">
        <v>502.12079</v>
      </c>
      <c r="F17" s="351">
        <v>502.12079</v>
      </c>
      <c r="G17" s="350">
        <v>0</v>
      </c>
      <c r="H17" s="351">
        <v>502.12079</v>
      </c>
      <c r="I17" s="351">
        <v>502.12079</v>
      </c>
      <c r="J17" s="350">
        <v>0</v>
      </c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  <c r="X17" s="343"/>
      <c r="Y17" s="343"/>
      <c r="Z17" s="343"/>
      <c r="AA17" s="343"/>
      <c r="AB17" s="343"/>
      <c r="AC17" s="343"/>
      <c r="AD17" s="343"/>
      <c r="AE17" s="343"/>
      <c r="AF17" s="343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3"/>
      <c r="AU17" s="343"/>
      <c r="AV17" s="343"/>
      <c r="AW17" s="343"/>
      <c r="AX17" s="343"/>
      <c r="AY17" s="343"/>
      <c r="AZ17" s="343"/>
      <c r="BA17" s="343"/>
      <c r="BB17" s="343"/>
      <c r="BC17" s="343"/>
      <c r="BD17" s="343"/>
      <c r="BE17" s="343"/>
      <c r="BF17" s="343"/>
      <c r="BG17" s="343"/>
      <c r="BH17" s="343"/>
      <c r="BI17" s="343"/>
      <c r="BJ17" s="343"/>
      <c r="BK17" s="343"/>
      <c r="BL17" s="343"/>
      <c r="BM17" s="343"/>
      <c r="BN17" s="343"/>
      <c r="BO17" s="343"/>
      <c r="BP17" s="343"/>
      <c r="BQ17" s="343"/>
      <c r="BR17" s="343"/>
      <c r="BS17" s="343"/>
      <c r="BT17" s="343"/>
      <c r="BU17" s="343"/>
      <c r="BV17" s="343"/>
      <c r="BW17" s="343"/>
      <c r="BX17" s="343"/>
      <c r="BY17" s="343"/>
      <c r="BZ17" s="343"/>
      <c r="CA17" s="343"/>
      <c r="CB17" s="343"/>
      <c r="CC17" s="343"/>
      <c r="CD17" s="343"/>
      <c r="CE17" s="343"/>
      <c r="CF17" s="343"/>
      <c r="CG17" s="343"/>
      <c r="CH17" s="343"/>
      <c r="CI17" s="343"/>
      <c r="CJ17" s="343"/>
      <c r="CK17" s="343"/>
      <c r="CL17" s="343"/>
      <c r="CM17" s="343"/>
      <c r="CN17" s="343"/>
      <c r="CO17" s="343"/>
      <c r="CP17" s="343"/>
      <c r="CQ17" s="343"/>
      <c r="CR17" s="343"/>
      <c r="CS17" s="343"/>
      <c r="CT17" s="343"/>
      <c r="CU17" s="343"/>
      <c r="CV17" s="343"/>
      <c r="CW17" s="343"/>
      <c r="CX17" s="343"/>
      <c r="CY17" s="343"/>
      <c r="CZ17" s="343"/>
      <c r="DA17" s="343"/>
      <c r="DB17" s="343"/>
      <c r="DC17" s="343"/>
      <c r="DD17" s="343"/>
      <c r="DE17" s="343"/>
      <c r="DF17" s="343"/>
      <c r="DG17" s="343"/>
      <c r="DH17" s="343"/>
      <c r="DI17" s="343"/>
      <c r="DJ17" s="343"/>
      <c r="DK17" s="343"/>
      <c r="DL17" s="343"/>
      <c r="DM17" s="343"/>
      <c r="DN17" s="343"/>
      <c r="DO17" s="343"/>
      <c r="DP17" s="343"/>
      <c r="DQ17" s="343"/>
      <c r="DR17" s="343"/>
      <c r="DS17" s="343"/>
      <c r="DT17" s="343"/>
      <c r="DU17" s="343"/>
      <c r="DV17" s="343"/>
      <c r="DW17" s="343"/>
      <c r="DX17" s="343"/>
      <c r="DY17" s="343"/>
      <c r="DZ17" s="343"/>
      <c r="EA17" s="343"/>
      <c r="EB17" s="343"/>
      <c r="EC17" s="343"/>
      <c r="ED17" s="343"/>
      <c r="EE17" s="343"/>
      <c r="EF17" s="343"/>
      <c r="EG17" s="343"/>
      <c r="EH17" s="343"/>
      <c r="EI17" s="343"/>
      <c r="EJ17" s="343"/>
      <c r="EK17" s="343"/>
      <c r="EL17" s="343"/>
      <c r="EM17" s="343"/>
      <c r="EN17" s="343"/>
      <c r="EO17" s="343"/>
      <c r="EP17" s="343"/>
      <c r="EQ17" s="343"/>
      <c r="ER17" s="343"/>
      <c r="ES17" s="343"/>
      <c r="ET17" s="343"/>
      <c r="EU17" s="343"/>
      <c r="EV17" s="343"/>
      <c r="EW17" s="343"/>
      <c r="EX17" s="343"/>
      <c r="EY17" s="343"/>
      <c r="EZ17" s="343"/>
      <c r="FA17" s="343"/>
      <c r="FB17" s="343"/>
      <c r="FC17" s="343"/>
      <c r="FD17" s="343"/>
      <c r="FE17" s="343"/>
      <c r="FF17" s="343"/>
      <c r="FG17" s="343"/>
      <c r="FH17" s="343"/>
      <c r="FI17" s="343"/>
      <c r="FJ17" s="343"/>
      <c r="FK17" s="343"/>
      <c r="FL17" s="343"/>
      <c r="FM17" s="343"/>
      <c r="FN17" s="343"/>
      <c r="FO17" s="343"/>
      <c r="FP17" s="343"/>
      <c r="FQ17" s="343"/>
      <c r="FR17" s="343"/>
      <c r="FS17" s="343"/>
      <c r="FT17" s="343"/>
      <c r="FU17" s="343"/>
      <c r="FV17" s="343"/>
      <c r="FW17" s="343"/>
      <c r="FX17" s="343"/>
      <c r="FY17" s="343"/>
      <c r="FZ17" s="343"/>
      <c r="GA17" s="343"/>
      <c r="GB17" s="343"/>
      <c r="GC17" s="343"/>
      <c r="GD17" s="343"/>
      <c r="GE17" s="343"/>
      <c r="GF17" s="343"/>
      <c r="GG17" s="343"/>
      <c r="GH17" s="343"/>
      <c r="GI17" s="343"/>
      <c r="GJ17" s="343"/>
      <c r="GK17" s="343"/>
      <c r="GL17" s="343"/>
      <c r="GM17" s="343"/>
      <c r="GN17" s="343"/>
      <c r="GO17" s="343"/>
      <c r="GP17" s="343"/>
      <c r="GQ17" s="343"/>
      <c r="GR17" s="343"/>
      <c r="GS17" s="343"/>
      <c r="GT17" s="343"/>
      <c r="GU17" s="343"/>
      <c r="GV17" s="343"/>
      <c r="GW17" s="343"/>
      <c r="GX17" s="343"/>
      <c r="GY17" s="343"/>
      <c r="GZ17" s="343"/>
      <c r="HA17" s="343"/>
      <c r="HB17" s="343"/>
      <c r="HC17" s="343"/>
      <c r="HD17" s="343"/>
      <c r="HE17" s="343"/>
      <c r="HF17" s="343"/>
      <c r="HG17" s="343"/>
      <c r="HH17" s="343"/>
      <c r="HI17" s="343"/>
      <c r="HJ17" s="343"/>
      <c r="HK17" s="343"/>
      <c r="HL17" s="343"/>
      <c r="HM17" s="343"/>
      <c r="HN17" s="343"/>
      <c r="HO17" s="343"/>
      <c r="HP17" s="343"/>
      <c r="HQ17" s="343"/>
      <c r="HR17" s="343"/>
      <c r="HS17" s="343"/>
      <c r="HT17" s="343"/>
      <c r="HU17" s="343"/>
      <c r="HV17" s="343"/>
      <c r="HW17" s="343"/>
      <c r="HX17" s="343"/>
      <c r="HY17" s="343"/>
      <c r="HZ17" s="343"/>
      <c r="IA17" s="343"/>
      <c r="IB17" s="343"/>
      <c r="IC17" s="343"/>
      <c r="ID17" s="343"/>
      <c r="IE17" s="343"/>
      <c r="IF17" s="343"/>
      <c r="IG17" s="343"/>
      <c r="IH17" s="343"/>
      <c r="II17" s="343"/>
      <c r="IJ17" s="343"/>
      <c r="IK17" s="343"/>
      <c r="IL17" s="343"/>
      <c r="IM17" s="343"/>
      <c r="IN17" s="343"/>
      <c r="IO17" s="343"/>
      <c r="IP17" s="343"/>
      <c r="IQ17" s="343"/>
      <c r="IR17" s="343"/>
      <c r="IS17" s="343"/>
      <c r="IT17" s="343"/>
      <c r="IU17" s="343"/>
      <c r="IV17" s="343"/>
    </row>
    <row r="18" spans="1:256" s="344" customFormat="1" ht="20" customHeight="1">
      <c r="A18" s="345" t="s">
        <v>739</v>
      </c>
      <c r="B18" s="346" t="s">
        <v>740</v>
      </c>
      <c r="C18" s="347" t="s">
        <v>741</v>
      </c>
      <c r="D18" s="348">
        <v>0.04</v>
      </c>
      <c r="E18" s="350">
        <v>13398</v>
      </c>
      <c r="F18" s="350">
        <v>13398</v>
      </c>
      <c r="G18" s="350">
        <v>0</v>
      </c>
      <c r="H18" s="350">
        <v>13398</v>
      </c>
      <c r="I18" s="350">
        <v>13398</v>
      </c>
      <c r="J18" s="350">
        <v>0</v>
      </c>
      <c r="K18" s="343"/>
      <c r="L18" s="343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43"/>
      <c r="Z18" s="343"/>
      <c r="AA18" s="343"/>
      <c r="AB18" s="343"/>
      <c r="AC18" s="343"/>
      <c r="AD18" s="343"/>
      <c r="AE18" s="343"/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43"/>
      <c r="AQ18" s="343"/>
      <c r="AR18" s="343"/>
      <c r="AS18" s="343"/>
      <c r="AT18" s="343"/>
      <c r="AU18" s="343"/>
      <c r="AV18" s="343"/>
      <c r="AW18" s="343"/>
      <c r="AX18" s="343"/>
      <c r="AY18" s="343"/>
      <c r="AZ18" s="343"/>
      <c r="BA18" s="343"/>
      <c r="BB18" s="343"/>
      <c r="BC18" s="343"/>
      <c r="BD18" s="343"/>
      <c r="BE18" s="343"/>
      <c r="BF18" s="343"/>
      <c r="BG18" s="343"/>
      <c r="BH18" s="343"/>
      <c r="BI18" s="343"/>
      <c r="BJ18" s="343"/>
      <c r="BK18" s="343"/>
      <c r="BL18" s="343"/>
      <c r="BM18" s="343"/>
      <c r="BN18" s="343"/>
      <c r="BO18" s="343"/>
      <c r="BP18" s="343"/>
      <c r="BQ18" s="343"/>
      <c r="BR18" s="343"/>
      <c r="BS18" s="343"/>
      <c r="BT18" s="343"/>
      <c r="BU18" s="343"/>
      <c r="BV18" s="343"/>
      <c r="BW18" s="343"/>
      <c r="BX18" s="343"/>
      <c r="BY18" s="343"/>
      <c r="BZ18" s="343"/>
      <c r="CA18" s="343"/>
      <c r="CB18" s="343"/>
      <c r="CC18" s="343"/>
      <c r="CD18" s="343"/>
      <c r="CE18" s="343"/>
      <c r="CF18" s="343"/>
      <c r="CG18" s="343"/>
      <c r="CH18" s="343"/>
      <c r="CI18" s="343"/>
      <c r="CJ18" s="343"/>
      <c r="CK18" s="343"/>
      <c r="CL18" s="343"/>
      <c r="CM18" s="343"/>
      <c r="CN18" s="343"/>
      <c r="CO18" s="343"/>
      <c r="CP18" s="343"/>
      <c r="CQ18" s="343"/>
      <c r="CR18" s="343"/>
      <c r="CS18" s="343"/>
      <c r="CT18" s="343"/>
      <c r="CU18" s="343"/>
      <c r="CV18" s="343"/>
      <c r="CW18" s="343"/>
      <c r="CX18" s="343"/>
      <c r="CY18" s="343"/>
      <c r="CZ18" s="343"/>
      <c r="DA18" s="343"/>
      <c r="DB18" s="343"/>
      <c r="DC18" s="343"/>
      <c r="DD18" s="343"/>
      <c r="DE18" s="343"/>
      <c r="DF18" s="343"/>
      <c r="DG18" s="343"/>
      <c r="DH18" s="343"/>
      <c r="DI18" s="343"/>
      <c r="DJ18" s="343"/>
      <c r="DK18" s="343"/>
      <c r="DL18" s="343"/>
      <c r="DM18" s="343"/>
      <c r="DN18" s="343"/>
      <c r="DO18" s="343"/>
      <c r="DP18" s="343"/>
      <c r="DQ18" s="343"/>
      <c r="DR18" s="343"/>
      <c r="DS18" s="343"/>
      <c r="DT18" s="343"/>
      <c r="DU18" s="343"/>
      <c r="DV18" s="343"/>
      <c r="DW18" s="343"/>
      <c r="DX18" s="343"/>
      <c r="DY18" s="343"/>
      <c r="DZ18" s="343"/>
      <c r="EA18" s="343"/>
      <c r="EB18" s="343"/>
      <c r="EC18" s="343"/>
      <c r="ED18" s="343"/>
      <c r="EE18" s="343"/>
      <c r="EF18" s="343"/>
      <c r="EG18" s="343"/>
      <c r="EH18" s="343"/>
      <c r="EI18" s="343"/>
      <c r="EJ18" s="343"/>
      <c r="EK18" s="343"/>
      <c r="EL18" s="343"/>
      <c r="EM18" s="343"/>
      <c r="EN18" s="343"/>
      <c r="EO18" s="343"/>
      <c r="EP18" s="343"/>
      <c r="EQ18" s="343"/>
      <c r="ER18" s="343"/>
      <c r="ES18" s="343"/>
      <c r="ET18" s="343"/>
      <c r="EU18" s="343"/>
      <c r="EV18" s="343"/>
      <c r="EW18" s="343"/>
      <c r="EX18" s="343"/>
      <c r="EY18" s="343"/>
      <c r="EZ18" s="343"/>
      <c r="FA18" s="343"/>
      <c r="FB18" s="343"/>
      <c r="FC18" s="343"/>
      <c r="FD18" s="343"/>
      <c r="FE18" s="343"/>
      <c r="FF18" s="343"/>
      <c r="FG18" s="343"/>
      <c r="FH18" s="343"/>
      <c r="FI18" s="343"/>
      <c r="FJ18" s="343"/>
      <c r="FK18" s="343"/>
      <c r="FL18" s="343"/>
      <c r="FM18" s="343"/>
      <c r="FN18" s="343"/>
      <c r="FO18" s="343"/>
      <c r="FP18" s="343"/>
      <c r="FQ18" s="343"/>
      <c r="FR18" s="343"/>
      <c r="FS18" s="343"/>
      <c r="FT18" s="343"/>
      <c r="FU18" s="343"/>
      <c r="FV18" s="343"/>
      <c r="FW18" s="343"/>
      <c r="FX18" s="343"/>
      <c r="FY18" s="343"/>
      <c r="FZ18" s="343"/>
      <c r="GA18" s="343"/>
      <c r="GB18" s="343"/>
      <c r="GC18" s="343"/>
      <c r="GD18" s="343"/>
      <c r="GE18" s="343"/>
      <c r="GF18" s="343"/>
      <c r="GG18" s="343"/>
      <c r="GH18" s="343"/>
      <c r="GI18" s="343"/>
      <c r="GJ18" s="343"/>
      <c r="GK18" s="343"/>
      <c r="GL18" s="343"/>
      <c r="GM18" s="343"/>
      <c r="GN18" s="343"/>
      <c r="GO18" s="343"/>
      <c r="GP18" s="343"/>
      <c r="GQ18" s="343"/>
      <c r="GR18" s="343"/>
      <c r="GS18" s="343"/>
      <c r="GT18" s="343"/>
      <c r="GU18" s="343"/>
      <c r="GV18" s="343"/>
      <c r="GW18" s="343"/>
      <c r="GX18" s="343"/>
      <c r="GY18" s="343"/>
      <c r="GZ18" s="343"/>
      <c r="HA18" s="343"/>
      <c r="HB18" s="343"/>
      <c r="HC18" s="343"/>
      <c r="HD18" s="343"/>
      <c r="HE18" s="343"/>
      <c r="HF18" s="343"/>
      <c r="HG18" s="343"/>
      <c r="HH18" s="343"/>
      <c r="HI18" s="343"/>
      <c r="HJ18" s="343"/>
      <c r="HK18" s="343"/>
      <c r="HL18" s="343"/>
      <c r="HM18" s="343"/>
      <c r="HN18" s="343"/>
      <c r="HO18" s="343"/>
      <c r="HP18" s="343"/>
      <c r="HQ18" s="343"/>
      <c r="HR18" s="343"/>
      <c r="HS18" s="343"/>
      <c r="HT18" s="343"/>
      <c r="HU18" s="343"/>
      <c r="HV18" s="343"/>
      <c r="HW18" s="343"/>
      <c r="HX18" s="343"/>
      <c r="HY18" s="343"/>
      <c r="HZ18" s="343"/>
      <c r="IA18" s="343"/>
      <c r="IB18" s="343"/>
      <c r="IC18" s="343"/>
      <c r="ID18" s="343"/>
      <c r="IE18" s="343"/>
      <c r="IF18" s="343"/>
      <c r="IG18" s="343"/>
      <c r="IH18" s="343"/>
      <c r="II18" s="343"/>
      <c r="IJ18" s="343"/>
      <c r="IK18" s="343"/>
      <c r="IL18" s="343"/>
      <c r="IM18" s="343"/>
      <c r="IN18" s="343"/>
      <c r="IO18" s="343"/>
      <c r="IP18" s="343"/>
      <c r="IQ18" s="343"/>
      <c r="IR18" s="343"/>
      <c r="IS18" s="343"/>
      <c r="IT18" s="343"/>
      <c r="IU18" s="343"/>
      <c r="IV18" s="343"/>
    </row>
    <row r="19" spans="1:256" s="344" customFormat="1" ht="20" customHeight="1">
      <c r="A19" s="345" t="s">
        <v>742</v>
      </c>
      <c r="B19" s="354">
        <v>25488</v>
      </c>
      <c r="C19" s="347" t="s">
        <v>1071</v>
      </c>
      <c r="D19" s="348">
        <v>8.6999999999999994E-2</v>
      </c>
      <c r="E19" s="350">
        <v>32967</v>
      </c>
      <c r="F19" s="350">
        <v>32967</v>
      </c>
      <c r="G19" s="350">
        <v>0</v>
      </c>
      <c r="H19" s="350">
        <v>32967</v>
      </c>
      <c r="I19" s="350">
        <v>32967</v>
      </c>
      <c r="J19" s="350">
        <v>0</v>
      </c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  <c r="BH19" s="343"/>
      <c r="BI19" s="343"/>
      <c r="BJ19" s="343"/>
      <c r="BK19" s="343"/>
      <c r="BL19" s="343"/>
      <c r="BM19" s="343"/>
      <c r="BN19" s="343"/>
      <c r="BO19" s="343"/>
      <c r="BP19" s="343"/>
      <c r="BQ19" s="343"/>
      <c r="BR19" s="343"/>
      <c r="BS19" s="343"/>
      <c r="BT19" s="343"/>
      <c r="BU19" s="343"/>
      <c r="BV19" s="343"/>
      <c r="BW19" s="343"/>
      <c r="BX19" s="343"/>
      <c r="BY19" s="343"/>
      <c r="BZ19" s="343"/>
      <c r="CA19" s="343"/>
      <c r="CB19" s="343"/>
      <c r="CC19" s="343"/>
      <c r="CD19" s="343"/>
      <c r="CE19" s="343"/>
      <c r="CF19" s="343"/>
      <c r="CG19" s="343"/>
      <c r="CH19" s="343"/>
      <c r="CI19" s="343"/>
      <c r="CJ19" s="343"/>
      <c r="CK19" s="343"/>
      <c r="CL19" s="343"/>
      <c r="CM19" s="343"/>
      <c r="CN19" s="343"/>
      <c r="CO19" s="343"/>
      <c r="CP19" s="343"/>
      <c r="CQ19" s="343"/>
      <c r="CR19" s="343"/>
      <c r="CS19" s="343"/>
      <c r="CT19" s="343"/>
      <c r="CU19" s="343"/>
      <c r="CV19" s="343"/>
      <c r="CW19" s="343"/>
      <c r="CX19" s="343"/>
      <c r="CY19" s="343"/>
      <c r="CZ19" s="343"/>
      <c r="DA19" s="343"/>
      <c r="DB19" s="343"/>
      <c r="DC19" s="343"/>
      <c r="DD19" s="343"/>
      <c r="DE19" s="343"/>
      <c r="DF19" s="343"/>
      <c r="DG19" s="343"/>
      <c r="DH19" s="343"/>
      <c r="DI19" s="343"/>
      <c r="DJ19" s="343"/>
      <c r="DK19" s="343"/>
      <c r="DL19" s="343"/>
      <c r="DM19" s="343"/>
      <c r="DN19" s="343"/>
      <c r="DO19" s="343"/>
      <c r="DP19" s="343"/>
      <c r="DQ19" s="343"/>
      <c r="DR19" s="343"/>
      <c r="DS19" s="343"/>
      <c r="DT19" s="343"/>
      <c r="DU19" s="343"/>
      <c r="DV19" s="343"/>
      <c r="DW19" s="343"/>
      <c r="DX19" s="343"/>
      <c r="DY19" s="343"/>
      <c r="DZ19" s="343"/>
      <c r="EA19" s="343"/>
      <c r="EB19" s="343"/>
      <c r="EC19" s="343"/>
      <c r="ED19" s="343"/>
      <c r="EE19" s="343"/>
      <c r="EF19" s="343"/>
      <c r="EG19" s="343"/>
      <c r="EH19" s="343"/>
      <c r="EI19" s="343"/>
      <c r="EJ19" s="343"/>
      <c r="EK19" s="343"/>
      <c r="EL19" s="343"/>
      <c r="EM19" s="343"/>
      <c r="EN19" s="343"/>
      <c r="EO19" s="343"/>
      <c r="EP19" s="343"/>
      <c r="EQ19" s="343"/>
      <c r="ER19" s="343"/>
      <c r="ES19" s="343"/>
      <c r="ET19" s="343"/>
      <c r="EU19" s="343"/>
      <c r="EV19" s="343"/>
      <c r="EW19" s="343"/>
      <c r="EX19" s="343"/>
      <c r="EY19" s="343"/>
      <c r="EZ19" s="343"/>
      <c r="FA19" s="343"/>
      <c r="FB19" s="343"/>
      <c r="FC19" s="343"/>
      <c r="FD19" s="343"/>
      <c r="FE19" s="343"/>
      <c r="FF19" s="343"/>
      <c r="FG19" s="343"/>
      <c r="FH19" s="343"/>
      <c r="FI19" s="343"/>
      <c r="FJ19" s="343"/>
      <c r="FK19" s="343"/>
      <c r="FL19" s="343"/>
      <c r="FM19" s="343"/>
      <c r="FN19" s="343"/>
      <c r="FO19" s="343"/>
      <c r="FP19" s="343"/>
      <c r="FQ19" s="343"/>
      <c r="FR19" s="343"/>
      <c r="FS19" s="343"/>
      <c r="FT19" s="343"/>
      <c r="FU19" s="343"/>
      <c r="FV19" s="343"/>
      <c r="FW19" s="343"/>
      <c r="FX19" s="343"/>
      <c r="FY19" s="343"/>
      <c r="FZ19" s="343"/>
      <c r="GA19" s="343"/>
      <c r="GB19" s="343"/>
      <c r="GC19" s="343"/>
      <c r="GD19" s="343"/>
      <c r="GE19" s="343"/>
      <c r="GF19" s="343"/>
      <c r="GG19" s="343"/>
      <c r="GH19" s="343"/>
      <c r="GI19" s="343"/>
      <c r="GJ19" s="343"/>
      <c r="GK19" s="343"/>
      <c r="GL19" s="343"/>
      <c r="GM19" s="343"/>
      <c r="GN19" s="343"/>
      <c r="GO19" s="343"/>
      <c r="GP19" s="343"/>
      <c r="GQ19" s="343"/>
      <c r="GR19" s="343"/>
      <c r="GS19" s="343"/>
      <c r="GT19" s="343"/>
      <c r="GU19" s="343"/>
      <c r="GV19" s="343"/>
      <c r="GW19" s="343"/>
      <c r="GX19" s="343"/>
      <c r="GY19" s="343"/>
      <c r="GZ19" s="343"/>
      <c r="HA19" s="343"/>
      <c r="HB19" s="343"/>
      <c r="HC19" s="343"/>
      <c r="HD19" s="343"/>
      <c r="HE19" s="343"/>
      <c r="HF19" s="343"/>
      <c r="HG19" s="343"/>
      <c r="HH19" s="343"/>
      <c r="HI19" s="343"/>
      <c r="HJ19" s="343"/>
      <c r="HK19" s="343"/>
      <c r="HL19" s="343"/>
      <c r="HM19" s="343"/>
      <c r="HN19" s="343"/>
      <c r="HO19" s="343"/>
      <c r="HP19" s="343"/>
      <c r="HQ19" s="343"/>
      <c r="HR19" s="343"/>
      <c r="HS19" s="343"/>
      <c r="HT19" s="343"/>
      <c r="HU19" s="343"/>
      <c r="HV19" s="343"/>
      <c r="HW19" s="343"/>
      <c r="HX19" s="343"/>
      <c r="HY19" s="343"/>
      <c r="HZ19" s="343"/>
      <c r="IA19" s="343"/>
      <c r="IB19" s="343"/>
      <c r="IC19" s="343"/>
      <c r="ID19" s="343"/>
      <c r="IE19" s="343"/>
      <c r="IF19" s="343"/>
      <c r="IG19" s="343"/>
      <c r="IH19" s="343"/>
      <c r="II19" s="343"/>
      <c r="IJ19" s="343"/>
      <c r="IK19" s="343"/>
      <c r="IL19" s="343"/>
      <c r="IM19" s="343"/>
      <c r="IN19" s="343"/>
      <c r="IO19" s="343"/>
      <c r="IP19" s="343"/>
      <c r="IQ19" s="343"/>
      <c r="IR19" s="343"/>
      <c r="IS19" s="343"/>
      <c r="IT19" s="343"/>
      <c r="IU19" s="343"/>
      <c r="IV19" s="343"/>
    </row>
    <row r="20" spans="1:256" s="344" customFormat="1" ht="20" customHeight="1">
      <c r="A20" s="345" t="s">
        <v>994</v>
      </c>
      <c r="B20" s="354">
        <v>26494</v>
      </c>
      <c r="C20" s="347" t="s">
        <v>1071</v>
      </c>
      <c r="D20" s="348">
        <v>8.6999999999999994E-2</v>
      </c>
      <c r="E20" s="350">
        <v>2200</v>
      </c>
      <c r="F20" s="350">
        <v>2200</v>
      </c>
      <c r="G20" s="350">
        <v>0</v>
      </c>
      <c r="H20" s="350">
        <v>2200</v>
      </c>
      <c r="I20" s="350">
        <v>2200</v>
      </c>
      <c r="J20" s="350">
        <v>0</v>
      </c>
      <c r="K20" s="343"/>
      <c r="L20" s="343"/>
      <c r="M20" s="343"/>
      <c r="N20" s="343"/>
      <c r="O20" s="343"/>
      <c r="P20" s="343"/>
      <c r="Q20" s="343"/>
      <c r="R20" s="343"/>
      <c r="S20" s="343"/>
      <c r="T20" s="343"/>
      <c r="U20" s="343"/>
      <c r="V20" s="343"/>
      <c r="W20" s="343"/>
      <c r="X20" s="343"/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3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H20" s="343"/>
      <c r="BI20" s="343"/>
      <c r="BJ20" s="343"/>
      <c r="BK20" s="343"/>
      <c r="BL20" s="343"/>
      <c r="BM20" s="343"/>
      <c r="BN20" s="343"/>
      <c r="BO20" s="343"/>
      <c r="BP20" s="343"/>
      <c r="BQ20" s="343"/>
      <c r="BR20" s="343"/>
      <c r="BS20" s="343"/>
      <c r="BT20" s="343"/>
      <c r="BU20" s="343"/>
      <c r="BV20" s="343"/>
      <c r="BW20" s="343"/>
      <c r="BX20" s="343"/>
      <c r="BY20" s="343"/>
      <c r="BZ20" s="343"/>
      <c r="CA20" s="343"/>
      <c r="CB20" s="343"/>
      <c r="CC20" s="343"/>
      <c r="CD20" s="343"/>
      <c r="CE20" s="343"/>
      <c r="CF20" s="343"/>
      <c r="CG20" s="343"/>
      <c r="CH20" s="343"/>
      <c r="CI20" s="343"/>
      <c r="CJ20" s="343"/>
      <c r="CK20" s="343"/>
      <c r="CL20" s="343"/>
      <c r="CM20" s="343"/>
      <c r="CN20" s="343"/>
      <c r="CO20" s="343"/>
      <c r="CP20" s="343"/>
      <c r="CQ20" s="343"/>
      <c r="CR20" s="343"/>
      <c r="CS20" s="343"/>
      <c r="CT20" s="343"/>
      <c r="CU20" s="343"/>
      <c r="CV20" s="343"/>
      <c r="CW20" s="343"/>
      <c r="CX20" s="343"/>
      <c r="CY20" s="343"/>
      <c r="CZ20" s="343"/>
      <c r="DA20" s="343"/>
      <c r="DB20" s="343"/>
      <c r="DC20" s="343"/>
      <c r="DD20" s="343"/>
      <c r="DE20" s="343"/>
      <c r="DF20" s="343"/>
      <c r="DG20" s="343"/>
      <c r="DH20" s="343"/>
      <c r="DI20" s="343"/>
      <c r="DJ20" s="343"/>
      <c r="DK20" s="343"/>
      <c r="DL20" s="343"/>
      <c r="DM20" s="343"/>
      <c r="DN20" s="343"/>
      <c r="DO20" s="343"/>
      <c r="DP20" s="343"/>
      <c r="DQ20" s="343"/>
      <c r="DR20" s="343"/>
      <c r="DS20" s="343"/>
      <c r="DT20" s="343"/>
      <c r="DU20" s="343"/>
      <c r="DV20" s="343"/>
      <c r="DW20" s="343"/>
      <c r="DX20" s="343"/>
      <c r="DY20" s="343"/>
      <c r="DZ20" s="343"/>
      <c r="EA20" s="343"/>
      <c r="EB20" s="343"/>
      <c r="EC20" s="343"/>
      <c r="ED20" s="343"/>
      <c r="EE20" s="343"/>
      <c r="EF20" s="343"/>
      <c r="EG20" s="343"/>
      <c r="EH20" s="343"/>
      <c r="EI20" s="343"/>
      <c r="EJ20" s="343"/>
      <c r="EK20" s="343"/>
      <c r="EL20" s="343"/>
      <c r="EM20" s="343"/>
      <c r="EN20" s="343"/>
      <c r="EO20" s="343"/>
      <c r="EP20" s="343"/>
      <c r="EQ20" s="343"/>
      <c r="ER20" s="343"/>
      <c r="ES20" s="343"/>
      <c r="ET20" s="343"/>
      <c r="EU20" s="343"/>
      <c r="EV20" s="343"/>
      <c r="EW20" s="343"/>
      <c r="EX20" s="343"/>
      <c r="EY20" s="343"/>
      <c r="EZ20" s="343"/>
      <c r="FA20" s="343"/>
      <c r="FB20" s="343"/>
      <c r="FC20" s="343"/>
      <c r="FD20" s="343"/>
      <c r="FE20" s="343"/>
      <c r="FF20" s="343"/>
      <c r="FG20" s="343"/>
      <c r="FH20" s="343"/>
      <c r="FI20" s="343"/>
      <c r="FJ20" s="343"/>
      <c r="FK20" s="343"/>
      <c r="FL20" s="343"/>
      <c r="FM20" s="343"/>
      <c r="FN20" s="343"/>
      <c r="FO20" s="343"/>
      <c r="FP20" s="343"/>
      <c r="FQ20" s="343"/>
      <c r="FR20" s="343"/>
      <c r="FS20" s="343"/>
      <c r="FT20" s="343"/>
      <c r="FU20" s="343"/>
      <c r="FV20" s="343"/>
      <c r="FW20" s="343"/>
      <c r="FX20" s="343"/>
      <c r="FY20" s="343"/>
      <c r="FZ20" s="343"/>
      <c r="GA20" s="343"/>
      <c r="GB20" s="343"/>
      <c r="GC20" s="343"/>
      <c r="GD20" s="343"/>
      <c r="GE20" s="343"/>
      <c r="GF20" s="343"/>
      <c r="GG20" s="343"/>
      <c r="GH20" s="343"/>
      <c r="GI20" s="343"/>
      <c r="GJ20" s="343"/>
      <c r="GK20" s="343"/>
      <c r="GL20" s="343"/>
      <c r="GM20" s="343"/>
      <c r="GN20" s="343"/>
      <c r="GO20" s="343"/>
      <c r="GP20" s="343"/>
      <c r="GQ20" s="343"/>
      <c r="GR20" s="343"/>
      <c r="GS20" s="343"/>
      <c r="GT20" s="343"/>
      <c r="GU20" s="343"/>
      <c r="GV20" s="343"/>
      <c r="GW20" s="343"/>
      <c r="GX20" s="343"/>
      <c r="GY20" s="343"/>
      <c r="GZ20" s="343"/>
      <c r="HA20" s="343"/>
      <c r="HB20" s="343"/>
      <c r="HC20" s="343"/>
      <c r="HD20" s="343"/>
      <c r="HE20" s="343"/>
      <c r="HF20" s="343"/>
      <c r="HG20" s="343"/>
      <c r="HH20" s="343"/>
      <c r="HI20" s="343"/>
      <c r="HJ20" s="343"/>
      <c r="HK20" s="343"/>
      <c r="HL20" s="343"/>
      <c r="HM20" s="343"/>
      <c r="HN20" s="343"/>
      <c r="HO20" s="343"/>
      <c r="HP20" s="343"/>
      <c r="HQ20" s="343"/>
      <c r="HR20" s="343"/>
      <c r="HS20" s="343"/>
      <c r="HT20" s="343"/>
      <c r="HU20" s="343"/>
      <c r="HV20" s="343"/>
      <c r="HW20" s="343"/>
      <c r="HX20" s="343"/>
      <c r="HY20" s="343"/>
      <c r="HZ20" s="343"/>
      <c r="IA20" s="343"/>
      <c r="IB20" s="343"/>
      <c r="IC20" s="343"/>
      <c r="ID20" s="343"/>
      <c r="IE20" s="343"/>
      <c r="IF20" s="343"/>
      <c r="IG20" s="343"/>
      <c r="IH20" s="343"/>
      <c r="II20" s="343"/>
      <c r="IJ20" s="343"/>
      <c r="IK20" s="343"/>
      <c r="IL20" s="343"/>
      <c r="IM20" s="343"/>
      <c r="IN20" s="343"/>
      <c r="IO20" s="343"/>
      <c r="IP20" s="343"/>
      <c r="IQ20" s="343"/>
      <c r="IR20" s="343"/>
      <c r="IS20" s="343"/>
      <c r="IT20" s="343"/>
      <c r="IU20" s="343"/>
      <c r="IV20" s="343"/>
    </row>
    <row r="21" spans="1:256" s="344" customFormat="1" ht="20" customHeight="1">
      <c r="A21" s="345" t="s">
        <v>743</v>
      </c>
      <c r="B21" s="346" t="s">
        <v>744</v>
      </c>
      <c r="C21" s="347" t="s">
        <v>741</v>
      </c>
      <c r="D21" s="348">
        <v>0.04</v>
      </c>
      <c r="E21" s="350">
        <v>19374</v>
      </c>
      <c r="F21" s="350">
        <v>19374</v>
      </c>
      <c r="G21" s="350">
        <v>0</v>
      </c>
      <c r="H21" s="350">
        <v>19374</v>
      </c>
      <c r="I21" s="350">
        <v>19374</v>
      </c>
      <c r="J21" s="350">
        <v>0</v>
      </c>
      <c r="K21" s="343"/>
      <c r="L21" s="343"/>
      <c r="M21" s="343"/>
      <c r="N21" s="343"/>
      <c r="O21" s="343"/>
      <c r="P21" s="343"/>
      <c r="Q21" s="343"/>
      <c r="R21" s="343"/>
      <c r="S21" s="343"/>
      <c r="T21" s="343"/>
      <c r="U21" s="343"/>
      <c r="V21" s="343"/>
      <c r="W21" s="343"/>
      <c r="X21" s="343"/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3"/>
      <c r="AU21" s="343"/>
      <c r="AV21" s="343"/>
      <c r="AW21" s="343"/>
      <c r="AX21" s="343"/>
      <c r="AY21" s="343"/>
      <c r="AZ21" s="343"/>
      <c r="BA21" s="343"/>
      <c r="BB21" s="343"/>
      <c r="BC21" s="343"/>
      <c r="BD21" s="343"/>
      <c r="BE21" s="343"/>
      <c r="BF21" s="343"/>
      <c r="BG21" s="343"/>
      <c r="BH21" s="343"/>
      <c r="BI21" s="343"/>
      <c r="BJ21" s="343"/>
      <c r="BK21" s="343"/>
      <c r="BL21" s="343"/>
      <c r="BM21" s="343"/>
      <c r="BN21" s="343"/>
      <c r="BO21" s="343"/>
      <c r="BP21" s="343"/>
      <c r="BQ21" s="343"/>
      <c r="BR21" s="343"/>
      <c r="BS21" s="343"/>
      <c r="BT21" s="343"/>
      <c r="BU21" s="343"/>
      <c r="BV21" s="343"/>
      <c r="BW21" s="343"/>
      <c r="BX21" s="343"/>
      <c r="BY21" s="343"/>
      <c r="BZ21" s="343"/>
      <c r="CA21" s="343"/>
      <c r="CB21" s="343"/>
      <c r="CC21" s="343"/>
      <c r="CD21" s="343"/>
      <c r="CE21" s="343"/>
      <c r="CF21" s="343"/>
      <c r="CG21" s="343"/>
      <c r="CH21" s="343"/>
      <c r="CI21" s="343"/>
      <c r="CJ21" s="343"/>
      <c r="CK21" s="343"/>
      <c r="CL21" s="343"/>
      <c r="CM21" s="343"/>
      <c r="CN21" s="343"/>
      <c r="CO21" s="343"/>
      <c r="CP21" s="343"/>
      <c r="CQ21" s="343"/>
      <c r="CR21" s="343"/>
      <c r="CS21" s="343"/>
      <c r="CT21" s="343"/>
      <c r="CU21" s="343"/>
      <c r="CV21" s="343"/>
      <c r="CW21" s="343"/>
      <c r="CX21" s="343"/>
      <c r="CY21" s="343"/>
      <c r="CZ21" s="343"/>
      <c r="DA21" s="343"/>
      <c r="DB21" s="343"/>
      <c r="DC21" s="343"/>
      <c r="DD21" s="343"/>
      <c r="DE21" s="343"/>
      <c r="DF21" s="343"/>
      <c r="DG21" s="343"/>
      <c r="DH21" s="343"/>
      <c r="DI21" s="343"/>
      <c r="DJ21" s="343"/>
      <c r="DK21" s="343"/>
      <c r="DL21" s="343"/>
      <c r="DM21" s="343"/>
      <c r="DN21" s="343"/>
      <c r="DO21" s="343"/>
      <c r="DP21" s="343"/>
      <c r="DQ21" s="343"/>
      <c r="DR21" s="343"/>
      <c r="DS21" s="343"/>
      <c r="DT21" s="343"/>
      <c r="DU21" s="343"/>
      <c r="DV21" s="343"/>
      <c r="DW21" s="343"/>
      <c r="DX21" s="343"/>
      <c r="DY21" s="343"/>
      <c r="DZ21" s="343"/>
      <c r="EA21" s="343"/>
      <c r="EB21" s="343"/>
      <c r="EC21" s="343"/>
      <c r="ED21" s="343"/>
      <c r="EE21" s="343"/>
      <c r="EF21" s="343"/>
      <c r="EG21" s="343"/>
      <c r="EH21" s="343"/>
      <c r="EI21" s="343"/>
      <c r="EJ21" s="343"/>
      <c r="EK21" s="343"/>
      <c r="EL21" s="343"/>
      <c r="EM21" s="343"/>
      <c r="EN21" s="343"/>
      <c r="EO21" s="343"/>
      <c r="EP21" s="343"/>
      <c r="EQ21" s="343"/>
      <c r="ER21" s="343"/>
      <c r="ES21" s="343"/>
      <c r="ET21" s="343"/>
      <c r="EU21" s="343"/>
      <c r="EV21" s="343"/>
      <c r="EW21" s="343"/>
      <c r="EX21" s="343"/>
      <c r="EY21" s="343"/>
      <c r="EZ21" s="343"/>
      <c r="FA21" s="343"/>
      <c r="FB21" s="343"/>
      <c r="FC21" s="343"/>
      <c r="FD21" s="343"/>
      <c r="FE21" s="343"/>
      <c r="FF21" s="343"/>
      <c r="FG21" s="343"/>
      <c r="FH21" s="343"/>
      <c r="FI21" s="343"/>
      <c r="FJ21" s="343"/>
      <c r="FK21" s="343"/>
      <c r="FL21" s="343"/>
      <c r="FM21" s="343"/>
      <c r="FN21" s="343"/>
      <c r="FO21" s="343"/>
      <c r="FP21" s="343"/>
      <c r="FQ21" s="343"/>
      <c r="FR21" s="343"/>
      <c r="FS21" s="343"/>
      <c r="FT21" s="343"/>
      <c r="FU21" s="343"/>
      <c r="FV21" s="343"/>
      <c r="FW21" s="343"/>
      <c r="FX21" s="343"/>
      <c r="FY21" s="343"/>
      <c r="FZ21" s="343"/>
      <c r="GA21" s="343"/>
      <c r="GB21" s="343"/>
      <c r="GC21" s="343"/>
      <c r="GD21" s="343"/>
      <c r="GE21" s="343"/>
      <c r="GF21" s="343"/>
      <c r="GG21" s="343"/>
      <c r="GH21" s="343"/>
      <c r="GI21" s="343"/>
      <c r="GJ21" s="343"/>
      <c r="GK21" s="343"/>
      <c r="GL21" s="343"/>
      <c r="GM21" s="343"/>
      <c r="GN21" s="343"/>
      <c r="GO21" s="343"/>
      <c r="GP21" s="343"/>
      <c r="GQ21" s="343"/>
      <c r="GR21" s="343"/>
      <c r="GS21" s="343"/>
      <c r="GT21" s="343"/>
      <c r="GU21" s="343"/>
      <c r="GV21" s="343"/>
      <c r="GW21" s="343"/>
      <c r="GX21" s="343"/>
      <c r="GY21" s="343"/>
      <c r="GZ21" s="343"/>
      <c r="HA21" s="343"/>
      <c r="HB21" s="343"/>
      <c r="HC21" s="343"/>
      <c r="HD21" s="343"/>
      <c r="HE21" s="343"/>
      <c r="HF21" s="343"/>
      <c r="HG21" s="343"/>
      <c r="HH21" s="343"/>
      <c r="HI21" s="343"/>
      <c r="HJ21" s="343"/>
      <c r="HK21" s="343"/>
      <c r="HL21" s="343"/>
      <c r="HM21" s="343"/>
      <c r="HN21" s="343"/>
      <c r="HO21" s="343"/>
      <c r="HP21" s="343"/>
      <c r="HQ21" s="343"/>
      <c r="HR21" s="343"/>
      <c r="HS21" s="343"/>
      <c r="HT21" s="343"/>
      <c r="HU21" s="343"/>
      <c r="HV21" s="343"/>
      <c r="HW21" s="343"/>
      <c r="HX21" s="343"/>
      <c r="HY21" s="343"/>
      <c r="HZ21" s="343"/>
      <c r="IA21" s="343"/>
      <c r="IB21" s="343"/>
      <c r="IC21" s="343"/>
      <c r="ID21" s="343"/>
      <c r="IE21" s="343"/>
      <c r="IF21" s="343"/>
      <c r="IG21" s="343"/>
      <c r="IH21" s="343"/>
      <c r="II21" s="343"/>
      <c r="IJ21" s="343"/>
      <c r="IK21" s="343"/>
      <c r="IL21" s="343"/>
      <c r="IM21" s="343"/>
      <c r="IN21" s="343"/>
      <c r="IO21" s="343"/>
      <c r="IP21" s="343"/>
      <c r="IQ21" s="343"/>
      <c r="IR21" s="343"/>
      <c r="IS21" s="343"/>
      <c r="IT21" s="343"/>
      <c r="IU21" s="343"/>
      <c r="IV21" s="343"/>
    </row>
    <row r="22" spans="1:256" s="344" customFormat="1" ht="20" customHeight="1">
      <c r="A22" s="345" t="s">
        <v>745</v>
      </c>
      <c r="B22" s="354">
        <v>25492</v>
      </c>
      <c r="C22" s="347" t="s">
        <v>1071</v>
      </c>
      <c r="D22" s="348">
        <v>8.6999999999999994E-2</v>
      </c>
      <c r="E22" s="349">
        <v>20235.71</v>
      </c>
      <c r="F22" s="349">
        <v>20235.71</v>
      </c>
      <c r="G22" s="350">
        <v>0</v>
      </c>
      <c r="H22" s="349">
        <v>20235.71</v>
      </c>
      <c r="I22" s="349">
        <v>20235.71</v>
      </c>
      <c r="J22" s="350">
        <v>0</v>
      </c>
      <c r="K22" s="343"/>
      <c r="L22" s="343"/>
      <c r="M22" s="343"/>
      <c r="N22" s="343"/>
      <c r="O22" s="343"/>
      <c r="P22" s="343"/>
      <c r="Q22" s="343"/>
      <c r="R22" s="343"/>
      <c r="S22" s="343"/>
      <c r="T22" s="343"/>
      <c r="U22" s="343"/>
      <c r="V22" s="343"/>
      <c r="W22" s="343"/>
      <c r="X22" s="343"/>
      <c r="Y22" s="343"/>
      <c r="Z22" s="343"/>
      <c r="AA22" s="343"/>
      <c r="AB22" s="343"/>
      <c r="AC22" s="343"/>
      <c r="AD22" s="343"/>
      <c r="AE22" s="343"/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43"/>
      <c r="AQ22" s="343"/>
      <c r="AR22" s="343"/>
      <c r="AS22" s="343"/>
      <c r="AT22" s="343"/>
      <c r="AU22" s="343"/>
      <c r="AV22" s="343"/>
      <c r="AW22" s="343"/>
      <c r="AX22" s="343"/>
      <c r="AY22" s="343"/>
      <c r="AZ22" s="343"/>
      <c r="BA22" s="343"/>
      <c r="BB22" s="343"/>
      <c r="BC22" s="343"/>
      <c r="BD22" s="343"/>
      <c r="BE22" s="343"/>
      <c r="BF22" s="343"/>
      <c r="BG22" s="343"/>
      <c r="BH22" s="343"/>
      <c r="BI22" s="343"/>
      <c r="BJ22" s="343"/>
      <c r="BK22" s="343"/>
      <c r="BL22" s="343"/>
      <c r="BM22" s="343"/>
      <c r="BN22" s="343"/>
      <c r="BO22" s="343"/>
      <c r="BP22" s="343"/>
      <c r="BQ22" s="343"/>
      <c r="BR22" s="343"/>
      <c r="BS22" s="343"/>
      <c r="BT22" s="343"/>
      <c r="BU22" s="343"/>
      <c r="BV22" s="343"/>
      <c r="BW22" s="343"/>
      <c r="BX22" s="343"/>
      <c r="BY22" s="343"/>
      <c r="BZ22" s="343"/>
      <c r="CA22" s="343"/>
      <c r="CB22" s="343"/>
      <c r="CC22" s="343"/>
      <c r="CD22" s="343"/>
      <c r="CE22" s="343"/>
      <c r="CF22" s="343"/>
      <c r="CG22" s="343"/>
      <c r="CH22" s="343"/>
      <c r="CI22" s="343"/>
      <c r="CJ22" s="343"/>
      <c r="CK22" s="343"/>
      <c r="CL22" s="343"/>
      <c r="CM22" s="343"/>
      <c r="CN22" s="343"/>
      <c r="CO22" s="343"/>
      <c r="CP22" s="343"/>
      <c r="CQ22" s="343"/>
      <c r="CR22" s="343"/>
      <c r="CS22" s="343"/>
      <c r="CT22" s="343"/>
      <c r="CU22" s="343"/>
      <c r="CV22" s="343"/>
      <c r="CW22" s="343"/>
      <c r="CX22" s="343"/>
      <c r="CY22" s="343"/>
      <c r="CZ22" s="343"/>
      <c r="DA22" s="343"/>
      <c r="DB22" s="343"/>
      <c r="DC22" s="343"/>
      <c r="DD22" s="343"/>
      <c r="DE22" s="343"/>
      <c r="DF22" s="343"/>
      <c r="DG22" s="343"/>
      <c r="DH22" s="343"/>
      <c r="DI22" s="343"/>
      <c r="DJ22" s="343"/>
      <c r="DK22" s="343"/>
      <c r="DL22" s="343"/>
      <c r="DM22" s="343"/>
      <c r="DN22" s="343"/>
      <c r="DO22" s="343"/>
      <c r="DP22" s="343"/>
      <c r="DQ22" s="343"/>
      <c r="DR22" s="343"/>
      <c r="DS22" s="343"/>
      <c r="DT22" s="343"/>
      <c r="DU22" s="343"/>
      <c r="DV22" s="343"/>
      <c r="DW22" s="343"/>
      <c r="DX22" s="343"/>
      <c r="DY22" s="343"/>
      <c r="DZ22" s="343"/>
      <c r="EA22" s="343"/>
      <c r="EB22" s="343"/>
      <c r="EC22" s="343"/>
      <c r="ED22" s="343"/>
      <c r="EE22" s="343"/>
      <c r="EF22" s="343"/>
      <c r="EG22" s="343"/>
      <c r="EH22" s="343"/>
      <c r="EI22" s="343"/>
      <c r="EJ22" s="343"/>
      <c r="EK22" s="343"/>
      <c r="EL22" s="343"/>
      <c r="EM22" s="343"/>
      <c r="EN22" s="343"/>
      <c r="EO22" s="343"/>
      <c r="EP22" s="343"/>
      <c r="EQ22" s="343"/>
      <c r="ER22" s="343"/>
      <c r="ES22" s="343"/>
      <c r="ET22" s="343"/>
      <c r="EU22" s="343"/>
      <c r="EV22" s="343"/>
      <c r="EW22" s="343"/>
      <c r="EX22" s="343"/>
      <c r="EY22" s="343"/>
      <c r="EZ22" s="343"/>
      <c r="FA22" s="343"/>
      <c r="FB22" s="343"/>
      <c r="FC22" s="343"/>
      <c r="FD22" s="343"/>
      <c r="FE22" s="343"/>
      <c r="FF22" s="343"/>
      <c r="FG22" s="343"/>
      <c r="FH22" s="343"/>
      <c r="FI22" s="343"/>
      <c r="FJ22" s="343"/>
      <c r="FK22" s="343"/>
      <c r="FL22" s="343"/>
      <c r="FM22" s="343"/>
      <c r="FN22" s="343"/>
      <c r="FO22" s="343"/>
      <c r="FP22" s="343"/>
      <c r="FQ22" s="343"/>
      <c r="FR22" s="343"/>
      <c r="FS22" s="343"/>
      <c r="FT22" s="343"/>
      <c r="FU22" s="343"/>
      <c r="FV22" s="343"/>
      <c r="FW22" s="343"/>
      <c r="FX22" s="343"/>
      <c r="FY22" s="343"/>
      <c r="FZ22" s="343"/>
      <c r="GA22" s="343"/>
      <c r="GB22" s="343"/>
      <c r="GC22" s="343"/>
      <c r="GD22" s="343"/>
      <c r="GE22" s="343"/>
      <c r="GF22" s="343"/>
      <c r="GG22" s="343"/>
      <c r="GH22" s="343"/>
      <c r="GI22" s="343"/>
      <c r="GJ22" s="343"/>
      <c r="GK22" s="343"/>
      <c r="GL22" s="343"/>
      <c r="GM22" s="343"/>
      <c r="GN22" s="343"/>
      <c r="GO22" s="343"/>
      <c r="GP22" s="343"/>
      <c r="GQ22" s="343"/>
      <c r="GR22" s="343"/>
      <c r="GS22" s="343"/>
      <c r="GT22" s="343"/>
      <c r="GU22" s="343"/>
      <c r="GV22" s="343"/>
      <c r="GW22" s="343"/>
      <c r="GX22" s="343"/>
      <c r="GY22" s="343"/>
      <c r="GZ22" s="343"/>
      <c r="HA22" s="343"/>
      <c r="HB22" s="343"/>
      <c r="HC22" s="343"/>
      <c r="HD22" s="343"/>
      <c r="HE22" s="343"/>
      <c r="HF22" s="343"/>
      <c r="HG22" s="343"/>
      <c r="HH22" s="343"/>
      <c r="HI22" s="343"/>
      <c r="HJ22" s="343"/>
      <c r="HK22" s="343"/>
      <c r="HL22" s="343"/>
      <c r="HM22" s="343"/>
      <c r="HN22" s="343"/>
      <c r="HO22" s="343"/>
      <c r="HP22" s="343"/>
      <c r="HQ22" s="343"/>
      <c r="HR22" s="343"/>
      <c r="HS22" s="343"/>
      <c r="HT22" s="343"/>
      <c r="HU22" s="343"/>
      <c r="HV22" s="343"/>
      <c r="HW22" s="343"/>
      <c r="HX22" s="343"/>
      <c r="HY22" s="343"/>
      <c r="HZ22" s="343"/>
      <c r="IA22" s="343"/>
      <c r="IB22" s="343"/>
      <c r="IC22" s="343"/>
      <c r="ID22" s="343"/>
      <c r="IE22" s="343"/>
      <c r="IF22" s="343"/>
      <c r="IG22" s="343"/>
      <c r="IH22" s="343"/>
      <c r="II22" s="343"/>
      <c r="IJ22" s="343"/>
      <c r="IK22" s="343"/>
      <c r="IL22" s="343"/>
      <c r="IM22" s="343"/>
      <c r="IN22" s="343"/>
      <c r="IO22" s="343"/>
      <c r="IP22" s="343"/>
      <c r="IQ22" s="343"/>
      <c r="IR22" s="343"/>
      <c r="IS22" s="343"/>
      <c r="IT22" s="343"/>
      <c r="IU22" s="343"/>
      <c r="IV22" s="343"/>
    </row>
    <row r="23" spans="1:256" s="344" customFormat="1" ht="20" customHeight="1">
      <c r="A23" s="345" t="s">
        <v>746</v>
      </c>
      <c r="B23" s="346" t="s">
        <v>747</v>
      </c>
      <c r="C23" s="347" t="s">
        <v>741</v>
      </c>
      <c r="D23" s="348">
        <v>0.04</v>
      </c>
      <c r="E23" s="350">
        <v>27484</v>
      </c>
      <c r="F23" s="350">
        <v>27484</v>
      </c>
      <c r="G23" s="350">
        <v>0</v>
      </c>
      <c r="H23" s="350">
        <v>27484</v>
      </c>
      <c r="I23" s="350">
        <v>27484</v>
      </c>
      <c r="J23" s="350">
        <v>0</v>
      </c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  <c r="AI23" s="343"/>
      <c r="AJ23" s="343"/>
      <c r="AK23" s="343"/>
      <c r="AL23" s="343"/>
      <c r="AM23" s="343"/>
      <c r="AN23" s="343"/>
      <c r="AO23" s="343"/>
      <c r="AP23" s="343"/>
      <c r="AQ23" s="343"/>
      <c r="AR23" s="343"/>
      <c r="AS23" s="343"/>
      <c r="AT23" s="343"/>
      <c r="AU23" s="343"/>
      <c r="AV23" s="343"/>
      <c r="AW23" s="343"/>
      <c r="AX23" s="343"/>
      <c r="AY23" s="343"/>
      <c r="AZ23" s="343"/>
      <c r="BA23" s="343"/>
      <c r="BB23" s="343"/>
      <c r="BC23" s="343"/>
      <c r="BD23" s="343"/>
      <c r="BE23" s="343"/>
      <c r="BF23" s="343"/>
      <c r="BG23" s="343"/>
      <c r="BH23" s="343"/>
      <c r="BI23" s="343"/>
      <c r="BJ23" s="343"/>
      <c r="BK23" s="343"/>
      <c r="BL23" s="343"/>
      <c r="BM23" s="343"/>
      <c r="BN23" s="343"/>
      <c r="BO23" s="343"/>
      <c r="BP23" s="343"/>
      <c r="BQ23" s="343"/>
      <c r="BR23" s="343"/>
      <c r="BS23" s="343"/>
      <c r="BT23" s="343"/>
      <c r="BU23" s="343"/>
      <c r="BV23" s="343"/>
      <c r="BW23" s="343"/>
      <c r="BX23" s="343"/>
      <c r="BY23" s="343"/>
      <c r="BZ23" s="343"/>
      <c r="CA23" s="343"/>
      <c r="CB23" s="343"/>
      <c r="CC23" s="343"/>
      <c r="CD23" s="343"/>
      <c r="CE23" s="343"/>
      <c r="CF23" s="343"/>
      <c r="CG23" s="343"/>
      <c r="CH23" s="343"/>
      <c r="CI23" s="343"/>
      <c r="CJ23" s="343"/>
      <c r="CK23" s="343"/>
      <c r="CL23" s="343"/>
      <c r="CM23" s="343"/>
      <c r="CN23" s="343"/>
      <c r="CO23" s="343"/>
      <c r="CP23" s="343"/>
      <c r="CQ23" s="343"/>
      <c r="CR23" s="343"/>
      <c r="CS23" s="343"/>
      <c r="CT23" s="343"/>
      <c r="CU23" s="343"/>
      <c r="CV23" s="343"/>
      <c r="CW23" s="343"/>
      <c r="CX23" s="343"/>
      <c r="CY23" s="343"/>
      <c r="CZ23" s="343"/>
      <c r="DA23" s="343"/>
      <c r="DB23" s="343"/>
      <c r="DC23" s="343"/>
      <c r="DD23" s="343"/>
      <c r="DE23" s="343"/>
      <c r="DF23" s="343"/>
      <c r="DG23" s="343"/>
      <c r="DH23" s="343"/>
      <c r="DI23" s="343"/>
      <c r="DJ23" s="343"/>
      <c r="DK23" s="343"/>
      <c r="DL23" s="343"/>
      <c r="DM23" s="343"/>
      <c r="DN23" s="343"/>
      <c r="DO23" s="343"/>
      <c r="DP23" s="343"/>
      <c r="DQ23" s="343"/>
      <c r="DR23" s="343"/>
      <c r="DS23" s="343"/>
      <c r="DT23" s="343"/>
      <c r="DU23" s="343"/>
      <c r="DV23" s="343"/>
      <c r="DW23" s="343"/>
      <c r="DX23" s="343"/>
      <c r="DY23" s="343"/>
      <c r="DZ23" s="343"/>
      <c r="EA23" s="343"/>
      <c r="EB23" s="343"/>
      <c r="EC23" s="343"/>
      <c r="ED23" s="343"/>
      <c r="EE23" s="343"/>
      <c r="EF23" s="343"/>
      <c r="EG23" s="343"/>
      <c r="EH23" s="343"/>
      <c r="EI23" s="343"/>
      <c r="EJ23" s="343"/>
      <c r="EK23" s="343"/>
      <c r="EL23" s="343"/>
      <c r="EM23" s="343"/>
      <c r="EN23" s="343"/>
      <c r="EO23" s="343"/>
      <c r="EP23" s="343"/>
      <c r="EQ23" s="343"/>
      <c r="ER23" s="343"/>
      <c r="ES23" s="343"/>
      <c r="ET23" s="343"/>
      <c r="EU23" s="343"/>
      <c r="EV23" s="343"/>
      <c r="EW23" s="343"/>
      <c r="EX23" s="343"/>
      <c r="EY23" s="343"/>
      <c r="EZ23" s="343"/>
      <c r="FA23" s="343"/>
      <c r="FB23" s="343"/>
      <c r="FC23" s="343"/>
      <c r="FD23" s="343"/>
      <c r="FE23" s="343"/>
      <c r="FF23" s="343"/>
      <c r="FG23" s="343"/>
      <c r="FH23" s="343"/>
      <c r="FI23" s="343"/>
      <c r="FJ23" s="343"/>
      <c r="FK23" s="343"/>
      <c r="FL23" s="343"/>
      <c r="FM23" s="343"/>
      <c r="FN23" s="343"/>
      <c r="FO23" s="343"/>
      <c r="FP23" s="343"/>
      <c r="FQ23" s="343"/>
      <c r="FR23" s="343"/>
      <c r="FS23" s="343"/>
      <c r="FT23" s="343"/>
      <c r="FU23" s="343"/>
      <c r="FV23" s="343"/>
      <c r="FW23" s="343"/>
      <c r="FX23" s="343"/>
      <c r="FY23" s="343"/>
      <c r="FZ23" s="343"/>
      <c r="GA23" s="343"/>
      <c r="GB23" s="343"/>
      <c r="GC23" s="343"/>
      <c r="GD23" s="343"/>
      <c r="GE23" s="343"/>
      <c r="GF23" s="343"/>
      <c r="GG23" s="343"/>
      <c r="GH23" s="343"/>
      <c r="GI23" s="343"/>
      <c r="GJ23" s="343"/>
      <c r="GK23" s="343"/>
      <c r="GL23" s="343"/>
      <c r="GM23" s="343"/>
      <c r="GN23" s="343"/>
      <c r="GO23" s="343"/>
      <c r="GP23" s="343"/>
      <c r="GQ23" s="343"/>
      <c r="GR23" s="343"/>
      <c r="GS23" s="343"/>
      <c r="GT23" s="343"/>
      <c r="GU23" s="343"/>
      <c r="GV23" s="343"/>
      <c r="GW23" s="343"/>
      <c r="GX23" s="343"/>
      <c r="GY23" s="343"/>
      <c r="GZ23" s="343"/>
      <c r="HA23" s="343"/>
      <c r="HB23" s="343"/>
      <c r="HC23" s="343"/>
      <c r="HD23" s="343"/>
      <c r="HE23" s="343"/>
      <c r="HF23" s="343"/>
      <c r="HG23" s="343"/>
      <c r="HH23" s="343"/>
      <c r="HI23" s="343"/>
      <c r="HJ23" s="343"/>
      <c r="HK23" s="343"/>
      <c r="HL23" s="343"/>
      <c r="HM23" s="343"/>
      <c r="HN23" s="343"/>
      <c r="HO23" s="343"/>
      <c r="HP23" s="343"/>
      <c r="HQ23" s="343"/>
      <c r="HR23" s="343"/>
      <c r="HS23" s="343"/>
      <c r="HT23" s="343"/>
      <c r="HU23" s="343"/>
      <c r="HV23" s="343"/>
      <c r="HW23" s="343"/>
      <c r="HX23" s="343"/>
      <c r="HY23" s="343"/>
      <c r="HZ23" s="343"/>
      <c r="IA23" s="343"/>
      <c r="IB23" s="343"/>
      <c r="IC23" s="343"/>
      <c r="ID23" s="343"/>
      <c r="IE23" s="343"/>
      <c r="IF23" s="343"/>
      <c r="IG23" s="343"/>
      <c r="IH23" s="343"/>
      <c r="II23" s="343"/>
      <c r="IJ23" s="343"/>
      <c r="IK23" s="343"/>
      <c r="IL23" s="343"/>
      <c r="IM23" s="343"/>
      <c r="IN23" s="343"/>
      <c r="IO23" s="343"/>
      <c r="IP23" s="343"/>
      <c r="IQ23" s="343"/>
      <c r="IR23" s="343"/>
      <c r="IS23" s="343"/>
      <c r="IT23" s="343"/>
      <c r="IU23" s="343"/>
      <c r="IV23" s="343"/>
    </row>
    <row r="24" spans="1:256" s="344" customFormat="1" ht="20" customHeight="1">
      <c r="A24" s="345" t="s">
        <v>748</v>
      </c>
      <c r="B24" s="354">
        <v>25490</v>
      </c>
      <c r="C24" s="347" t="s">
        <v>1071</v>
      </c>
      <c r="D24" s="348">
        <v>8.6999999999999994E-2</v>
      </c>
      <c r="E24" s="350">
        <v>12665</v>
      </c>
      <c r="F24" s="350">
        <v>12665</v>
      </c>
      <c r="G24" s="350">
        <v>0</v>
      </c>
      <c r="H24" s="350">
        <v>12665</v>
      </c>
      <c r="I24" s="350">
        <v>12665</v>
      </c>
      <c r="J24" s="350">
        <v>0</v>
      </c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3"/>
      <c r="AU24" s="343"/>
      <c r="AV24" s="343"/>
      <c r="AW24" s="343"/>
      <c r="AX24" s="343"/>
      <c r="AY24" s="343"/>
      <c r="AZ24" s="343"/>
      <c r="BA24" s="343"/>
      <c r="BB24" s="343"/>
      <c r="BC24" s="343"/>
      <c r="BD24" s="343"/>
      <c r="BE24" s="343"/>
      <c r="BF24" s="343"/>
      <c r="BG24" s="343"/>
      <c r="BH24" s="343"/>
      <c r="BI24" s="343"/>
      <c r="BJ24" s="343"/>
      <c r="BK24" s="343"/>
      <c r="BL24" s="343"/>
      <c r="BM24" s="343"/>
      <c r="BN24" s="343"/>
      <c r="BO24" s="343"/>
      <c r="BP24" s="343"/>
      <c r="BQ24" s="343"/>
      <c r="BR24" s="343"/>
      <c r="BS24" s="343"/>
      <c r="BT24" s="343"/>
      <c r="BU24" s="343"/>
      <c r="BV24" s="343"/>
      <c r="BW24" s="343"/>
      <c r="BX24" s="343"/>
      <c r="BY24" s="343"/>
      <c r="BZ24" s="343"/>
      <c r="CA24" s="343"/>
      <c r="CB24" s="343"/>
      <c r="CC24" s="343"/>
      <c r="CD24" s="343"/>
      <c r="CE24" s="343"/>
      <c r="CF24" s="343"/>
      <c r="CG24" s="343"/>
      <c r="CH24" s="343"/>
      <c r="CI24" s="343"/>
      <c r="CJ24" s="343"/>
      <c r="CK24" s="343"/>
      <c r="CL24" s="343"/>
      <c r="CM24" s="343"/>
      <c r="CN24" s="343"/>
      <c r="CO24" s="343"/>
      <c r="CP24" s="343"/>
      <c r="CQ24" s="343"/>
      <c r="CR24" s="343"/>
      <c r="CS24" s="343"/>
      <c r="CT24" s="343"/>
      <c r="CU24" s="343"/>
      <c r="CV24" s="343"/>
      <c r="CW24" s="343"/>
      <c r="CX24" s="343"/>
      <c r="CY24" s="343"/>
      <c r="CZ24" s="343"/>
      <c r="DA24" s="343"/>
      <c r="DB24" s="343"/>
      <c r="DC24" s="343"/>
      <c r="DD24" s="343"/>
      <c r="DE24" s="343"/>
      <c r="DF24" s="343"/>
      <c r="DG24" s="343"/>
      <c r="DH24" s="343"/>
      <c r="DI24" s="343"/>
      <c r="DJ24" s="343"/>
      <c r="DK24" s="343"/>
      <c r="DL24" s="343"/>
      <c r="DM24" s="343"/>
      <c r="DN24" s="343"/>
      <c r="DO24" s="343"/>
      <c r="DP24" s="343"/>
      <c r="DQ24" s="343"/>
      <c r="DR24" s="343"/>
      <c r="DS24" s="343"/>
      <c r="DT24" s="343"/>
      <c r="DU24" s="343"/>
      <c r="DV24" s="343"/>
      <c r="DW24" s="343"/>
      <c r="DX24" s="343"/>
      <c r="DY24" s="343"/>
      <c r="DZ24" s="343"/>
      <c r="EA24" s="343"/>
      <c r="EB24" s="343"/>
      <c r="EC24" s="343"/>
      <c r="ED24" s="343"/>
      <c r="EE24" s="343"/>
      <c r="EF24" s="343"/>
      <c r="EG24" s="343"/>
      <c r="EH24" s="343"/>
      <c r="EI24" s="343"/>
      <c r="EJ24" s="343"/>
      <c r="EK24" s="343"/>
      <c r="EL24" s="343"/>
      <c r="EM24" s="343"/>
      <c r="EN24" s="343"/>
      <c r="EO24" s="343"/>
      <c r="EP24" s="343"/>
      <c r="EQ24" s="343"/>
      <c r="ER24" s="343"/>
      <c r="ES24" s="343"/>
      <c r="ET24" s="343"/>
      <c r="EU24" s="343"/>
      <c r="EV24" s="343"/>
      <c r="EW24" s="343"/>
      <c r="EX24" s="343"/>
      <c r="EY24" s="343"/>
      <c r="EZ24" s="343"/>
      <c r="FA24" s="343"/>
      <c r="FB24" s="343"/>
      <c r="FC24" s="343"/>
      <c r="FD24" s="343"/>
      <c r="FE24" s="343"/>
      <c r="FF24" s="343"/>
      <c r="FG24" s="343"/>
      <c r="FH24" s="343"/>
      <c r="FI24" s="343"/>
      <c r="FJ24" s="343"/>
      <c r="FK24" s="343"/>
      <c r="FL24" s="343"/>
      <c r="FM24" s="343"/>
      <c r="FN24" s="343"/>
      <c r="FO24" s="343"/>
      <c r="FP24" s="343"/>
      <c r="FQ24" s="343"/>
      <c r="FR24" s="343"/>
      <c r="FS24" s="343"/>
      <c r="FT24" s="343"/>
      <c r="FU24" s="343"/>
      <c r="FV24" s="343"/>
      <c r="FW24" s="343"/>
      <c r="FX24" s="343"/>
      <c r="FY24" s="343"/>
      <c r="FZ24" s="343"/>
      <c r="GA24" s="343"/>
      <c r="GB24" s="343"/>
      <c r="GC24" s="343"/>
      <c r="GD24" s="343"/>
      <c r="GE24" s="343"/>
      <c r="GF24" s="343"/>
      <c r="GG24" s="343"/>
      <c r="GH24" s="343"/>
      <c r="GI24" s="343"/>
      <c r="GJ24" s="343"/>
      <c r="GK24" s="343"/>
      <c r="GL24" s="343"/>
      <c r="GM24" s="343"/>
      <c r="GN24" s="343"/>
      <c r="GO24" s="343"/>
      <c r="GP24" s="343"/>
      <c r="GQ24" s="343"/>
      <c r="GR24" s="343"/>
      <c r="GS24" s="343"/>
      <c r="GT24" s="343"/>
      <c r="GU24" s="343"/>
      <c r="GV24" s="343"/>
      <c r="GW24" s="343"/>
      <c r="GX24" s="343"/>
      <c r="GY24" s="343"/>
      <c r="GZ24" s="343"/>
      <c r="HA24" s="343"/>
      <c r="HB24" s="343"/>
      <c r="HC24" s="343"/>
      <c r="HD24" s="343"/>
      <c r="HE24" s="343"/>
      <c r="HF24" s="343"/>
      <c r="HG24" s="343"/>
      <c r="HH24" s="343"/>
      <c r="HI24" s="343"/>
      <c r="HJ24" s="343"/>
      <c r="HK24" s="343"/>
      <c r="HL24" s="343"/>
      <c r="HM24" s="343"/>
      <c r="HN24" s="343"/>
      <c r="HO24" s="343"/>
      <c r="HP24" s="343"/>
      <c r="HQ24" s="343"/>
      <c r="HR24" s="343"/>
      <c r="HS24" s="343"/>
      <c r="HT24" s="343"/>
      <c r="HU24" s="343"/>
      <c r="HV24" s="343"/>
      <c r="HW24" s="343"/>
      <c r="HX24" s="343"/>
      <c r="HY24" s="343"/>
      <c r="HZ24" s="343"/>
      <c r="IA24" s="343"/>
      <c r="IB24" s="343"/>
      <c r="IC24" s="343"/>
      <c r="ID24" s="343"/>
      <c r="IE24" s="343"/>
      <c r="IF24" s="343"/>
      <c r="IG24" s="343"/>
      <c r="IH24" s="343"/>
      <c r="II24" s="343"/>
      <c r="IJ24" s="343"/>
      <c r="IK24" s="343"/>
      <c r="IL24" s="343"/>
      <c r="IM24" s="343"/>
      <c r="IN24" s="343"/>
      <c r="IO24" s="343"/>
      <c r="IP24" s="343"/>
      <c r="IQ24" s="343"/>
      <c r="IR24" s="343"/>
      <c r="IS24" s="343"/>
      <c r="IT24" s="343"/>
      <c r="IU24" s="343"/>
      <c r="IV24" s="343"/>
    </row>
    <row r="25" spans="1:256" s="344" customFormat="1" ht="20" customHeight="1">
      <c r="A25" s="345" t="s">
        <v>749</v>
      </c>
      <c r="B25" s="346" t="s">
        <v>750</v>
      </c>
      <c r="C25" s="347" t="s">
        <v>741</v>
      </c>
      <c r="D25" s="348">
        <v>0.04</v>
      </c>
      <c r="E25" s="350">
        <v>13860</v>
      </c>
      <c r="F25" s="350">
        <v>13860</v>
      </c>
      <c r="G25" s="350">
        <v>0</v>
      </c>
      <c r="H25" s="350">
        <v>13860</v>
      </c>
      <c r="I25" s="350">
        <v>13860</v>
      </c>
      <c r="J25" s="350">
        <v>0</v>
      </c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  <c r="X25" s="343"/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43"/>
      <c r="AX25" s="343"/>
      <c r="AY25" s="343"/>
      <c r="AZ25" s="343"/>
      <c r="BA25" s="343"/>
      <c r="BB25" s="343"/>
      <c r="BC25" s="343"/>
      <c r="BD25" s="343"/>
      <c r="BE25" s="343"/>
      <c r="BF25" s="343"/>
      <c r="BG25" s="343"/>
      <c r="BH25" s="343"/>
      <c r="BI25" s="343"/>
      <c r="BJ25" s="343"/>
      <c r="BK25" s="343"/>
      <c r="BL25" s="343"/>
      <c r="BM25" s="343"/>
      <c r="BN25" s="343"/>
      <c r="BO25" s="343"/>
      <c r="BP25" s="343"/>
      <c r="BQ25" s="343"/>
      <c r="BR25" s="343"/>
      <c r="BS25" s="343"/>
      <c r="BT25" s="343"/>
      <c r="BU25" s="343"/>
      <c r="BV25" s="343"/>
      <c r="BW25" s="343"/>
      <c r="BX25" s="343"/>
      <c r="BY25" s="343"/>
      <c r="BZ25" s="343"/>
      <c r="CA25" s="343"/>
      <c r="CB25" s="343"/>
      <c r="CC25" s="343"/>
      <c r="CD25" s="343"/>
      <c r="CE25" s="343"/>
      <c r="CF25" s="343"/>
      <c r="CG25" s="343"/>
      <c r="CH25" s="343"/>
      <c r="CI25" s="343"/>
      <c r="CJ25" s="343"/>
      <c r="CK25" s="343"/>
      <c r="CL25" s="343"/>
      <c r="CM25" s="343"/>
      <c r="CN25" s="343"/>
      <c r="CO25" s="343"/>
      <c r="CP25" s="343"/>
      <c r="CQ25" s="343"/>
      <c r="CR25" s="343"/>
      <c r="CS25" s="343"/>
      <c r="CT25" s="343"/>
      <c r="CU25" s="343"/>
      <c r="CV25" s="343"/>
      <c r="CW25" s="343"/>
      <c r="CX25" s="343"/>
      <c r="CY25" s="343"/>
      <c r="CZ25" s="343"/>
      <c r="DA25" s="343"/>
      <c r="DB25" s="343"/>
      <c r="DC25" s="343"/>
      <c r="DD25" s="343"/>
      <c r="DE25" s="343"/>
      <c r="DF25" s="343"/>
      <c r="DG25" s="343"/>
      <c r="DH25" s="343"/>
      <c r="DI25" s="343"/>
      <c r="DJ25" s="343"/>
      <c r="DK25" s="343"/>
      <c r="DL25" s="343"/>
      <c r="DM25" s="343"/>
      <c r="DN25" s="343"/>
      <c r="DO25" s="343"/>
      <c r="DP25" s="343"/>
      <c r="DQ25" s="343"/>
      <c r="DR25" s="343"/>
      <c r="DS25" s="343"/>
      <c r="DT25" s="343"/>
      <c r="DU25" s="343"/>
      <c r="DV25" s="343"/>
      <c r="DW25" s="343"/>
      <c r="DX25" s="343"/>
      <c r="DY25" s="343"/>
      <c r="DZ25" s="343"/>
      <c r="EA25" s="343"/>
      <c r="EB25" s="343"/>
      <c r="EC25" s="343"/>
      <c r="ED25" s="343"/>
      <c r="EE25" s="343"/>
      <c r="EF25" s="343"/>
      <c r="EG25" s="343"/>
      <c r="EH25" s="343"/>
      <c r="EI25" s="343"/>
      <c r="EJ25" s="343"/>
      <c r="EK25" s="343"/>
      <c r="EL25" s="343"/>
      <c r="EM25" s="343"/>
      <c r="EN25" s="343"/>
      <c r="EO25" s="343"/>
      <c r="EP25" s="343"/>
      <c r="EQ25" s="343"/>
      <c r="ER25" s="343"/>
      <c r="ES25" s="343"/>
      <c r="ET25" s="343"/>
      <c r="EU25" s="343"/>
      <c r="EV25" s="343"/>
      <c r="EW25" s="343"/>
      <c r="EX25" s="343"/>
      <c r="EY25" s="343"/>
      <c r="EZ25" s="343"/>
      <c r="FA25" s="343"/>
      <c r="FB25" s="343"/>
      <c r="FC25" s="343"/>
      <c r="FD25" s="343"/>
      <c r="FE25" s="343"/>
      <c r="FF25" s="343"/>
      <c r="FG25" s="343"/>
      <c r="FH25" s="343"/>
      <c r="FI25" s="343"/>
      <c r="FJ25" s="343"/>
      <c r="FK25" s="343"/>
      <c r="FL25" s="343"/>
      <c r="FM25" s="343"/>
      <c r="FN25" s="343"/>
      <c r="FO25" s="343"/>
      <c r="FP25" s="343"/>
      <c r="FQ25" s="343"/>
      <c r="FR25" s="343"/>
      <c r="FS25" s="343"/>
      <c r="FT25" s="343"/>
      <c r="FU25" s="343"/>
      <c r="FV25" s="343"/>
      <c r="FW25" s="343"/>
      <c r="FX25" s="343"/>
      <c r="FY25" s="343"/>
      <c r="FZ25" s="343"/>
      <c r="GA25" s="343"/>
      <c r="GB25" s="343"/>
      <c r="GC25" s="343"/>
      <c r="GD25" s="343"/>
      <c r="GE25" s="343"/>
      <c r="GF25" s="343"/>
      <c r="GG25" s="343"/>
      <c r="GH25" s="343"/>
      <c r="GI25" s="343"/>
      <c r="GJ25" s="343"/>
      <c r="GK25" s="343"/>
      <c r="GL25" s="343"/>
      <c r="GM25" s="343"/>
      <c r="GN25" s="343"/>
      <c r="GO25" s="343"/>
      <c r="GP25" s="343"/>
      <c r="GQ25" s="343"/>
      <c r="GR25" s="343"/>
      <c r="GS25" s="343"/>
      <c r="GT25" s="343"/>
      <c r="GU25" s="343"/>
      <c r="GV25" s="343"/>
      <c r="GW25" s="343"/>
      <c r="GX25" s="343"/>
      <c r="GY25" s="343"/>
      <c r="GZ25" s="343"/>
      <c r="HA25" s="343"/>
      <c r="HB25" s="343"/>
      <c r="HC25" s="343"/>
      <c r="HD25" s="343"/>
      <c r="HE25" s="343"/>
      <c r="HF25" s="343"/>
      <c r="HG25" s="343"/>
      <c r="HH25" s="343"/>
      <c r="HI25" s="343"/>
      <c r="HJ25" s="343"/>
      <c r="HK25" s="343"/>
      <c r="HL25" s="343"/>
      <c r="HM25" s="343"/>
      <c r="HN25" s="343"/>
      <c r="HO25" s="343"/>
      <c r="HP25" s="343"/>
      <c r="HQ25" s="343"/>
      <c r="HR25" s="343"/>
      <c r="HS25" s="343"/>
      <c r="HT25" s="343"/>
      <c r="HU25" s="343"/>
      <c r="HV25" s="343"/>
      <c r="HW25" s="343"/>
      <c r="HX25" s="343"/>
      <c r="HY25" s="343"/>
      <c r="HZ25" s="343"/>
      <c r="IA25" s="343"/>
      <c r="IB25" s="343"/>
      <c r="IC25" s="343"/>
      <c r="ID25" s="343"/>
      <c r="IE25" s="343"/>
      <c r="IF25" s="343"/>
      <c r="IG25" s="343"/>
      <c r="IH25" s="343"/>
      <c r="II25" s="343"/>
      <c r="IJ25" s="343"/>
      <c r="IK25" s="343"/>
      <c r="IL25" s="343"/>
      <c r="IM25" s="343"/>
      <c r="IN25" s="343"/>
      <c r="IO25" s="343"/>
      <c r="IP25" s="343"/>
      <c r="IQ25" s="343"/>
      <c r="IR25" s="343"/>
      <c r="IS25" s="343"/>
      <c r="IT25" s="343"/>
      <c r="IU25" s="343"/>
      <c r="IV25" s="343"/>
    </row>
    <row r="26" spans="1:256" s="344" customFormat="1" ht="20" customHeight="1">
      <c r="A26" s="345" t="s">
        <v>751</v>
      </c>
      <c r="B26" s="354">
        <v>25494</v>
      </c>
      <c r="C26" s="347" t="s">
        <v>1071</v>
      </c>
      <c r="D26" s="348">
        <v>8.6999999999999994E-2</v>
      </c>
      <c r="E26" s="350">
        <v>27060</v>
      </c>
      <c r="F26" s="350">
        <v>27060</v>
      </c>
      <c r="G26" s="350">
        <v>0</v>
      </c>
      <c r="H26" s="350">
        <v>27060</v>
      </c>
      <c r="I26" s="350">
        <v>27060</v>
      </c>
      <c r="J26" s="350">
        <v>0</v>
      </c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  <c r="AI26" s="343"/>
      <c r="AJ26" s="343"/>
      <c r="AK26" s="343"/>
      <c r="AL26" s="343"/>
      <c r="AM26" s="343"/>
      <c r="AN26" s="343"/>
      <c r="AO26" s="343"/>
      <c r="AP26" s="343"/>
      <c r="AQ26" s="343"/>
      <c r="AR26" s="343"/>
      <c r="AS26" s="343"/>
      <c r="AT26" s="343"/>
      <c r="AU26" s="343"/>
      <c r="AV26" s="343"/>
      <c r="AW26" s="343"/>
      <c r="AX26" s="343"/>
      <c r="AY26" s="343"/>
      <c r="AZ26" s="343"/>
      <c r="BA26" s="343"/>
      <c r="BB26" s="343"/>
      <c r="BC26" s="343"/>
      <c r="BD26" s="343"/>
      <c r="BE26" s="343"/>
      <c r="BF26" s="343"/>
      <c r="BG26" s="343"/>
      <c r="BH26" s="343"/>
      <c r="BI26" s="343"/>
      <c r="BJ26" s="343"/>
      <c r="BK26" s="343"/>
      <c r="BL26" s="343"/>
      <c r="BM26" s="343"/>
      <c r="BN26" s="343"/>
      <c r="BO26" s="343"/>
      <c r="BP26" s="343"/>
      <c r="BQ26" s="343"/>
      <c r="BR26" s="343"/>
      <c r="BS26" s="343"/>
      <c r="BT26" s="343"/>
      <c r="BU26" s="343"/>
      <c r="BV26" s="343"/>
      <c r="BW26" s="343"/>
      <c r="BX26" s="343"/>
      <c r="BY26" s="343"/>
      <c r="BZ26" s="343"/>
      <c r="CA26" s="343"/>
      <c r="CB26" s="343"/>
      <c r="CC26" s="343"/>
      <c r="CD26" s="343"/>
      <c r="CE26" s="343"/>
      <c r="CF26" s="343"/>
      <c r="CG26" s="343"/>
      <c r="CH26" s="343"/>
      <c r="CI26" s="343"/>
      <c r="CJ26" s="343"/>
      <c r="CK26" s="343"/>
      <c r="CL26" s="343"/>
      <c r="CM26" s="343"/>
      <c r="CN26" s="343"/>
      <c r="CO26" s="343"/>
      <c r="CP26" s="343"/>
      <c r="CQ26" s="343"/>
      <c r="CR26" s="343"/>
      <c r="CS26" s="343"/>
      <c r="CT26" s="343"/>
      <c r="CU26" s="343"/>
      <c r="CV26" s="343"/>
      <c r="CW26" s="343"/>
      <c r="CX26" s="343"/>
      <c r="CY26" s="343"/>
      <c r="CZ26" s="343"/>
      <c r="DA26" s="343"/>
      <c r="DB26" s="343"/>
      <c r="DC26" s="343"/>
      <c r="DD26" s="343"/>
      <c r="DE26" s="343"/>
      <c r="DF26" s="343"/>
      <c r="DG26" s="343"/>
      <c r="DH26" s="343"/>
      <c r="DI26" s="343"/>
      <c r="DJ26" s="343"/>
      <c r="DK26" s="343"/>
      <c r="DL26" s="343"/>
      <c r="DM26" s="343"/>
      <c r="DN26" s="343"/>
      <c r="DO26" s="343"/>
      <c r="DP26" s="343"/>
      <c r="DQ26" s="343"/>
      <c r="DR26" s="343"/>
      <c r="DS26" s="343"/>
      <c r="DT26" s="343"/>
      <c r="DU26" s="343"/>
      <c r="DV26" s="343"/>
      <c r="DW26" s="343"/>
      <c r="DX26" s="343"/>
      <c r="DY26" s="343"/>
      <c r="DZ26" s="343"/>
      <c r="EA26" s="343"/>
      <c r="EB26" s="343"/>
      <c r="EC26" s="343"/>
      <c r="ED26" s="343"/>
      <c r="EE26" s="343"/>
      <c r="EF26" s="343"/>
      <c r="EG26" s="343"/>
      <c r="EH26" s="343"/>
      <c r="EI26" s="343"/>
      <c r="EJ26" s="343"/>
      <c r="EK26" s="343"/>
      <c r="EL26" s="343"/>
      <c r="EM26" s="343"/>
      <c r="EN26" s="343"/>
      <c r="EO26" s="343"/>
      <c r="EP26" s="343"/>
      <c r="EQ26" s="343"/>
      <c r="ER26" s="343"/>
      <c r="ES26" s="343"/>
      <c r="ET26" s="343"/>
      <c r="EU26" s="343"/>
      <c r="EV26" s="343"/>
      <c r="EW26" s="343"/>
      <c r="EX26" s="343"/>
      <c r="EY26" s="343"/>
      <c r="EZ26" s="343"/>
      <c r="FA26" s="343"/>
      <c r="FB26" s="343"/>
      <c r="FC26" s="343"/>
      <c r="FD26" s="343"/>
      <c r="FE26" s="343"/>
      <c r="FF26" s="343"/>
      <c r="FG26" s="343"/>
      <c r="FH26" s="343"/>
      <c r="FI26" s="343"/>
      <c r="FJ26" s="343"/>
      <c r="FK26" s="343"/>
      <c r="FL26" s="343"/>
      <c r="FM26" s="343"/>
      <c r="FN26" s="343"/>
      <c r="FO26" s="343"/>
      <c r="FP26" s="343"/>
      <c r="FQ26" s="343"/>
      <c r="FR26" s="343"/>
      <c r="FS26" s="343"/>
      <c r="FT26" s="343"/>
      <c r="FU26" s="343"/>
      <c r="FV26" s="343"/>
      <c r="FW26" s="343"/>
      <c r="FX26" s="343"/>
      <c r="FY26" s="343"/>
      <c r="FZ26" s="343"/>
      <c r="GA26" s="343"/>
      <c r="GB26" s="343"/>
      <c r="GC26" s="343"/>
      <c r="GD26" s="343"/>
      <c r="GE26" s="343"/>
      <c r="GF26" s="343"/>
      <c r="GG26" s="343"/>
      <c r="GH26" s="343"/>
      <c r="GI26" s="343"/>
      <c r="GJ26" s="343"/>
      <c r="GK26" s="343"/>
      <c r="GL26" s="343"/>
      <c r="GM26" s="343"/>
      <c r="GN26" s="343"/>
      <c r="GO26" s="343"/>
      <c r="GP26" s="343"/>
      <c r="GQ26" s="343"/>
      <c r="GR26" s="343"/>
      <c r="GS26" s="343"/>
      <c r="GT26" s="343"/>
      <c r="GU26" s="343"/>
      <c r="GV26" s="343"/>
      <c r="GW26" s="343"/>
      <c r="GX26" s="343"/>
      <c r="GY26" s="343"/>
      <c r="GZ26" s="343"/>
      <c r="HA26" s="343"/>
      <c r="HB26" s="343"/>
      <c r="HC26" s="343"/>
      <c r="HD26" s="343"/>
      <c r="HE26" s="343"/>
      <c r="HF26" s="343"/>
      <c r="HG26" s="343"/>
      <c r="HH26" s="343"/>
      <c r="HI26" s="343"/>
      <c r="HJ26" s="343"/>
      <c r="HK26" s="343"/>
      <c r="HL26" s="343"/>
      <c r="HM26" s="343"/>
      <c r="HN26" s="343"/>
      <c r="HO26" s="343"/>
      <c r="HP26" s="343"/>
      <c r="HQ26" s="343"/>
      <c r="HR26" s="343"/>
      <c r="HS26" s="343"/>
      <c r="HT26" s="343"/>
      <c r="HU26" s="343"/>
      <c r="HV26" s="343"/>
      <c r="HW26" s="343"/>
      <c r="HX26" s="343"/>
      <c r="HY26" s="343"/>
      <c r="HZ26" s="343"/>
      <c r="IA26" s="343"/>
      <c r="IB26" s="343"/>
      <c r="IC26" s="343"/>
      <c r="ID26" s="343"/>
      <c r="IE26" s="343"/>
      <c r="IF26" s="343"/>
      <c r="IG26" s="343"/>
      <c r="IH26" s="343"/>
      <c r="II26" s="343"/>
      <c r="IJ26" s="343"/>
      <c r="IK26" s="343"/>
      <c r="IL26" s="343"/>
      <c r="IM26" s="343"/>
      <c r="IN26" s="343"/>
      <c r="IO26" s="343"/>
      <c r="IP26" s="343"/>
      <c r="IQ26" s="343"/>
      <c r="IR26" s="343"/>
      <c r="IS26" s="343"/>
      <c r="IT26" s="343"/>
      <c r="IU26" s="343"/>
      <c r="IV26" s="343"/>
    </row>
    <row r="27" spans="1:256" s="344" customFormat="1" ht="20" customHeight="1">
      <c r="A27" s="345" t="s">
        <v>752</v>
      </c>
      <c r="B27" s="346" t="s">
        <v>753</v>
      </c>
      <c r="C27" s="347" t="s">
        <v>741</v>
      </c>
      <c r="D27" s="348">
        <v>0.04</v>
      </c>
      <c r="E27" s="350">
        <v>8552</v>
      </c>
      <c r="F27" s="350">
        <v>8552</v>
      </c>
      <c r="G27" s="350">
        <v>0</v>
      </c>
      <c r="H27" s="350">
        <v>8552</v>
      </c>
      <c r="I27" s="350">
        <v>8552</v>
      </c>
      <c r="J27" s="350">
        <v>0</v>
      </c>
      <c r="K27" s="343"/>
      <c r="L27" s="343"/>
      <c r="M27" s="343"/>
      <c r="N27" s="343"/>
      <c r="O27" s="343"/>
      <c r="P27" s="343"/>
      <c r="Q27" s="343"/>
      <c r="R27" s="343"/>
      <c r="S27" s="343"/>
      <c r="T27" s="343"/>
      <c r="U27" s="343"/>
      <c r="V27" s="343"/>
      <c r="W27" s="343"/>
      <c r="X27" s="343"/>
      <c r="Y27" s="343"/>
      <c r="Z27" s="343"/>
      <c r="AA27" s="343"/>
      <c r="AB27" s="343"/>
      <c r="AC27" s="343"/>
      <c r="AD27" s="343"/>
      <c r="AE27" s="343"/>
      <c r="AF27" s="343"/>
      <c r="AG27" s="343"/>
      <c r="AH27" s="343"/>
      <c r="AI27" s="343"/>
      <c r="AJ27" s="343"/>
      <c r="AK27" s="343"/>
      <c r="AL27" s="343"/>
      <c r="AM27" s="343"/>
      <c r="AN27" s="343"/>
      <c r="AO27" s="343"/>
      <c r="AP27" s="343"/>
      <c r="AQ27" s="343"/>
      <c r="AR27" s="343"/>
      <c r="AS27" s="343"/>
      <c r="AT27" s="343"/>
      <c r="AU27" s="343"/>
      <c r="AV27" s="343"/>
      <c r="AW27" s="343"/>
      <c r="AX27" s="343"/>
      <c r="AY27" s="343"/>
      <c r="AZ27" s="343"/>
      <c r="BA27" s="343"/>
      <c r="BB27" s="343"/>
      <c r="BC27" s="343"/>
      <c r="BD27" s="343"/>
      <c r="BE27" s="343"/>
      <c r="BF27" s="343"/>
      <c r="BG27" s="343"/>
      <c r="BH27" s="343"/>
      <c r="BI27" s="343"/>
      <c r="BJ27" s="343"/>
      <c r="BK27" s="343"/>
      <c r="BL27" s="343"/>
      <c r="BM27" s="343"/>
      <c r="BN27" s="343"/>
      <c r="BO27" s="343"/>
      <c r="BP27" s="343"/>
      <c r="BQ27" s="343"/>
      <c r="BR27" s="343"/>
      <c r="BS27" s="343"/>
      <c r="BT27" s="343"/>
      <c r="BU27" s="343"/>
      <c r="BV27" s="343"/>
      <c r="BW27" s="343"/>
      <c r="BX27" s="343"/>
      <c r="BY27" s="343"/>
      <c r="BZ27" s="343"/>
      <c r="CA27" s="343"/>
      <c r="CB27" s="343"/>
      <c r="CC27" s="343"/>
      <c r="CD27" s="343"/>
      <c r="CE27" s="343"/>
      <c r="CF27" s="343"/>
      <c r="CG27" s="343"/>
      <c r="CH27" s="343"/>
      <c r="CI27" s="343"/>
      <c r="CJ27" s="343"/>
      <c r="CK27" s="343"/>
      <c r="CL27" s="343"/>
      <c r="CM27" s="343"/>
      <c r="CN27" s="343"/>
      <c r="CO27" s="343"/>
      <c r="CP27" s="343"/>
      <c r="CQ27" s="343"/>
      <c r="CR27" s="343"/>
      <c r="CS27" s="343"/>
      <c r="CT27" s="343"/>
      <c r="CU27" s="343"/>
      <c r="CV27" s="343"/>
      <c r="CW27" s="343"/>
      <c r="CX27" s="343"/>
      <c r="CY27" s="343"/>
      <c r="CZ27" s="343"/>
      <c r="DA27" s="343"/>
      <c r="DB27" s="343"/>
      <c r="DC27" s="343"/>
      <c r="DD27" s="343"/>
      <c r="DE27" s="343"/>
      <c r="DF27" s="343"/>
      <c r="DG27" s="343"/>
      <c r="DH27" s="343"/>
      <c r="DI27" s="343"/>
      <c r="DJ27" s="343"/>
      <c r="DK27" s="343"/>
      <c r="DL27" s="343"/>
      <c r="DM27" s="343"/>
      <c r="DN27" s="343"/>
      <c r="DO27" s="343"/>
      <c r="DP27" s="343"/>
      <c r="DQ27" s="343"/>
      <c r="DR27" s="343"/>
      <c r="DS27" s="343"/>
      <c r="DT27" s="343"/>
      <c r="DU27" s="343"/>
      <c r="DV27" s="343"/>
      <c r="DW27" s="343"/>
      <c r="DX27" s="343"/>
      <c r="DY27" s="343"/>
      <c r="DZ27" s="343"/>
      <c r="EA27" s="343"/>
      <c r="EB27" s="343"/>
      <c r="EC27" s="343"/>
      <c r="ED27" s="343"/>
      <c r="EE27" s="343"/>
      <c r="EF27" s="343"/>
      <c r="EG27" s="343"/>
      <c r="EH27" s="343"/>
      <c r="EI27" s="343"/>
      <c r="EJ27" s="343"/>
      <c r="EK27" s="343"/>
      <c r="EL27" s="343"/>
      <c r="EM27" s="343"/>
      <c r="EN27" s="343"/>
      <c r="EO27" s="343"/>
      <c r="EP27" s="343"/>
      <c r="EQ27" s="343"/>
      <c r="ER27" s="343"/>
      <c r="ES27" s="343"/>
      <c r="ET27" s="343"/>
      <c r="EU27" s="343"/>
      <c r="EV27" s="343"/>
      <c r="EW27" s="343"/>
      <c r="EX27" s="343"/>
      <c r="EY27" s="343"/>
      <c r="EZ27" s="343"/>
      <c r="FA27" s="343"/>
      <c r="FB27" s="343"/>
      <c r="FC27" s="343"/>
      <c r="FD27" s="343"/>
      <c r="FE27" s="343"/>
      <c r="FF27" s="343"/>
      <c r="FG27" s="343"/>
      <c r="FH27" s="343"/>
      <c r="FI27" s="343"/>
      <c r="FJ27" s="343"/>
      <c r="FK27" s="343"/>
      <c r="FL27" s="343"/>
      <c r="FM27" s="343"/>
      <c r="FN27" s="343"/>
      <c r="FO27" s="343"/>
      <c r="FP27" s="343"/>
      <c r="FQ27" s="343"/>
      <c r="FR27" s="343"/>
      <c r="FS27" s="343"/>
      <c r="FT27" s="343"/>
      <c r="FU27" s="343"/>
      <c r="FV27" s="343"/>
      <c r="FW27" s="343"/>
      <c r="FX27" s="343"/>
      <c r="FY27" s="343"/>
      <c r="FZ27" s="343"/>
      <c r="GA27" s="343"/>
      <c r="GB27" s="343"/>
      <c r="GC27" s="343"/>
      <c r="GD27" s="343"/>
      <c r="GE27" s="343"/>
      <c r="GF27" s="343"/>
      <c r="GG27" s="343"/>
      <c r="GH27" s="343"/>
      <c r="GI27" s="343"/>
      <c r="GJ27" s="343"/>
      <c r="GK27" s="343"/>
      <c r="GL27" s="343"/>
      <c r="GM27" s="343"/>
      <c r="GN27" s="343"/>
      <c r="GO27" s="343"/>
      <c r="GP27" s="343"/>
      <c r="GQ27" s="343"/>
      <c r="GR27" s="343"/>
      <c r="GS27" s="343"/>
      <c r="GT27" s="343"/>
      <c r="GU27" s="343"/>
      <c r="GV27" s="343"/>
      <c r="GW27" s="343"/>
      <c r="GX27" s="343"/>
      <c r="GY27" s="343"/>
      <c r="GZ27" s="343"/>
      <c r="HA27" s="343"/>
      <c r="HB27" s="343"/>
      <c r="HC27" s="343"/>
      <c r="HD27" s="343"/>
      <c r="HE27" s="343"/>
      <c r="HF27" s="343"/>
      <c r="HG27" s="343"/>
      <c r="HH27" s="343"/>
      <c r="HI27" s="343"/>
      <c r="HJ27" s="343"/>
      <c r="HK27" s="343"/>
      <c r="HL27" s="343"/>
      <c r="HM27" s="343"/>
      <c r="HN27" s="343"/>
      <c r="HO27" s="343"/>
      <c r="HP27" s="343"/>
      <c r="HQ27" s="343"/>
      <c r="HR27" s="343"/>
      <c r="HS27" s="343"/>
      <c r="HT27" s="343"/>
      <c r="HU27" s="343"/>
      <c r="HV27" s="343"/>
      <c r="HW27" s="343"/>
      <c r="HX27" s="343"/>
      <c r="HY27" s="343"/>
      <c r="HZ27" s="343"/>
      <c r="IA27" s="343"/>
      <c r="IB27" s="343"/>
      <c r="IC27" s="343"/>
      <c r="ID27" s="343"/>
      <c r="IE27" s="343"/>
      <c r="IF27" s="343"/>
      <c r="IG27" s="343"/>
      <c r="IH27" s="343"/>
      <c r="II27" s="343"/>
      <c r="IJ27" s="343"/>
      <c r="IK27" s="343"/>
      <c r="IL27" s="343"/>
      <c r="IM27" s="343"/>
      <c r="IN27" s="343"/>
      <c r="IO27" s="343"/>
      <c r="IP27" s="343"/>
      <c r="IQ27" s="343"/>
      <c r="IR27" s="343"/>
      <c r="IS27" s="343"/>
      <c r="IT27" s="343"/>
      <c r="IU27" s="343"/>
      <c r="IV27" s="343"/>
    </row>
    <row r="28" spans="1:256" s="344" customFormat="1" ht="20" customHeight="1">
      <c r="A28" s="345" t="s">
        <v>995</v>
      </c>
      <c r="B28" s="346" t="s">
        <v>996</v>
      </c>
      <c r="C28" s="355"/>
      <c r="D28" s="348">
        <v>0.12</v>
      </c>
      <c r="E28" s="350">
        <v>1840</v>
      </c>
      <c r="F28" s="350">
        <v>1840</v>
      </c>
      <c r="G28" s="350">
        <v>0</v>
      </c>
      <c r="H28" s="350">
        <v>1840</v>
      </c>
      <c r="I28" s="350">
        <v>1840</v>
      </c>
      <c r="J28" s="350">
        <v>0</v>
      </c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43"/>
      <c r="AT28" s="343"/>
      <c r="AU28" s="343"/>
      <c r="AV28" s="343"/>
      <c r="AW28" s="343"/>
      <c r="AX28" s="343"/>
      <c r="AY28" s="343"/>
      <c r="AZ28" s="343"/>
      <c r="BA28" s="343"/>
      <c r="BB28" s="343"/>
      <c r="BC28" s="343"/>
      <c r="BD28" s="343"/>
      <c r="BE28" s="343"/>
      <c r="BF28" s="343"/>
      <c r="BG28" s="343"/>
      <c r="BH28" s="343"/>
      <c r="BI28" s="343"/>
      <c r="BJ28" s="343"/>
      <c r="BK28" s="343"/>
      <c r="BL28" s="343"/>
      <c r="BM28" s="343"/>
      <c r="BN28" s="343"/>
      <c r="BO28" s="343"/>
      <c r="BP28" s="343"/>
      <c r="BQ28" s="343"/>
      <c r="BR28" s="343"/>
      <c r="BS28" s="343"/>
      <c r="BT28" s="343"/>
      <c r="BU28" s="343"/>
      <c r="BV28" s="343"/>
      <c r="BW28" s="343"/>
      <c r="BX28" s="343"/>
      <c r="BY28" s="343"/>
      <c r="BZ28" s="343"/>
      <c r="CA28" s="343"/>
      <c r="CB28" s="343"/>
      <c r="CC28" s="343"/>
      <c r="CD28" s="343"/>
      <c r="CE28" s="343"/>
      <c r="CF28" s="343"/>
      <c r="CG28" s="343"/>
      <c r="CH28" s="343"/>
      <c r="CI28" s="343"/>
      <c r="CJ28" s="343"/>
      <c r="CK28" s="343"/>
      <c r="CL28" s="343"/>
      <c r="CM28" s="343"/>
      <c r="CN28" s="343"/>
      <c r="CO28" s="343"/>
      <c r="CP28" s="343"/>
      <c r="CQ28" s="343"/>
      <c r="CR28" s="343"/>
      <c r="CS28" s="343"/>
      <c r="CT28" s="343"/>
      <c r="CU28" s="343"/>
      <c r="CV28" s="343"/>
      <c r="CW28" s="343"/>
      <c r="CX28" s="343"/>
      <c r="CY28" s="343"/>
      <c r="CZ28" s="343"/>
      <c r="DA28" s="343"/>
      <c r="DB28" s="343"/>
      <c r="DC28" s="343"/>
      <c r="DD28" s="343"/>
      <c r="DE28" s="343"/>
      <c r="DF28" s="343"/>
      <c r="DG28" s="343"/>
      <c r="DH28" s="343"/>
      <c r="DI28" s="343"/>
      <c r="DJ28" s="343"/>
      <c r="DK28" s="343"/>
      <c r="DL28" s="343"/>
      <c r="DM28" s="343"/>
      <c r="DN28" s="343"/>
      <c r="DO28" s="343"/>
      <c r="DP28" s="343"/>
      <c r="DQ28" s="343"/>
      <c r="DR28" s="343"/>
      <c r="DS28" s="343"/>
      <c r="DT28" s="343"/>
      <c r="DU28" s="343"/>
      <c r="DV28" s="343"/>
      <c r="DW28" s="343"/>
      <c r="DX28" s="343"/>
      <c r="DY28" s="343"/>
      <c r="DZ28" s="343"/>
      <c r="EA28" s="343"/>
      <c r="EB28" s="343"/>
      <c r="EC28" s="343"/>
      <c r="ED28" s="343"/>
      <c r="EE28" s="343"/>
      <c r="EF28" s="343"/>
      <c r="EG28" s="343"/>
      <c r="EH28" s="343"/>
      <c r="EI28" s="343"/>
      <c r="EJ28" s="343"/>
      <c r="EK28" s="343"/>
      <c r="EL28" s="343"/>
      <c r="EM28" s="343"/>
      <c r="EN28" s="343"/>
      <c r="EO28" s="343"/>
      <c r="EP28" s="343"/>
      <c r="EQ28" s="343"/>
      <c r="ER28" s="343"/>
      <c r="ES28" s="343"/>
      <c r="ET28" s="343"/>
      <c r="EU28" s="343"/>
      <c r="EV28" s="343"/>
      <c r="EW28" s="343"/>
      <c r="EX28" s="343"/>
      <c r="EY28" s="343"/>
      <c r="EZ28" s="343"/>
      <c r="FA28" s="343"/>
      <c r="FB28" s="343"/>
      <c r="FC28" s="343"/>
      <c r="FD28" s="343"/>
      <c r="FE28" s="343"/>
      <c r="FF28" s="343"/>
      <c r="FG28" s="343"/>
      <c r="FH28" s="343"/>
      <c r="FI28" s="343"/>
      <c r="FJ28" s="343"/>
      <c r="FK28" s="343"/>
      <c r="FL28" s="343"/>
      <c r="FM28" s="343"/>
      <c r="FN28" s="343"/>
      <c r="FO28" s="343"/>
      <c r="FP28" s="343"/>
      <c r="FQ28" s="343"/>
      <c r="FR28" s="343"/>
      <c r="FS28" s="343"/>
      <c r="FT28" s="343"/>
      <c r="FU28" s="343"/>
      <c r="FV28" s="343"/>
      <c r="FW28" s="343"/>
      <c r="FX28" s="343"/>
      <c r="FY28" s="343"/>
      <c r="FZ28" s="343"/>
      <c r="GA28" s="343"/>
      <c r="GB28" s="343"/>
      <c r="GC28" s="343"/>
      <c r="GD28" s="343"/>
      <c r="GE28" s="343"/>
      <c r="GF28" s="343"/>
      <c r="GG28" s="343"/>
      <c r="GH28" s="343"/>
      <c r="GI28" s="343"/>
      <c r="GJ28" s="343"/>
      <c r="GK28" s="343"/>
      <c r="GL28" s="343"/>
      <c r="GM28" s="343"/>
      <c r="GN28" s="343"/>
      <c r="GO28" s="343"/>
      <c r="GP28" s="343"/>
      <c r="GQ28" s="343"/>
      <c r="GR28" s="343"/>
      <c r="GS28" s="343"/>
      <c r="GT28" s="343"/>
      <c r="GU28" s="343"/>
      <c r="GV28" s="343"/>
      <c r="GW28" s="343"/>
      <c r="GX28" s="343"/>
      <c r="GY28" s="343"/>
      <c r="GZ28" s="343"/>
      <c r="HA28" s="343"/>
      <c r="HB28" s="343"/>
      <c r="HC28" s="343"/>
      <c r="HD28" s="343"/>
      <c r="HE28" s="343"/>
      <c r="HF28" s="343"/>
      <c r="HG28" s="343"/>
      <c r="HH28" s="343"/>
      <c r="HI28" s="343"/>
      <c r="HJ28" s="343"/>
      <c r="HK28" s="343"/>
      <c r="HL28" s="343"/>
      <c r="HM28" s="343"/>
      <c r="HN28" s="343"/>
      <c r="HO28" s="343"/>
      <c r="HP28" s="343"/>
      <c r="HQ28" s="343"/>
      <c r="HR28" s="343"/>
      <c r="HS28" s="343"/>
      <c r="HT28" s="343"/>
      <c r="HU28" s="343"/>
      <c r="HV28" s="343"/>
      <c r="HW28" s="343"/>
      <c r="HX28" s="343"/>
      <c r="HY28" s="343"/>
      <c r="HZ28" s="343"/>
      <c r="IA28" s="343"/>
      <c r="IB28" s="343"/>
      <c r="IC28" s="343"/>
      <c r="ID28" s="343"/>
      <c r="IE28" s="343"/>
      <c r="IF28" s="343"/>
      <c r="IG28" s="343"/>
      <c r="IH28" s="343"/>
      <c r="II28" s="343"/>
      <c r="IJ28" s="343"/>
      <c r="IK28" s="343"/>
      <c r="IL28" s="343"/>
      <c r="IM28" s="343"/>
      <c r="IN28" s="343"/>
      <c r="IO28" s="343"/>
      <c r="IP28" s="343"/>
      <c r="IQ28" s="343"/>
      <c r="IR28" s="343"/>
      <c r="IS28" s="343"/>
      <c r="IT28" s="343"/>
      <c r="IU28" s="343"/>
      <c r="IV28" s="343"/>
    </row>
    <row r="29" spans="1:256" s="344" customFormat="1" ht="20" customHeight="1">
      <c r="A29" s="345" t="s">
        <v>997</v>
      </c>
      <c r="B29" s="346" t="s">
        <v>998</v>
      </c>
      <c r="C29" s="347" t="s">
        <v>741</v>
      </c>
      <c r="D29" s="348">
        <v>0.09</v>
      </c>
      <c r="E29" s="350">
        <v>500</v>
      </c>
      <c r="F29" s="350">
        <v>500</v>
      </c>
      <c r="G29" s="350">
        <v>0</v>
      </c>
      <c r="H29" s="350">
        <v>500</v>
      </c>
      <c r="I29" s="350">
        <v>500</v>
      </c>
      <c r="J29" s="350">
        <v>0</v>
      </c>
      <c r="K29" s="343"/>
      <c r="L29" s="343"/>
      <c r="M29" s="343"/>
      <c r="N29" s="343"/>
      <c r="O29" s="343"/>
      <c r="P29" s="343"/>
      <c r="Q29" s="343"/>
      <c r="R29" s="343"/>
      <c r="S29" s="343"/>
      <c r="T29" s="343"/>
      <c r="U29" s="343"/>
      <c r="V29" s="343"/>
      <c r="W29" s="343"/>
      <c r="X29" s="343"/>
      <c r="Y29" s="343"/>
      <c r="Z29" s="343"/>
      <c r="AA29" s="343"/>
      <c r="AB29" s="343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343"/>
      <c r="AV29" s="343"/>
      <c r="AW29" s="343"/>
      <c r="AX29" s="343"/>
      <c r="AY29" s="343"/>
      <c r="AZ29" s="343"/>
      <c r="BA29" s="343"/>
      <c r="BB29" s="343"/>
      <c r="BC29" s="343"/>
      <c r="BD29" s="343"/>
      <c r="BE29" s="343"/>
      <c r="BF29" s="343"/>
      <c r="BG29" s="343"/>
      <c r="BH29" s="343"/>
      <c r="BI29" s="343"/>
      <c r="BJ29" s="343"/>
      <c r="BK29" s="343"/>
      <c r="BL29" s="343"/>
      <c r="BM29" s="343"/>
      <c r="BN29" s="343"/>
      <c r="BO29" s="343"/>
      <c r="BP29" s="343"/>
      <c r="BQ29" s="343"/>
      <c r="BR29" s="343"/>
      <c r="BS29" s="343"/>
      <c r="BT29" s="343"/>
      <c r="BU29" s="343"/>
      <c r="BV29" s="343"/>
      <c r="BW29" s="343"/>
      <c r="BX29" s="343"/>
      <c r="BY29" s="343"/>
      <c r="BZ29" s="343"/>
      <c r="CA29" s="343"/>
      <c r="CB29" s="343"/>
      <c r="CC29" s="343"/>
      <c r="CD29" s="343"/>
      <c r="CE29" s="343"/>
      <c r="CF29" s="343"/>
      <c r="CG29" s="343"/>
      <c r="CH29" s="343"/>
      <c r="CI29" s="343"/>
      <c r="CJ29" s="343"/>
      <c r="CK29" s="343"/>
      <c r="CL29" s="343"/>
      <c r="CM29" s="343"/>
      <c r="CN29" s="343"/>
      <c r="CO29" s="343"/>
      <c r="CP29" s="343"/>
      <c r="CQ29" s="343"/>
      <c r="CR29" s="343"/>
      <c r="CS29" s="343"/>
      <c r="CT29" s="343"/>
      <c r="CU29" s="343"/>
      <c r="CV29" s="343"/>
      <c r="CW29" s="343"/>
      <c r="CX29" s="343"/>
      <c r="CY29" s="343"/>
      <c r="CZ29" s="343"/>
      <c r="DA29" s="343"/>
      <c r="DB29" s="343"/>
      <c r="DC29" s="343"/>
      <c r="DD29" s="343"/>
      <c r="DE29" s="343"/>
      <c r="DF29" s="343"/>
      <c r="DG29" s="343"/>
      <c r="DH29" s="343"/>
      <c r="DI29" s="343"/>
      <c r="DJ29" s="343"/>
      <c r="DK29" s="343"/>
      <c r="DL29" s="343"/>
      <c r="DM29" s="343"/>
      <c r="DN29" s="343"/>
      <c r="DO29" s="343"/>
      <c r="DP29" s="343"/>
      <c r="DQ29" s="343"/>
      <c r="DR29" s="343"/>
      <c r="DS29" s="343"/>
      <c r="DT29" s="343"/>
      <c r="DU29" s="343"/>
      <c r="DV29" s="343"/>
      <c r="DW29" s="343"/>
      <c r="DX29" s="343"/>
      <c r="DY29" s="343"/>
      <c r="DZ29" s="343"/>
      <c r="EA29" s="343"/>
      <c r="EB29" s="343"/>
      <c r="EC29" s="343"/>
      <c r="ED29" s="343"/>
      <c r="EE29" s="343"/>
      <c r="EF29" s="343"/>
      <c r="EG29" s="343"/>
      <c r="EH29" s="343"/>
      <c r="EI29" s="343"/>
      <c r="EJ29" s="343"/>
      <c r="EK29" s="343"/>
      <c r="EL29" s="343"/>
      <c r="EM29" s="343"/>
      <c r="EN29" s="343"/>
      <c r="EO29" s="343"/>
      <c r="EP29" s="343"/>
      <c r="EQ29" s="343"/>
      <c r="ER29" s="343"/>
      <c r="ES29" s="343"/>
      <c r="ET29" s="343"/>
      <c r="EU29" s="343"/>
      <c r="EV29" s="343"/>
      <c r="EW29" s="343"/>
      <c r="EX29" s="343"/>
      <c r="EY29" s="343"/>
      <c r="EZ29" s="343"/>
      <c r="FA29" s="343"/>
      <c r="FB29" s="343"/>
      <c r="FC29" s="343"/>
      <c r="FD29" s="343"/>
      <c r="FE29" s="343"/>
      <c r="FF29" s="343"/>
      <c r="FG29" s="343"/>
      <c r="FH29" s="343"/>
      <c r="FI29" s="343"/>
      <c r="FJ29" s="343"/>
      <c r="FK29" s="343"/>
      <c r="FL29" s="343"/>
      <c r="FM29" s="343"/>
      <c r="FN29" s="343"/>
      <c r="FO29" s="343"/>
      <c r="FP29" s="343"/>
      <c r="FQ29" s="343"/>
      <c r="FR29" s="343"/>
      <c r="FS29" s="343"/>
      <c r="FT29" s="343"/>
      <c r="FU29" s="343"/>
      <c r="FV29" s="343"/>
      <c r="FW29" s="343"/>
      <c r="FX29" s="343"/>
      <c r="FY29" s="343"/>
      <c r="FZ29" s="343"/>
      <c r="GA29" s="343"/>
      <c r="GB29" s="343"/>
      <c r="GC29" s="343"/>
      <c r="GD29" s="343"/>
      <c r="GE29" s="343"/>
      <c r="GF29" s="343"/>
      <c r="GG29" s="343"/>
      <c r="GH29" s="343"/>
      <c r="GI29" s="343"/>
      <c r="GJ29" s="343"/>
      <c r="GK29" s="343"/>
      <c r="GL29" s="343"/>
      <c r="GM29" s="343"/>
      <c r="GN29" s="343"/>
      <c r="GO29" s="343"/>
      <c r="GP29" s="343"/>
      <c r="GQ29" s="343"/>
      <c r="GR29" s="343"/>
      <c r="GS29" s="343"/>
      <c r="GT29" s="343"/>
      <c r="GU29" s="343"/>
      <c r="GV29" s="343"/>
      <c r="GW29" s="343"/>
      <c r="GX29" s="343"/>
      <c r="GY29" s="343"/>
      <c r="GZ29" s="343"/>
      <c r="HA29" s="343"/>
      <c r="HB29" s="343"/>
      <c r="HC29" s="343"/>
      <c r="HD29" s="343"/>
      <c r="HE29" s="343"/>
      <c r="HF29" s="343"/>
      <c r="HG29" s="343"/>
      <c r="HH29" s="343"/>
      <c r="HI29" s="343"/>
      <c r="HJ29" s="343"/>
      <c r="HK29" s="343"/>
      <c r="HL29" s="343"/>
      <c r="HM29" s="343"/>
      <c r="HN29" s="343"/>
      <c r="HO29" s="343"/>
      <c r="HP29" s="343"/>
      <c r="HQ29" s="343"/>
      <c r="HR29" s="343"/>
      <c r="HS29" s="343"/>
      <c r="HT29" s="343"/>
      <c r="HU29" s="343"/>
      <c r="HV29" s="343"/>
      <c r="HW29" s="343"/>
      <c r="HX29" s="343"/>
      <c r="HY29" s="343"/>
      <c r="HZ29" s="343"/>
      <c r="IA29" s="343"/>
      <c r="IB29" s="343"/>
      <c r="IC29" s="343"/>
      <c r="ID29" s="343"/>
      <c r="IE29" s="343"/>
      <c r="IF29" s="343"/>
      <c r="IG29" s="343"/>
      <c r="IH29" s="343"/>
      <c r="II29" s="343"/>
      <c r="IJ29" s="343"/>
      <c r="IK29" s="343"/>
      <c r="IL29" s="343"/>
      <c r="IM29" s="343"/>
      <c r="IN29" s="343"/>
      <c r="IO29" s="343"/>
      <c r="IP29" s="343"/>
      <c r="IQ29" s="343"/>
      <c r="IR29" s="343"/>
      <c r="IS29" s="343"/>
      <c r="IT29" s="343"/>
      <c r="IU29" s="343"/>
      <c r="IV29" s="343"/>
    </row>
    <row r="30" spans="1:256" s="344" customFormat="1" ht="20" customHeight="1">
      <c r="A30" s="345" t="s">
        <v>999</v>
      </c>
      <c r="B30" s="346" t="s">
        <v>1000</v>
      </c>
      <c r="C30" s="347" t="s">
        <v>741</v>
      </c>
      <c r="D30" s="348">
        <v>0.09</v>
      </c>
      <c r="E30" s="350">
        <v>5850</v>
      </c>
      <c r="F30" s="350">
        <v>5850</v>
      </c>
      <c r="G30" s="350">
        <v>0</v>
      </c>
      <c r="H30" s="350">
        <v>5850</v>
      </c>
      <c r="I30" s="350">
        <v>5850</v>
      </c>
      <c r="J30" s="350">
        <v>0</v>
      </c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  <c r="AV30" s="343"/>
      <c r="AW30" s="343"/>
      <c r="AX30" s="343"/>
      <c r="AY30" s="343"/>
      <c r="AZ30" s="343"/>
      <c r="BA30" s="343"/>
      <c r="BB30" s="343"/>
      <c r="BC30" s="343"/>
      <c r="BD30" s="343"/>
      <c r="BE30" s="343"/>
      <c r="BF30" s="343"/>
      <c r="BG30" s="343"/>
      <c r="BH30" s="343"/>
      <c r="BI30" s="343"/>
      <c r="BJ30" s="343"/>
      <c r="BK30" s="343"/>
      <c r="BL30" s="343"/>
      <c r="BM30" s="343"/>
      <c r="BN30" s="343"/>
      <c r="BO30" s="343"/>
      <c r="BP30" s="343"/>
      <c r="BQ30" s="343"/>
      <c r="BR30" s="343"/>
      <c r="BS30" s="343"/>
      <c r="BT30" s="343"/>
      <c r="BU30" s="343"/>
      <c r="BV30" s="343"/>
      <c r="BW30" s="343"/>
      <c r="BX30" s="343"/>
      <c r="BY30" s="343"/>
      <c r="BZ30" s="343"/>
      <c r="CA30" s="343"/>
      <c r="CB30" s="343"/>
      <c r="CC30" s="343"/>
      <c r="CD30" s="343"/>
      <c r="CE30" s="343"/>
      <c r="CF30" s="343"/>
      <c r="CG30" s="343"/>
      <c r="CH30" s="343"/>
      <c r="CI30" s="343"/>
      <c r="CJ30" s="343"/>
      <c r="CK30" s="343"/>
      <c r="CL30" s="343"/>
      <c r="CM30" s="343"/>
      <c r="CN30" s="343"/>
      <c r="CO30" s="343"/>
      <c r="CP30" s="343"/>
      <c r="CQ30" s="343"/>
      <c r="CR30" s="343"/>
      <c r="CS30" s="343"/>
      <c r="CT30" s="343"/>
      <c r="CU30" s="343"/>
      <c r="CV30" s="343"/>
      <c r="CW30" s="343"/>
      <c r="CX30" s="343"/>
      <c r="CY30" s="343"/>
      <c r="CZ30" s="343"/>
      <c r="DA30" s="343"/>
      <c r="DB30" s="343"/>
      <c r="DC30" s="343"/>
      <c r="DD30" s="343"/>
      <c r="DE30" s="343"/>
      <c r="DF30" s="343"/>
      <c r="DG30" s="343"/>
      <c r="DH30" s="343"/>
      <c r="DI30" s="343"/>
      <c r="DJ30" s="343"/>
      <c r="DK30" s="343"/>
      <c r="DL30" s="343"/>
      <c r="DM30" s="343"/>
      <c r="DN30" s="343"/>
      <c r="DO30" s="343"/>
      <c r="DP30" s="343"/>
      <c r="DQ30" s="343"/>
      <c r="DR30" s="343"/>
      <c r="DS30" s="343"/>
      <c r="DT30" s="343"/>
      <c r="DU30" s="343"/>
      <c r="DV30" s="343"/>
      <c r="DW30" s="343"/>
      <c r="DX30" s="343"/>
      <c r="DY30" s="343"/>
      <c r="DZ30" s="343"/>
      <c r="EA30" s="343"/>
      <c r="EB30" s="343"/>
      <c r="EC30" s="343"/>
      <c r="ED30" s="343"/>
      <c r="EE30" s="343"/>
      <c r="EF30" s="343"/>
      <c r="EG30" s="343"/>
      <c r="EH30" s="343"/>
      <c r="EI30" s="343"/>
      <c r="EJ30" s="343"/>
      <c r="EK30" s="343"/>
      <c r="EL30" s="343"/>
      <c r="EM30" s="343"/>
      <c r="EN30" s="343"/>
      <c r="EO30" s="343"/>
      <c r="EP30" s="343"/>
      <c r="EQ30" s="343"/>
      <c r="ER30" s="343"/>
      <c r="ES30" s="343"/>
      <c r="ET30" s="343"/>
      <c r="EU30" s="343"/>
      <c r="EV30" s="343"/>
      <c r="EW30" s="343"/>
      <c r="EX30" s="343"/>
      <c r="EY30" s="343"/>
      <c r="EZ30" s="343"/>
      <c r="FA30" s="343"/>
      <c r="FB30" s="343"/>
      <c r="FC30" s="343"/>
      <c r="FD30" s="343"/>
      <c r="FE30" s="343"/>
      <c r="FF30" s="343"/>
      <c r="FG30" s="343"/>
      <c r="FH30" s="343"/>
      <c r="FI30" s="343"/>
      <c r="FJ30" s="343"/>
      <c r="FK30" s="343"/>
      <c r="FL30" s="343"/>
      <c r="FM30" s="343"/>
      <c r="FN30" s="343"/>
      <c r="FO30" s="343"/>
      <c r="FP30" s="343"/>
      <c r="FQ30" s="343"/>
      <c r="FR30" s="343"/>
      <c r="FS30" s="343"/>
      <c r="FT30" s="343"/>
      <c r="FU30" s="343"/>
      <c r="FV30" s="343"/>
      <c r="FW30" s="343"/>
      <c r="FX30" s="343"/>
      <c r="FY30" s="343"/>
      <c r="FZ30" s="343"/>
      <c r="GA30" s="343"/>
      <c r="GB30" s="343"/>
      <c r="GC30" s="343"/>
      <c r="GD30" s="343"/>
      <c r="GE30" s="343"/>
      <c r="GF30" s="343"/>
      <c r="GG30" s="343"/>
      <c r="GH30" s="343"/>
      <c r="GI30" s="343"/>
      <c r="GJ30" s="343"/>
      <c r="GK30" s="343"/>
      <c r="GL30" s="343"/>
      <c r="GM30" s="343"/>
      <c r="GN30" s="343"/>
      <c r="GO30" s="343"/>
      <c r="GP30" s="343"/>
      <c r="GQ30" s="343"/>
      <c r="GR30" s="343"/>
      <c r="GS30" s="343"/>
      <c r="GT30" s="343"/>
      <c r="GU30" s="343"/>
      <c r="GV30" s="343"/>
      <c r="GW30" s="343"/>
      <c r="GX30" s="343"/>
      <c r="GY30" s="343"/>
      <c r="GZ30" s="343"/>
      <c r="HA30" s="343"/>
      <c r="HB30" s="343"/>
      <c r="HC30" s="343"/>
      <c r="HD30" s="343"/>
      <c r="HE30" s="343"/>
      <c r="HF30" s="343"/>
      <c r="HG30" s="343"/>
      <c r="HH30" s="343"/>
      <c r="HI30" s="343"/>
      <c r="HJ30" s="343"/>
      <c r="HK30" s="343"/>
      <c r="HL30" s="343"/>
      <c r="HM30" s="343"/>
      <c r="HN30" s="343"/>
      <c r="HO30" s="343"/>
      <c r="HP30" s="343"/>
      <c r="HQ30" s="343"/>
      <c r="HR30" s="343"/>
      <c r="HS30" s="343"/>
      <c r="HT30" s="343"/>
      <c r="HU30" s="343"/>
      <c r="HV30" s="343"/>
      <c r="HW30" s="343"/>
      <c r="HX30" s="343"/>
      <c r="HY30" s="343"/>
      <c r="HZ30" s="343"/>
      <c r="IA30" s="343"/>
      <c r="IB30" s="343"/>
      <c r="IC30" s="343"/>
      <c r="ID30" s="343"/>
      <c r="IE30" s="343"/>
      <c r="IF30" s="343"/>
      <c r="IG30" s="343"/>
      <c r="IH30" s="343"/>
      <c r="II30" s="343"/>
      <c r="IJ30" s="343"/>
      <c r="IK30" s="343"/>
      <c r="IL30" s="343"/>
      <c r="IM30" s="343"/>
      <c r="IN30" s="343"/>
      <c r="IO30" s="343"/>
      <c r="IP30" s="343"/>
      <c r="IQ30" s="343"/>
      <c r="IR30" s="343"/>
      <c r="IS30" s="343"/>
      <c r="IT30" s="343"/>
      <c r="IU30" s="343"/>
      <c r="IV30" s="343"/>
    </row>
    <row r="31" spans="1:256" s="344" customFormat="1" ht="20" customHeight="1">
      <c r="A31" s="345" t="s">
        <v>754</v>
      </c>
      <c r="B31" s="346" t="s">
        <v>755</v>
      </c>
      <c r="C31" s="347" t="s">
        <v>741</v>
      </c>
      <c r="D31" s="348">
        <v>0.09</v>
      </c>
      <c r="E31" s="350">
        <v>1305</v>
      </c>
      <c r="F31" s="350">
        <v>1305</v>
      </c>
      <c r="G31" s="350">
        <v>0</v>
      </c>
      <c r="H31" s="350">
        <v>1305</v>
      </c>
      <c r="I31" s="350">
        <v>1305</v>
      </c>
      <c r="J31" s="350">
        <v>0</v>
      </c>
      <c r="K31" s="343"/>
      <c r="L31" s="343"/>
      <c r="M31" s="343"/>
      <c r="N31" s="343"/>
      <c r="O31" s="343"/>
      <c r="P31" s="343"/>
      <c r="Q31" s="343"/>
      <c r="R31" s="343"/>
      <c r="S31" s="343"/>
      <c r="T31" s="343"/>
      <c r="U31" s="343"/>
      <c r="V31" s="343"/>
      <c r="W31" s="343"/>
      <c r="X31" s="343"/>
      <c r="Y31" s="343"/>
      <c r="Z31" s="343"/>
      <c r="AA31" s="343"/>
      <c r="AB31" s="343"/>
      <c r="AC31" s="343"/>
      <c r="AD31" s="343"/>
      <c r="AE31" s="343"/>
      <c r="AF31" s="343"/>
      <c r="AG31" s="343"/>
      <c r="AH31" s="343"/>
      <c r="AI31" s="343"/>
      <c r="AJ31" s="343"/>
      <c r="AK31" s="343"/>
      <c r="AL31" s="343"/>
      <c r="AM31" s="343"/>
      <c r="AN31" s="343"/>
      <c r="AO31" s="343"/>
      <c r="AP31" s="343"/>
      <c r="AQ31" s="343"/>
      <c r="AR31" s="343"/>
      <c r="AS31" s="343"/>
      <c r="AT31" s="343"/>
      <c r="AU31" s="343"/>
      <c r="AV31" s="343"/>
      <c r="AW31" s="343"/>
      <c r="AX31" s="343"/>
      <c r="AY31" s="343"/>
      <c r="AZ31" s="343"/>
      <c r="BA31" s="343"/>
      <c r="BB31" s="343"/>
      <c r="BC31" s="343"/>
      <c r="BD31" s="343"/>
      <c r="BE31" s="343"/>
      <c r="BF31" s="343"/>
      <c r="BG31" s="343"/>
      <c r="BH31" s="343"/>
      <c r="BI31" s="343"/>
      <c r="BJ31" s="343"/>
      <c r="BK31" s="343"/>
      <c r="BL31" s="343"/>
      <c r="BM31" s="343"/>
      <c r="BN31" s="343"/>
      <c r="BO31" s="343"/>
      <c r="BP31" s="343"/>
      <c r="BQ31" s="343"/>
      <c r="BR31" s="343"/>
      <c r="BS31" s="343"/>
      <c r="BT31" s="343"/>
      <c r="BU31" s="343"/>
      <c r="BV31" s="343"/>
      <c r="BW31" s="343"/>
      <c r="BX31" s="343"/>
      <c r="BY31" s="343"/>
      <c r="BZ31" s="343"/>
      <c r="CA31" s="343"/>
      <c r="CB31" s="343"/>
      <c r="CC31" s="343"/>
      <c r="CD31" s="343"/>
      <c r="CE31" s="343"/>
      <c r="CF31" s="343"/>
      <c r="CG31" s="343"/>
      <c r="CH31" s="343"/>
      <c r="CI31" s="343"/>
      <c r="CJ31" s="343"/>
      <c r="CK31" s="343"/>
      <c r="CL31" s="343"/>
      <c r="CM31" s="343"/>
      <c r="CN31" s="343"/>
      <c r="CO31" s="343"/>
      <c r="CP31" s="343"/>
      <c r="CQ31" s="343"/>
      <c r="CR31" s="343"/>
      <c r="CS31" s="343"/>
      <c r="CT31" s="343"/>
      <c r="CU31" s="343"/>
      <c r="CV31" s="343"/>
      <c r="CW31" s="343"/>
      <c r="CX31" s="343"/>
      <c r="CY31" s="343"/>
      <c r="CZ31" s="343"/>
      <c r="DA31" s="343"/>
      <c r="DB31" s="343"/>
      <c r="DC31" s="343"/>
      <c r="DD31" s="343"/>
      <c r="DE31" s="343"/>
      <c r="DF31" s="343"/>
      <c r="DG31" s="343"/>
      <c r="DH31" s="343"/>
      <c r="DI31" s="343"/>
      <c r="DJ31" s="343"/>
      <c r="DK31" s="343"/>
      <c r="DL31" s="343"/>
      <c r="DM31" s="343"/>
      <c r="DN31" s="343"/>
      <c r="DO31" s="343"/>
      <c r="DP31" s="343"/>
      <c r="DQ31" s="343"/>
      <c r="DR31" s="343"/>
      <c r="DS31" s="343"/>
      <c r="DT31" s="343"/>
      <c r="DU31" s="343"/>
      <c r="DV31" s="343"/>
      <c r="DW31" s="343"/>
      <c r="DX31" s="343"/>
      <c r="DY31" s="343"/>
      <c r="DZ31" s="343"/>
      <c r="EA31" s="343"/>
      <c r="EB31" s="343"/>
      <c r="EC31" s="343"/>
      <c r="ED31" s="343"/>
      <c r="EE31" s="343"/>
      <c r="EF31" s="343"/>
      <c r="EG31" s="343"/>
      <c r="EH31" s="343"/>
      <c r="EI31" s="343"/>
      <c r="EJ31" s="343"/>
      <c r="EK31" s="343"/>
      <c r="EL31" s="343"/>
      <c r="EM31" s="343"/>
      <c r="EN31" s="343"/>
      <c r="EO31" s="343"/>
      <c r="EP31" s="343"/>
      <c r="EQ31" s="343"/>
      <c r="ER31" s="343"/>
      <c r="ES31" s="343"/>
      <c r="ET31" s="343"/>
      <c r="EU31" s="343"/>
      <c r="EV31" s="343"/>
      <c r="EW31" s="343"/>
      <c r="EX31" s="343"/>
      <c r="EY31" s="343"/>
      <c r="EZ31" s="343"/>
      <c r="FA31" s="343"/>
      <c r="FB31" s="343"/>
      <c r="FC31" s="343"/>
      <c r="FD31" s="343"/>
      <c r="FE31" s="343"/>
      <c r="FF31" s="343"/>
      <c r="FG31" s="343"/>
      <c r="FH31" s="343"/>
      <c r="FI31" s="343"/>
      <c r="FJ31" s="343"/>
      <c r="FK31" s="343"/>
      <c r="FL31" s="343"/>
      <c r="FM31" s="343"/>
      <c r="FN31" s="343"/>
      <c r="FO31" s="343"/>
      <c r="FP31" s="343"/>
      <c r="FQ31" s="343"/>
      <c r="FR31" s="343"/>
      <c r="FS31" s="343"/>
      <c r="FT31" s="343"/>
      <c r="FU31" s="343"/>
      <c r="FV31" s="343"/>
      <c r="FW31" s="343"/>
      <c r="FX31" s="343"/>
      <c r="FY31" s="343"/>
      <c r="FZ31" s="343"/>
      <c r="GA31" s="343"/>
      <c r="GB31" s="343"/>
      <c r="GC31" s="343"/>
      <c r="GD31" s="343"/>
      <c r="GE31" s="343"/>
      <c r="GF31" s="343"/>
      <c r="GG31" s="343"/>
      <c r="GH31" s="343"/>
      <c r="GI31" s="343"/>
      <c r="GJ31" s="343"/>
      <c r="GK31" s="343"/>
      <c r="GL31" s="343"/>
      <c r="GM31" s="343"/>
      <c r="GN31" s="343"/>
      <c r="GO31" s="343"/>
      <c r="GP31" s="343"/>
      <c r="GQ31" s="343"/>
      <c r="GR31" s="343"/>
      <c r="GS31" s="343"/>
      <c r="GT31" s="343"/>
      <c r="GU31" s="343"/>
      <c r="GV31" s="343"/>
      <c r="GW31" s="343"/>
      <c r="GX31" s="343"/>
      <c r="GY31" s="343"/>
      <c r="GZ31" s="343"/>
      <c r="HA31" s="343"/>
      <c r="HB31" s="343"/>
      <c r="HC31" s="343"/>
      <c r="HD31" s="343"/>
      <c r="HE31" s="343"/>
      <c r="HF31" s="343"/>
      <c r="HG31" s="343"/>
      <c r="HH31" s="343"/>
      <c r="HI31" s="343"/>
      <c r="HJ31" s="343"/>
      <c r="HK31" s="343"/>
      <c r="HL31" s="343"/>
      <c r="HM31" s="343"/>
      <c r="HN31" s="343"/>
      <c r="HO31" s="343"/>
      <c r="HP31" s="343"/>
      <c r="HQ31" s="343"/>
      <c r="HR31" s="343"/>
      <c r="HS31" s="343"/>
      <c r="HT31" s="343"/>
      <c r="HU31" s="343"/>
      <c r="HV31" s="343"/>
      <c r="HW31" s="343"/>
      <c r="HX31" s="343"/>
      <c r="HY31" s="343"/>
      <c r="HZ31" s="343"/>
      <c r="IA31" s="343"/>
      <c r="IB31" s="343"/>
      <c r="IC31" s="343"/>
      <c r="ID31" s="343"/>
      <c r="IE31" s="343"/>
      <c r="IF31" s="343"/>
      <c r="IG31" s="343"/>
      <c r="IH31" s="343"/>
      <c r="II31" s="343"/>
      <c r="IJ31" s="343"/>
      <c r="IK31" s="343"/>
      <c r="IL31" s="343"/>
      <c r="IM31" s="343"/>
      <c r="IN31" s="343"/>
      <c r="IO31" s="343"/>
      <c r="IP31" s="343"/>
      <c r="IQ31" s="343"/>
      <c r="IR31" s="343"/>
      <c r="IS31" s="343"/>
      <c r="IT31" s="343"/>
      <c r="IU31" s="343"/>
      <c r="IV31" s="343"/>
    </row>
    <row r="32" spans="1:256" s="344" customFormat="1" ht="20" customHeight="1">
      <c r="A32" s="345" t="s">
        <v>756</v>
      </c>
      <c r="B32" s="346" t="s">
        <v>757</v>
      </c>
      <c r="C32" s="347" t="s">
        <v>741</v>
      </c>
      <c r="D32" s="348">
        <v>0.09</v>
      </c>
      <c r="E32" s="350">
        <v>80</v>
      </c>
      <c r="F32" s="350">
        <v>80</v>
      </c>
      <c r="G32" s="350">
        <v>0</v>
      </c>
      <c r="H32" s="350">
        <v>80</v>
      </c>
      <c r="I32" s="350">
        <v>80</v>
      </c>
      <c r="J32" s="350">
        <v>0</v>
      </c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  <c r="AV32" s="343"/>
      <c r="AW32" s="343"/>
      <c r="AX32" s="343"/>
      <c r="AY32" s="343"/>
      <c r="AZ32" s="343"/>
      <c r="BA32" s="343"/>
      <c r="BB32" s="343"/>
      <c r="BC32" s="343"/>
      <c r="BD32" s="343"/>
      <c r="BE32" s="343"/>
      <c r="BF32" s="343"/>
      <c r="BG32" s="343"/>
      <c r="BH32" s="343"/>
      <c r="BI32" s="343"/>
      <c r="BJ32" s="343"/>
      <c r="BK32" s="343"/>
      <c r="BL32" s="343"/>
      <c r="BM32" s="343"/>
      <c r="BN32" s="343"/>
      <c r="BO32" s="343"/>
      <c r="BP32" s="343"/>
      <c r="BQ32" s="343"/>
      <c r="BR32" s="343"/>
      <c r="BS32" s="343"/>
      <c r="BT32" s="343"/>
      <c r="BU32" s="343"/>
      <c r="BV32" s="343"/>
      <c r="BW32" s="343"/>
      <c r="BX32" s="343"/>
      <c r="BY32" s="343"/>
      <c r="BZ32" s="343"/>
      <c r="CA32" s="343"/>
      <c r="CB32" s="343"/>
      <c r="CC32" s="343"/>
      <c r="CD32" s="343"/>
      <c r="CE32" s="343"/>
      <c r="CF32" s="343"/>
      <c r="CG32" s="343"/>
      <c r="CH32" s="343"/>
      <c r="CI32" s="343"/>
      <c r="CJ32" s="343"/>
      <c r="CK32" s="343"/>
      <c r="CL32" s="343"/>
      <c r="CM32" s="343"/>
      <c r="CN32" s="343"/>
      <c r="CO32" s="343"/>
      <c r="CP32" s="343"/>
      <c r="CQ32" s="343"/>
      <c r="CR32" s="343"/>
      <c r="CS32" s="343"/>
      <c r="CT32" s="343"/>
      <c r="CU32" s="343"/>
      <c r="CV32" s="343"/>
      <c r="CW32" s="343"/>
      <c r="CX32" s="343"/>
      <c r="CY32" s="343"/>
      <c r="CZ32" s="343"/>
      <c r="DA32" s="343"/>
      <c r="DB32" s="343"/>
      <c r="DC32" s="343"/>
      <c r="DD32" s="343"/>
      <c r="DE32" s="343"/>
      <c r="DF32" s="343"/>
      <c r="DG32" s="343"/>
      <c r="DH32" s="343"/>
      <c r="DI32" s="343"/>
      <c r="DJ32" s="343"/>
      <c r="DK32" s="343"/>
      <c r="DL32" s="343"/>
      <c r="DM32" s="343"/>
      <c r="DN32" s="343"/>
      <c r="DO32" s="343"/>
      <c r="DP32" s="343"/>
      <c r="DQ32" s="343"/>
      <c r="DR32" s="343"/>
      <c r="DS32" s="343"/>
      <c r="DT32" s="343"/>
      <c r="DU32" s="343"/>
      <c r="DV32" s="343"/>
      <c r="DW32" s="343"/>
      <c r="DX32" s="343"/>
      <c r="DY32" s="343"/>
      <c r="DZ32" s="343"/>
      <c r="EA32" s="343"/>
      <c r="EB32" s="343"/>
      <c r="EC32" s="343"/>
      <c r="ED32" s="343"/>
      <c r="EE32" s="343"/>
      <c r="EF32" s="343"/>
      <c r="EG32" s="343"/>
      <c r="EH32" s="343"/>
      <c r="EI32" s="343"/>
      <c r="EJ32" s="343"/>
      <c r="EK32" s="343"/>
      <c r="EL32" s="343"/>
      <c r="EM32" s="343"/>
      <c r="EN32" s="343"/>
      <c r="EO32" s="343"/>
      <c r="EP32" s="343"/>
      <c r="EQ32" s="343"/>
      <c r="ER32" s="343"/>
      <c r="ES32" s="343"/>
      <c r="ET32" s="343"/>
      <c r="EU32" s="343"/>
      <c r="EV32" s="343"/>
      <c r="EW32" s="343"/>
      <c r="EX32" s="343"/>
      <c r="EY32" s="343"/>
      <c r="EZ32" s="343"/>
      <c r="FA32" s="343"/>
      <c r="FB32" s="343"/>
      <c r="FC32" s="343"/>
      <c r="FD32" s="343"/>
      <c r="FE32" s="343"/>
      <c r="FF32" s="343"/>
      <c r="FG32" s="343"/>
      <c r="FH32" s="343"/>
      <c r="FI32" s="343"/>
      <c r="FJ32" s="343"/>
      <c r="FK32" s="343"/>
      <c r="FL32" s="343"/>
      <c r="FM32" s="343"/>
      <c r="FN32" s="343"/>
      <c r="FO32" s="343"/>
      <c r="FP32" s="343"/>
      <c r="FQ32" s="343"/>
      <c r="FR32" s="343"/>
      <c r="FS32" s="343"/>
      <c r="FT32" s="343"/>
      <c r="FU32" s="343"/>
      <c r="FV32" s="343"/>
      <c r="FW32" s="343"/>
      <c r="FX32" s="343"/>
      <c r="FY32" s="343"/>
      <c r="FZ32" s="343"/>
      <c r="GA32" s="343"/>
      <c r="GB32" s="343"/>
      <c r="GC32" s="343"/>
      <c r="GD32" s="343"/>
      <c r="GE32" s="343"/>
      <c r="GF32" s="343"/>
      <c r="GG32" s="343"/>
      <c r="GH32" s="343"/>
      <c r="GI32" s="343"/>
      <c r="GJ32" s="343"/>
      <c r="GK32" s="343"/>
      <c r="GL32" s="343"/>
      <c r="GM32" s="343"/>
      <c r="GN32" s="343"/>
      <c r="GO32" s="343"/>
      <c r="GP32" s="343"/>
      <c r="GQ32" s="343"/>
      <c r="GR32" s="343"/>
      <c r="GS32" s="343"/>
      <c r="GT32" s="343"/>
      <c r="GU32" s="343"/>
      <c r="GV32" s="343"/>
      <c r="GW32" s="343"/>
      <c r="GX32" s="343"/>
      <c r="GY32" s="343"/>
      <c r="GZ32" s="343"/>
      <c r="HA32" s="343"/>
      <c r="HB32" s="343"/>
      <c r="HC32" s="343"/>
      <c r="HD32" s="343"/>
      <c r="HE32" s="343"/>
      <c r="HF32" s="343"/>
      <c r="HG32" s="343"/>
      <c r="HH32" s="343"/>
      <c r="HI32" s="343"/>
      <c r="HJ32" s="343"/>
      <c r="HK32" s="343"/>
      <c r="HL32" s="343"/>
      <c r="HM32" s="343"/>
      <c r="HN32" s="343"/>
      <c r="HO32" s="343"/>
      <c r="HP32" s="343"/>
      <c r="HQ32" s="343"/>
      <c r="HR32" s="343"/>
      <c r="HS32" s="343"/>
      <c r="HT32" s="343"/>
      <c r="HU32" s="343"/>
      <c r="HV32" s="343"/>
      <c r="HW32" s="343"/>
      <c r="HX32" s="343"/>
      <c r="HY32" s="343"/>
      <c r="HZ32" s="343"/>
      <c r="IA32" s="343"/>
      <c r="IB32" s="343"/>
      <c r="IC32" s="343"/>
      <c r="ID32" s="343"/>
      <c r="IE32" s="343"/>
      <c r="IF32" s="343"/>
      <c r="IG32" s="343"/>
      <c r="IH32" s="343"/>
      <c r="II32" s="343"/>
      <c r="IJ32" s="343"/>
      <c r="IK32" s="343"/>
      <c r="IL32" s="343"/>
      <c r="IM32" s="343"/>
      <c r="IN32" s="343"/>
      <c r="IO32" s="343"/>
      <c r="IP32" s="343"/>
      <c r="IQ32" s="343"/>
      <c r="IR32" s="343"/>
      <c r="IS32" s="343"/>
      <c r="IT32" s="343"/>
      <c r="IU32" s="343"/>
      <c r="IV32" s="343"/>
    </row>
    <row r="33" spans="1:256" s="344" customFormat="1" ht="20" customHeight="1">
      <c r="A33" s="345" t="s">
        <v>758</v>
      </c>
      <c r="B33" s="346" t="s">
        <v>759</v>
      </c>
      <c r="C33" s="347" t="s">
        <v>741</v>
      </c>
      <c r="D33" s="348">
        <v>0.09</v>
      </c>
      <c r="E33" s="350">
        <v>1305</v>
      </c>
      <c r="F33" s="350">
        <v>1305</v>
      </c>
      <c r="G33" s="350">
        <v>0</v>
      </c>
      <c r="H33" s="350">
        <v>1305</v>
      </c>
      <c r="I33" s="350">
        <v>1305</v>
      </c>
      <c r="J33" s="350">
        <v>0</v>
      </c>
      <c r="K33" s="343"/>
      <c r="L33" s="343"/>
      <c r="M33" s="343"/>
      <c r="N33" s="343"/>
      <c r="O33" s="343"/>
      <c r="P33" s="343"/>
      <c r="Q33" s="343"/>
      <c r="R33" s="343"/>
      <c r="S33" s="343"/>
      <c r="T33" s="343"/>
      <c r="U33" s="343"/>
      <c r="V33" s="343"/>
      <c r="W33" s="343"/>
      <c r="X33" s="343"/>
      <c r="Y33" s="343"/>
      <c r="Z33" s="343"/>
      <c r="AA33" s="343"/>
      <c r="AB33" s="343"/>
      <c r="AC33" s="343"/>
      <c r="AD33" s="343"/>
      <c r="AE33" s="343"/>
      <c r="AF33" s="343"/>
      <c r="AG33" s="343"/>
      <c r="AH33" s="343"/>
      <c r="AI33" s="343"/>
      <c r="AJ33" s="343"/>
      <c r="AK33" s="343"/>
      <c r="AL33" s="343"/>
      <c r="AM33" s="343"/>
      <c r="AN33" s="343"/>
      <c r="AO33" s="343"/>
      <c r="AP33" s="343"/>
      <c r="AQ33" s="343"/>
      <c r="AR33" s="343"/>
      <c r="AS33" s="343"/>
      <c r="AT33" s="343"/>
      <c r="AU33" s="343"/>
      <c r="AV33" s="343"/>
      <c r="AW33" s="343"/>
      <c r="AX33" s="343"/>
      <c r="AY33" s="343"/>
      <c r="AZ33" s="343"/>
      <c r="BA33" s="343"/>
      <c r="BB33" s="343"/>
      <c r="BC33" s="343"/>
      <c r="BD33" s="343"/>
      <c r="BE33" s="343"/>
      <c r="BF33" s="343"/>
      <c r="BG33" s="343"/>
      <c r="BH33" s="343"/>
      <c r="BI33" s="343"/>
      <c r="BJ33" s="343"/>
      <c r="BK33" s="343"/>
      <c r="BL33" s="343"/>
      <c r="BM33" s="343"/>
      <c r="BN33" s="343"/>
      <c r="BO33" s="343"/>
      <c r="BP33" s="343"/>
      <c r="BQ33" s="343"/>
      <c r="BR33" s="343"/>
      <c r="BS33" s="343"/>
      <c r="BT33" s="343"/>
      <c r="BU33" s="343"/>
      <c r="BV33" s="343"/>
      <c r="BW33" s="343"/>
      <c r="BX33" s="343"/>
      <c r="BY33" s="343"/>
      <c r="BZ33" s="343"/>
      <c r="CA33" s="343"/>
      <c r="CB33" s="343"/>
      <c r="CC33" s="343"/>
      <c r="CD33" s="343"/>
      <c r="CE33" s="343"/>
      <c r="CF33" s="343"/>
      <c r="CG33" s="343"/>
      <c r="CH33" s="343"/>
      <c r="CI33" s="343"/>
      <c r="CJ33" s="343"/>
      <c r="CK33" s="343"/>
      <c r="CL33" s="343"/>
      <c r="CM33" s="343"/>
      <c r="CN33" s="343"/>
      <c r="CO33" s="343"/>
      <c r="CP33" s="343"/>
      <c r="CQ33" s="343"/>
      <c r="CR33" s="343"/>
      <c r="CS33" s="343"/>
      <c r="CT33" s="343"/>
      <c r="CU33" s="343"/>
      <c r="CV33" s="343"/>
      <c r="CW33" s="343"/>
      <c r="CX33" s="343"/>
      <c r="CY33" s="343"/>
      <c r="CZ33" s="343"/>
      <c r="DA33" s="343"/>
      <c r="DB33" s="343"/>
      <c r="DC33" s="343"/>
      <c r="DD33" s="343"/>
      <c r="DE33" s="343"/>
      <c r="DF33" s="343"/>
      <c r="DG33" s="343"/>
      <c r="DH33" s="343"/>
      <c r="DI33" s="343"/>
      <c r="DJ33" s="343"/>
      <c r="DK33" s="343"/>
      <c r="DL33" s="343"/>
      <c r="DM33" s="343"/>
      <c r="DN33" s="343"/>
      <c r="DO33" s="343"/>
      <c r="DP33" s="343"/>
      <c r="DQ33" s="343"/>
      <c r="DR33" s="343"/>
      <c r="DS33" s="343"/>
      <c r="DT33" s="343"/>
      <c r="DU33" s="343"/>
      <c r="DV33" s="343"/>
      <c r="DW33" s="343"/>
      <c r="DX33" s="343"/>
      <c r="DY33" s="343"/>
      <c r="DZ33" s="343"/>
      <c r="EA33" s="343"/>
      <c r="EB33" s="343"/>
      <c r="EC33" s="343"/>
      <c r="ED33" s="343"/>
      <c r="EE33" s="343"/>
      <c r="EF33" s="343"/>
      <c r="EG33" s="343"/>
      <c r="EH33" s="343"/>
      <c r="EI33" s="343"/>
      <c r="EJ33" s="343"/>
      <c r="EK33" s="343"/>
      <c r="EL33" s="343"/>
      <c r="EM33" s="343"/>
      <c r="EN33" s="343"/>
      <c r="EO33" s="343"/>
      <c r="EP33" s="343"/>
      <c r="EQ33" s="343"/>
      <c r="ER33" s="343"/>
      <c r="ES33" s="343"/>
      <c r="ET33" s="343"/>
      <c r="EU33" s="343"/>
      <c r="EV33" s="343"/>
      <c r="EW33" s="343"/>
      <c r="EX33" s="343"/>
      <c r="EY33" s="343"/>
      <c r="EZ33" s="343"/>
      <c r="FA33" s="343"/>
      <c r="FB33" s="343"/>
      <c r="FC33" s="343"/>
      <c r="FD33" s="343"/>
      <c r="FE33" s="343"/>
      <c r="FF33" s="343"/>
      <c r="FG33" s="343"/>
      <c r="FH33" s="343"/>
      <c r="FI33" s="343"/>
      <c r="FJ33" s="343"/>
      <c r="FK33" s="343"/>
      <c r="FL33" s="343"/>
      <c r="FM33" s="343"/>
      <c r="FN33" s="343"/>
      <c r="FO33" s="343"/>
      <c r="FP33" s="343"/>
      <c r="FQ33" s="343"/>
      <c r="FR33" s="343"/>
      <c r="FS33" s="343"/>
      <c r="FT33" s="343"/>
      <c r="FU33" s="343"/>
      <c r="FV33" s="343"/>
      <c r="FW33" s="343"/>
      <c r="FX33" s="343"/>
      <c r="FY33" s="343"/>
      <c r="FZ33" s="343"/>
      <c r="GA33" s="343"/>
      <c r="GB33" s="343"/>
      <c r="GC33" s="343"/>
      <c r="GD33" s="343"/>
      <c r="GE33" s="343"/>
      <c r="GF33" s="343"/>
      <c r="GG33" s="343"/>
      <c r="GH33" s="343"/>
      <c r="GI33" s="343"/>
      <c r="GJ33" s="343"/>
      <c r="GK33" s="343"/>
      <c r="GL33" s="343"/>
      <c r="GM33" s="343"/>
      <c r="GN33" s="343"/>
      <c r="GO33" s="343"/>
      <c r="GP33" s="343"/>
      <c r="GQ33" s="343"/>
      <c r="GR33" s="343"/>
      <c r="GS33" s="343"/>
      <c r="GT33" s="343"/>
      <c r="GU33" s="343"/>
      <c r="GV33" s="343"/>
      <c r="GW33" s="343"/>
      <c r="GX33" s="343"/>
      <c r="GY33" s="343"/>
      <c r="GZ33" s="343"/>
      <c r="HA33" s="343"/>
      <c r="HB33" s="343"/>
      <c r="HC33" s="343"/>
      <c r="HD33" s="343"/>
      <c r="HE33" s="343"/>
      <c r="HF33" s="343"/>
      <c r="HG33" s="343"/>
      <c r="HH33" s="343"/>
      <c r="HI33" s="343"/>
      <c r="HJ33" s="343"/>
      <c r="HK33" s="343"/>
      <c r="HL33" s="343"/>
      <c r="HM33" s="343"/>
      <c r="HN33" s="343"/>
      <c r="HO33" s="343"/>
      <c r="HP33" s="343"/>
      <c r="HQ33" s="343"/>
      <c r="HR33" s="343"/>
      <c r="HS33" s="343"/>
      <c r="HT33" s="343"/>
      <c r="HU33" s="343"/>
      <c r="HV33" s="343"/>
      <c r="HW33" s="343"/>
      <c r="HX33" s="343"/>
      <c r="HY33" s="343"/>
      <c r="HZ33" s="343"/>
      <c r="IA33" s="343"/>
      <c r="IB33" s="343"/>
      <c r="IC33" s="343"/>
      <c r="ID33" s="343"/>
      <c r="IE33" s="343"/>
      <c r="IF33" s="343"/>
      <c r="IG33" s="343"/>
      <c r="IH33" s="343"/>
      <c r="II33" s="343"/>
      <c r="IJ33" s="343"/>
      <c r="IK33" s="343"/>
      <c r="IL33" s="343"/>
      <c r="IM33" s="343"/>
      <c r="IN33" s="343"/>
      <c r="IO33" s="343"/>
      <c r="IP33" s="343"/>
      <c r="IQ33" s="343"/>
      <c r="IR33" s="343"/>
      <c r="IS33" s="343"/>
      <c r="IT33" s="343"/>
      <c r="IU33" s="343"/>
      <c r="IV33" s="343"/>
    </row>
    <row r="34" spans="1:256" s="344" customFormat="1" ht="20" customHeight="1">
      <c r="A34" s="345" t="s">
        <v>760</v>
      </c>
      <c r="B34" s="346" t="s">
        <v>761</v>
      </c>
      <c r="C34" s="347" t="s">
        <v>741</v>
      </c>
      <c r="D34" s="348">
        <v>0.09</v>
      </c>
      <c r="E34" s="350">
        <v>405</v>
      </c>
      <c r="F34" s="350">
        <v>405</v>
      </c>
      <c r="G34" s="350">
        <v>0</v>
      </c>
      <c r="H34" s="350">
        <v>405</v>
      </c>
      <c r="I34" s="350">
        <v>405</v>
      </c>
      <c r="J34" s="350">
        <v>0</v>
      </c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  <c r="AV34" s="343"/>
      <c r="AW34" s="343"/>
      <c r="AX34" s="343"/>
      <c r="AY34" s="343"/>
      <c r="AZ34" s="343"/>
      <c r="BA34" s="343"/>
      <c r="BB34" s="343"/>
      <c r="BC34" s="343"/>
      <c r="BD34" s="343"/>
      <c r="BE34" s="343"/>
      <c r="BF34" s="343"/>
      <c r="BG34" s="343"/>
      <c r="BH34" s="343"/>
      <c r="BI34" s="343"/>
      <c r="BJ34" s="343"/>
      <c r="BK34" s="343"/>
      <c r="BL34" s="343"/>
      <c r="BM34" s="343"/>
      <c r="BN34" s="343"/>
      <c r="BO34" s="343"/>
      <c r="BP34" s="343"/>
      <c r="BQ34" s="343"/>
      <c r="BR34" s="343"/>
      <c r="BS34" s="343"/>
      <c r="BT34" s="343"/>
      <c r="BU34" s="343"/>
      <c r="BV34" s="343"/>
      <c r="BW34" s="343"/>
      <c r="BX34" s="343"/>
      <c r="BY34" s="343"/>
      <c r="BZ34" s="343"/>
      <c r="CA34" s="343"/>
      <c r="CB34" s="343"/>
      <c r="CC34" s="343"/>
      <c r="CD34" s="343"/>
      <c r="CE34" s="343"/>
      <c r="CF34" s="343"/>
      <c r="CG34" s="343"/>
      <c r="CH34" s="343"/>
      <c r="CI34" s="343"/>
      <c r="CJ34" s="343"/>
      <c r="CK34" s="343"/>
      <c r="CL34" s="343"/>
      <c r="CM34" s="343"/>
      <c r="CN34" s="343"/>
      <c r="CO34" s="343"/>
      <c r="CP34" s="343"/>
      <c r="CQ34" s="343"/>
      <c r="CR34" s="343"/>
      <c r="CS34" s="343"/>
      <c r="CT34" s="343"/>
      <c r="CU34" s="343"/>
      <c r="CV34" s="343"/>
      <c r="CW34" s="343"/>
      <c r="CX34" s="343"/>
      <c r="CY34" s="343"/>
      <c r="CZ34" s="343"/>
      <c r="DA34" s="343"/>
      <c r="DB34" s="343"/>
      <c r="DC34" s="343"/>
      <c r="DD34" s="343"/>
      <c r="DE34" s="343"/>
      <c r="DF34" s="343"/>
      <c r="DG34" s="343"/>
      <c r="DH34" s="343"/>
      <c r="DI34" s="343"/>
      <c r="DJ34" s="343"/>
      <c r="DK34" s="343"/>
      <c r="DL34" s="343"/>
      <c r="DM34" s="343"/>
      <c r="DN34" s="343"/>
      <c r="DO34" s="343"/>
      <c r="DP34" s="343"/>
      <c r="DQ34" s="343"/>
      <c r="DR34" s="343"/>
      <c r="DS34" s="343"/>
      <c r="DT34" s="343"/>
      <c r="DU34" s="343"/>
      <c r="DV34" s="343"/>
      <c r="DW34" s="343"/>
      <c r="DX34" s="343"/>
      <c r="DY34" s="343"/>
      <c r="DZ34" s="343"/>
      <c r="EA34" s="343"/>
      <c r="EB34" s="343"/>
      <c r="EC34" s="343"/>
      <c r="ED34" s="343"/>
      <c r="EE34" s="343"/>
      <c r="EF34" s="343"/>
      <c r="EG34" s="343"/>
      <c r="EH34" s="343"/>
      <c r="EI34" s="343"/>
      <c r="EJ34" s="343"/>
      <c r="EK34" s="343"/>
      <c r="EL34" s="343"/>
      <c r="EM34" s="343"/>
      <c r="EN34" s="343"/>
      <c r="EO34" s="343"/>
      <c r="EP34" s="343"/>
      <c r="EQ34" s="343"/>
      <c r="ER34" s="343"/>
      <c r="ES34" s="343"/>
      <c r="ET34" s="343"/>
      <c r="EU34" s="343"/>
      <c r="EV34" s="343"/>
      <c r="EW34" s="343"/>
      <c r="EX34" s="343"/>
      <c r="EY34" s="343"/>
      <c r="EZ34" s="343"/>
      <c r="FA34" s="343"/>
      <c r="FB34" s="343"/>
      <c r="FC34" s="343"/>
      <c r="FD34" s="343"/>
      <c r="FE34" s="343"/>
      <c r="FF34" s="343"/>
      <c r="FG34" s="343"/>
      <c r="FH34" s="343"/>
      <c r="FI34" s="343"/>
      <c r="FJ34" s="343"/>
      <c r="FK34" s="343"/>
      <c r="FL34" s="343"/>
      <c r="FM34" s="343"/>
      <c r="FN34" s="343"/>
      <c r="FO34" s="343"/>
      <c r="FP34" s="343"/>
      <c r="FQ34" s="343"/>
      <c r="FR34" s="343"/>
      <c r="FS34" s="343"/>
      <c r="FT34" s="343"/>
      <c r="FU34" s="343"/>
      <c r="FV34" s="343"/>
      <c r="FW34" s="343"/>
      <c r="FX34" s="343"/>
      <c r="FY34" s="343"/>
      <c r="FZ34" s="343"/>
      <c r="GA34" s="343"/>
      <c r="GB34" s="343"/>
      <c r="GC34" s="343"/>
      <c r="GD34" s="343"/>
      <c r="GE34" s="343"/>
      <c r="GF34" s="343"/>
      <c r="GG34" s="343"/>
      <c r="GH34" s="343"/>
      <c r="GI34" s="343"/>
      <c r="GJ34" s="343"/>
      <c r="GK34" s="343"/>
      <c r="GL34" s="343"/>
      <c r="GM34" s="343"/>
      <c r="GN34" s="343"/>
      <c r="GO34" s="343"/>
      <c r="GP34" s="343"/>
      <c r="GQ34" s="343"/>
      <c r="GR34" s="343"/>
      <c r="GS34" s="343"/>
      <c r="GT34" s="343"/>
      <c r="GU34" s="343"/>
      <c r="GV34" s="343"/>
      <c r="GW34" s="343"/>
      <c r="GX34" s="343"/>
      <c r="GY34" s="343"/>
      <c r="GZ34" s="343"/>
      <c r="HA34" s="343"/>
      <c r="HB34" s="343"/>
      <c r="HC34" s="343"/>
      <c r="HD34" s="343"/>
      <c r="HE34" s="343"/>
      <c r="HF34" s="343"/>
      <c r="HG34" s="343"/>
      <c r="HH34" s="343"/>
      <c r="HI34" s="343"/>
      <c r="HJ34" s="343"/>
      <c r="HK34" s="343"/>
      <c r="HL34" s="343"/>
      <c r="HM34" s="343"/>
      <c r="HN34" s="343"/>
      <c r="HO34" s="343"/>
      <c r="HP34" s="343"/>
      <c r="HQ34" s="343"/>
      <c r="HR34" s="343"/>
      <c r="HS34" s="343"/>
      <c r="HT34" s="343"/>
      <c r="HU34" s="343"/>
      <c r="HV34" s="343"/>
      <c r="HW34" s="343"/>
      <c r="HX34" s="343"/>
      <c r="HY34" s="343"/>
      <c r="HZ34" s="343"/>
      <c r="IA34" s="343"/>
      <c r="IB34" s="343"/>
      <c r="IC34" s="343"/>
      <c r="ID34" s="343"/>
      <c r="IE34" s="343"/>
      <c r="IF34" s="343"/>
      <c r="IG34" s="343"/>
      <c r="IH34" s="343"/>
      <c r="II34" s="343"/>
      <c r="IJ34" s="343"/>
      <c r="IK34" s="343"/>
      <c r="IL34" s="343"/>
      <c r="IM34" s="343"/>
      <c r="IN34" s="343"/>
      <c r="IO34" s="343"/>
      <c r="IP34" s="343"/>
      <c r="IQ34" s="343"/>
      <c r="IR34" s="343"/>
      <c r="IS34" s="343"/>
      <c r="IT34" s="343"/>
      <c r="IU34" s="343"/>
      <c r="IV34" s="343"/>
    </row>
    <row r="35" spans="1:256" s="344" customFormat="1" ht="20" customHeight="1">
      <c r="A35" s="345" t="s">
        <v>762</v>
      </c>
      <c r="B35" s="346" t="s">
        <v>763</v>
      </c>
      <c r="C35" s="347" t="s">
        <v>741</v>
      </c>
      <c r="D35" s="348">
        <v>0.09</v>
      </c>
      <c r="E35" s="350">
        <v>150</v>
      </c>
      <c r="F35" s="350">
        <v>150</v>
      </c>
      <c r="G35" s="350">
        <v>0</v>
      </c>
      <c r="H35" s="350">
        <v>150</v>
      </c>
      <c r="I35" s="350">
        <v>150</v>
      </c>
      <c r="J35" s="350">
        <v>0</v>
      </c>
      <c r="K35" s="343"/>
      <c r="L35" s="343"/>
      <c r="M35" s="343"/>
      <c r="N35" s="343"/>
      <c r="O35" s="343"/>
      <c r="P35" s="343"/>
      <c r="Q35" s="343"/>
      <c r="R35" s="343"/>
      <c r="S35" s="343"/>
      <c r="T35" s="343"/>
      <c r="U35" s="343"/>
      <c r="V35" s="343"/>
      <c r="W35" s="343"/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3"/>
      <c r="AI35" s="343"/>
      <c r="AJ35" s="343"/>
      <c r="AK35" s="343"/>
      <c r="AL35" s="343"/>
      <c r="AM35" s="343"/>
      <c r="AN35" s="343"/>
      <c r="AO35" s="343"/>
      <c r="AP35" s="343"/>
      <c r="AQ35" s="343"/>
      <c r="AR35" s="343"/>
      <c r="AS35" s="343"/>
      <c r="AT35" s="343"/>
      <c r="AU35" s="343"/>
      <c r="AV35" s="343"/>
      <c r="AW35" s="343"/>
      <c r="AX35" s="343"/>
      <c r="AY35" s="343"/>
      <c r="AZ35" s="343"/>
      <c r="BA35" s="343"/>
      <c r="BB35" s="343"/>
      <c r="BC35" s="343"/>
      <c r="BD35" s="343"/>
      <c r="BE35" s="343"/>
      <c r="BF35" s="343"/>
      <c r="BG35" s="343"/>
      <c r="BH35" s="343"/>
      <c r="BI35" s="343"/>
      <c r="BJ35" s="343"/>
      <c r="BK35" s="343"/>
      <c r="BL35" s="343"/>
      <c r="BM35" s="343"/>
      <c r="BN35" s="343"/>
      <c r="BO35" s="343"/>
      <c r="BP35" s="343"/>
      <c r="BQ35" s="343"/>
      <c r="BR35" s="343"/>
      <c r="BS35" s="343"/>
      <c r="BT35" s="343"/>
      <c r="BU35" s="343"/>
      <c r="BV35" s="343"/>
      <c r="BW35" s="343"/>
      <c r="BX35" s="343"/>
      <c r="BY35" s="343"/>
      <c r="BZ35" s="343"/>
      <c r="CA35" s="343"/>
      <c r="CB35" s="343"/>
      <c r="CC35" s="343"/>
      <c r="CD35" s="343"/>
      <c r="CE35" s="343"/>
      <c r="CF35" s="343"/>
      <c r="CG35" s="343"/>
      <c r="CH35" s="343"/>
      <c r="CI35" s="343"/>
      <c r="CJ35" s="343"/>
      <c r="CK35" s="343"/>
      <c r="CL35" s="343"/>
      <c r="CM35" s="343"/>
      <c r="CN35" s="343"/>
      <c r="CO35" s="343"/>
      <c r="CP35" s="343"/>
      <c r="CQ35" s="343"/>
      <c r="CR35" s="343"/>
      <c r="CS35" s="343"/>
      <c r="CT35" s="343"/>
      <c r="CU35" s="343"/>
      <c r="CV35" s="343"/>
      <c r="CW35" s="343"/>
      <c r="CX35" s="343"/>
      <c r="CY35" s="343"/>
      <c r="CZ35" s="343"/>
      <c r="DA35" s="343"/>
      <c r="DB35" s="343"/>
      <c r="DC35" s="343"/>
      <c r="DD35" s="343"/>
      <c r="DE35" s="343"/>
      <c r="DF35" s="343"/>
      <c r="DG35" s="343"/>
      <c r="DH35" s="343"/>
      <c r="DI35" s="343"/>
      <c r="DJ35" s="343"/>
      <c r="DK35" s="343"/>
      <c r="DL35" s="343"/>
      <c r="DM35" s="343"/>
      <c r="DN35" s="343"/>
      <c r="DO35" s="343"/>
      <c r="DP35" s="343"/>
      <c r="DQ35" s="343"/>
      <c r="DR35" s="343"/>
      <c r="DS35" s="343"/>
      <c r="DT35" s="343"/>
      <c r="DU35" s="343"/>
      <c r="DV35" s="343"/>
      <c r="DW35" s="343"/>
      <c r="DX35" s="343"/>
      <c r="DY35" s="343"/>
      <c r="DZ35" s="343"/>
      <c r="EA35" s="343"/>
      <c r="EB35" s="343"/>
      <c r="EC35" s="343"/>
      <c r="ED35" s="343"/>
      <c r="EE35" s="343"/>
      <c r="EF35" s="343"/>
      <c r="EG35" s="343"/>
      <c r="EH35" s="343"/>
      <c r="EI35" s="343"/>
      <c r="EJ35" s="343"/>
      <c r="EK35" s="343"/>
      <c r="EL35" s="343"/>
      <c r="EM35" s="343"/>
      <c r="EN35" s="343"/>
      <c r="EO35" s="343"/>
      <c r="EP35" s="343"/>
      <c r="EQ35" s="343"/>
      <c r="ER35" s="343"/>
      <c r="ES35" s="343"/>
      <c r="ET35" s="343"/>
      <c r="EU35" s="343"/>
      <c r="EV35" s="343"/>
      <c r="EW35" s="343"/>
      <c r="EX35" s="343"/>
      <c r="EY35" s="343"/>
      <c r="EZ35" s="343"/>
      <c r="FA35" s="343"/>
      <c r="FB35" s="343"/>
      <c r="FC35" s="343"/>
      <c r="FD35" s="343"/>
      <c r="FE35" s="343"/>
      <c r="FF35" s="343"/>
      <c r="FG35" s="343"/>
      <c r="FH35" s="343"/>
      <c r="FI35" s="343"/>
      <c r="FJ35" s="343"/>
      <c r="FK35" s="343"/>
      <c r="FL35" s="343"/>
      <c r="FM35" s="343"/>
      <c r="FN35" s="343"/>
      <c r="FO35" s="343"/>
      <c r="FP35" s="343"/>
      <c r="FQ35" s="343"/>
      <c r="FR35" s="343"/>
      <c r="FS35" s="343"/>
      <c r="FT35" s="343"/>
      <c r="FU35" s="343"/>
      <c r="FV35" s="343"/>
      <c r="FW35" s="343"/>
      <c r="FX35" s="343"/>
      <c r="FY35" s="343"/>
      <c r="FZ35" s="343"/>
      <c r="GA35" s="343"/>
      <c r="GB35" s="343"/>
      <c r="GC35" s="343"/>
      <c r="GD35" s="343"/>
      <c r="GE35" s="343"/>
      <c r="GF35" s="343"/>
      <c r="GG35" s="343"/>
      <c r="GH35" s="343"/>
      <c r="GI35" s="343"/>
      <c r="GJ35" s="343"/>
      <c r="GK35" s="343"/>
      <c r="GL35" s="343"/>
      <c r="GM35" s="343"/>
      <c r="GN35" s="343"/>
      <c r="GO35" s="343"/>
      <c r="GP35" s="343"/>
      <c r="GQ35" s="343"/>
      <c r="GR35" s="343"/>
      <c r="GS35" s="343"/>
      <c r="GT35" s="343"/>
      <c r="GU35" s="343"/>
      <c r="GV35" s="343"/>
      <c r="GW35" s="343"/>
      <c r="GX35" s="343"/>
      <c r="GY35" s="343"/>
      <c r="GZ35" s="343"/>
      <c r="HA35" s="343"/>
      <c r="HB35" s="343"/>
      <c r="HC35" s="343"/>
      <c r="HD35" s="343"/>
      <c r="HE35" s="343"/>
      <c r="HF35" s="343"/>
      <c r="HG35" s="343"/>
      <c r="HH35" s="343"/>
      <c r="HI35" s="343"/>
      <c r="HJ35" s="343"/>
      <c r="HK35" s="343"/>
      <c r="HL35" s="343"/>
      <c r="HM35" s="343"/>
      <c r="HN35" s="343"/>
      <c r="HO35" s="343"/>
      <c r="HP35" s="343"/>
      <c r="HQ35" s="343"/>
      <c r="HR35" s="343"/>
      <c r="HS35" s="343"/>
      <c r="HT35" s="343"/>
      <c r="HU35" s="343"/>
      <c r="HV35" s="343"/>
      <c r="HW35" s="343"/>
      <c r="HX35" s="343"/>
      <c r="HY35" s="343"/>
      <c r="HZ35" s="343"/>
      <c r="IA35" s="343"/>
      <c r="IB35" s="343"/>
      <c r="IC35" s="343"/>
      <c r="ID35" s="343"/>
      <c r="IE35" s="343"/>
      <c r="IF35" s="343"/>
      <c r="IG35" s="343"/>
      <c r="IH35" s="343"/>
      <c r="II35" s="343"/>
      <c r="IJ35" s="343"/>
      <c r="IK35" s="343"/>
      <c r="IL35" s="343"/>
      <c r="IM35" s="343"/>
      <c r="IN35" s="343"/>
      <c r="IO35" s="343"/>
      <c r="IP35" s="343"/>
      <c r="IQ35" s="343"/>
      <c r="IR35" s="343"/>
      <c r="IS35" s="343"/>
      <c r="IT35" s="343"/>
      <c r="IU35" s="343"/>
      <c r="IV35" s="343"/>
    </row>
    <row r="36" spans="1:256" s="344" customFormat="1" ht="20" customHeight="1">
      <c r="A36" s="345" t="s">
        <v>764</v>
      </c>
      <c r="B36" s="346" t="s">
        <v>765</v>
      </c>
      <c r="C36" s="347" t="s">
        <v>741</v>
      </c>
      <c r="D36" s="348">
        <v>0.09</v>
      </c>
      <c r="E36" s="350">
        <v>1305</v>
      </c>
      <c r="F36" s="350">
        <v>1305</v>
      </c>
      <c r="G36" s="350">
        <v>0</v>
      </c>
      <c r="H36" s="350">
        <v>1305</v>
      </c>
      <c r="I36" s="350">
        <v>1305</v>
      </c>
      <c r="J36" s="350">
        <v>0</v>
      </c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  <c r="AV36" s="343"/>
      <c r="AW36" s="343"/>
      <c r="AX36" s="343"/>
      <c r="AY36" s="343"/>
      <c r="AZ36" s="343"/>
      <c r="BA36" s="343"/>
      <c r="BB36" s="343"/>
      <c r="BC36" s="343"/>
      <c r="BD36" s="343"/>
      <c r="BE36" s="343"/>
      <c r="BF36" s="343"/>
      <c r="BG36" s="343"/>
      <c r="BH36" s="343"/>
      <c r="BI36" s="343"/>
      <c r="BJ36" s="343"/>
      <c r="BK36" s="343"/>
      <c r="BL36" s="343"/>
      <c r="BM36" s="343"/>
      <c r="BN36" s="343"/>
      <c r="BO36" s="343"/>
      <c r="BP36" s="343"/>
      <c r="BQ36" s="343"/>
      <c r="BR36" s="343"/>
      <c r="BS36" s="343"/>
      <c r="BT36" s="343"/>
      <c r="BU36" s="343"/>
      <c r="BV36" s="343"/>
      <c r="BW36" s="343"/>
      <c r="BX36" s="343"/>
      <c r="BY36" s="343"/>
      <c r="BZ36" s="343"/>
      <c r="CA36" s="343"/>
      <c r="CB36" s="343"/>
      <c r="CC36" s="343"/>
      <c r="CD36" s="343"/>
      <c r="CE36" s="343"/>
      <c r="CF36" s="343"/>
      <c r="CG36" s="343"/>
      <c r="CH36" s="343"/>
      <c r="CI36" s="343"/>
      <c r="CJ36" s="343"/>
      <c r="CK36" s="343"/>
      <c r="CL36" s="343"/>
      <c r="CM36" s="343"/>
      <c r="CN36" s="343"/>
      <c r="CO36" s="343"/>
      <c r="CP36" s="343"/>
      <c r="CQ36" s="343"/>
      <c r="CR36" s="343"/>
      <c r="CS36" s="343"/>
      <c r="CT36" s="343"/>
      <c r="CU36" s="343"/>
      <c r="CV36" s="343"/>
      <c r="CW36" s="343"/>
      <c r="CX36" s="343"/>
      <c r="CY36" s="343"/>
      <c r="CZ36" s="343"/>
      <c r="DA36" s="343"/>
      <c r="DB36" s="343"/>
      <c r="DC36" s="343"/>
      <c r="DD36" s="343"/>
      <c r="DE36" s="343"/>
      <c r="DF36" s="343"/>
      <c r="DG36" s="343"/>
      <c r="DH36" s="343"/>
      <c r="DI36" s="343"/>
      <c r="DJ36" s="343"/>
      <c r="DK36" s="343"/>
      <c r="DL36" s="343"/>
      <c r="DM36" s="343"/>
      <c r="DN36" s="343"/>
      <c r="DO36" s="343"/>
      <c r="DP36" s="343"/>
      <c r="DQ36" s="343"/>
      <c r="DR36" s="343"/>
      <c r="DS36" s="343"/>
      <c r="DT36" s="343"/>
      <c r="DU36" s="343"/>
      <c r="DV36" s="343"/>
      <c r="DW36" s="343"/>
      <c r="DX36" s="343"/>
      <c r="DY36" s="343"/>
      <c r="DZ36" s="343"/>
      <c r="EA36" s="343"/>
      <c r="EB36" s="343"/>
      <c r="EC36" s="343"/>
      <c r="ED36" s="343"/>
      <c r="EE36" s="343"/>
      <c r="EF36" s="343"/>
      <c r="EG36" s="343"/>
      <c r="EH36" s="343"/>
      <c r="EI36" s="343"/>
      <c r="EJ36" s="343"/>
      <c r="EK36" s="343"/>
      <c r="EL36" s="343"/>
      <c r="EM36" s="343"/>
      <c r="EN36" s="343"/>
      <c r="EO36" s="343"/>
      <c r="EP36" s="343"/>
      <c r="EQ36" s="343"/>
      <c r="ER36" s="343"/>
      <c r="ES36" s="343"/>
      <c r="ET36" s="343"/>
      <c r="EU36" s="343"/>
      <c r="EV36" s="343"/>
      <c r="EW36" s="343"/>
      <c r="EX36" s="343"/>
      <c r="EY36" s="343"/>
      <c r="EZ36" s="343"/>
      <c r="FA36" s="343"/>
      <c r="FB36" s="343"/>
      <c r="FC36" s="343"/>
      <c r="FD36" s="343"/>
      <c r="FE36" s="343"/>
      <c r="FF36" s="343"/>
      <c r="FG36" s="343"/>
      <c r="FH36" s="343"/>
      <c r="FI36" s="343"/>
      <c r="FJ36" s="343"/>
      <c r="FK36" s="343"/>
      <c r="FL36" s="343"/>
      <c r="FM36" s="343"/>
      <c r="FN36" s="343"/>
      <c r="FO36" s="343"/>
      <c r="FP36" s="343"/>
      <c r="FQ36" s="343"/>
      <c r="FR36" s="343"/>
      <c r="FS36" s="343"/>
      <c r="FT36" s="343"/>
      <c r="FU36" s="343"/>
      <c r="FV36" s="343"/>
      <c r="FW36" s="343"/>
      <c r="FX36" s="343"/>
      <c r="FY36" s="343"/>
      <c r="FZ36" s="343"/>
      <c r="GA36" s="343"/>
      <c r="GB36" s="343"/>
      <c r="GC36" s="343"/>
      <c r="GD36" s="343"/>
      <c r="GE36" s="343"/>
      <c r="GF36" s="343"/>
      <c r="GG36" s="343"/>
      <c r="GH36" s="343"/>
      <c r="GI36" s="343"/>
      <c r="GJ36" s="343"/>
      <c r="GK36" s="343"/>
      <c r="GL36" s="343"/>
      <c r="GM36" s="343"/>
      <c r="GN36" s="343"/>
      <c r="GO36" s="343"/>
      <c r="GP36" s="343"/>
      <c r="GQ36" s="343"/>
      <c r="GR36" s="343"/>
      <c r="GS36" s="343"/>
      <c r="GT36" s="343"/>
      <c r="GU36" s="343"/>
      <c r="GV36" s="343"/>
      <c r="GW36" s="343"/>
      <c r="GX36" s="343"/>
      <c r="GY36" s="343"/>
      <c r="GZ36" s="343"/>
      <c r="HA36" s="343"/>
      <c r="HB36" s="343"/>
      <c r="HC36" s="343"/>
      <c r="HD36" s="343"/>
      <c r="HE36" s="343"/>
      <c r="HF36" s="343"/>
      <c r="HG36" s="343"/>
      <c r="HH36" s="343"/>
      <c r="HI36" s="343"/>
      <c r="HJ36" s="343"/>
      <c r="HK36" s="343"/>
      <c r="HL36" s="343"/>
      <c r="HM36" s="343"/>
      <c r="HN36" s="343"/>
      <c r="HO36" s="343"/>
      <c r="HP36" s="343"/>
      <c r="HQ36" s="343"/>
      <c r="HR36" s="343"/>
      <c r="HS36" s="343"/>
      <c r="HT36" s="343"/>
      <c r="HU36" s="343"/>
      <c r="HV36" s="343"/>
      <c r="HW36" s="343"/>
      <c r="HX36" s="343"/>
      <c r="HY36" s="343"/>
      <c r="HZ36" s="343"/>
      <c r="IA36" s="343"/>
      <c r="IB36" s="343"/>
      <c r="IC36" s="343"/>
      <c r="ID36" s="343"/>
      <c r="IE36" s="343"/>
      <c r="IF36" s="343"/>
      <c r="IG36" s="343"/>
      <c r="IH36" s="343"/>
      <c r="II36" s="343"/>
      <c r="IJ36" s="343"/>
      <c r="IK36" s="343"/>
      <c r="IL36" s="343"/>
      <c r="IM36" s="343"/>
      <c r="IN36" s="343"/>
      <c r="IO36" s="343"/>
      <c r="IP36" s="343"/>
      <c r="IQ36" s="343"/>
      <c r="IR36" s="343"/>
      <c r="IS36" s="343"/>
      <c r="IT36" s="343"/>
      <c r="IU36" s="343"/>
      <c r="IV36" s="343"/>
    </row>
    <row r="37" spans="1:256" s="344" customFormat="1" ht="20" customHeight="1">
      <c r="A37" s="345" t="s">
        <v>766</v>
      </c>
      <c r="B37" s="346" t="s">
        <v>767</v>
      </c>
      <c r="C37" s="347" t="s">
        <v>741</v>
      </c>
      <c r="D37" s="348">
        <v>0</v>
      </c>
      <c r="E37" s="350">
        <v>400</v>
      </c>
      <c r="F37" s="350">
        <v>400</v>
      </c>
      <c r="G37" s="350">
        <v>0</v>
      </c>
      <c r="H37" s="350">
        <v>400</v>
      </c>
      <c r="I37" s="350">
        <v>400</v>
      </c>
      <c r="J37" s="350">
        <v>0</v>
      </c>
      <c r="K37" s="343"/>
      <c r="L37" s="343"/>
      <c r="M37" s="343"/>
      <c r="N37" s="343"/>
      <c r="O37" s="343"/>
      <c r="P37" s="343"/>
      <c r="Q37" s="343"/>
      <c r="R37" s="343"/>
      <c r="S37" s="343"/>
      <c r="T37" s="343"/>
      <c r="U37" s="343"/>
      <c r="V37" s="343"/>
      <c r="W37" s="343"/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3"/>
      <c r="AI37" s="343"/>
      <c r="AJ37" s="343"/>
      <c r="AK37" s="343"/>
      <c r="AL37" s="343"/>
      <c r="AM37" s="343"/>
      <c r="AN37" s="343"/>
      <c r="AO37" s="343"/>
      <c r="AP37" s="343"/>
      <c r="AQ37" s="343"/>
      <c r="AR37" s="343"/>
      <c r="AS37" s="343"/>
      <c r="AT37" s="343"/>
      <c r="AU37" s="343"/>
      <c r="AV37" s="343"/>
      <c r="AW37" s="343"/>
      <c r="AX37" s="343"/>
      <c r="AY37" s="343"/>
      <c r="AZ37" s="343"/>
      <c r="BA37" s="343"/>
      <c r="BB37" s="343"/>
      <c r="BC37" s="343"/>
      <c r="BD37" s="343"/>
      <c r="BE37" s="343"/>
      <c r="BF37" s="343"/>
      <c r="BG37" s="343"/>
      <c r="BH37" s="343"/>
      <c r="BI37" s="343"/>
      <c r="BJ37" s="343"/>
      <c r="BK37" s="343"/>
      <c r="BL37" s="343"/>
      <c r="BM37" s="343"/>
      <c r="BN37" s="343"/>
      <c r="BO37" s="343"/>
      <c r="BP37" s="343"/>
      <c r="BQ37" s="343"/>
      <c r="BR37" s="343"/>
      <c r="BS37" s="343"/>
      <c r="BT37" s="343"/>
      <c r="BU37" s="343"/>
      <c r="BV37" s="343"/>
      <c r="BW37" s="343"/>
      <c r="BX37" s="343"/>
      <c r="BY37" s="343"/>
      <c r="BZ37" s="343"/>
      <c r="CA37" s="343"/>
      <c r="CB37" s="343"/>
      <c r="CC37" s="343"/>
      <c r="CD37" s="343"/>
      <c r="CE37" s="343"/>
      <c r="CF37" s="343"/>
      <c r="CG37" s="343"/>
      <c r="CH37" s="343"/>
      <c r="CI37" s="343"/>
      <c r="CJ37" s="343"/>
      <c r="CK37" s="343"/>
      <c r="CL37" s="343"/>
      <c r="CM37" s="343"/>
      <c r="CN37" s="343"/>
      <c r="CO37" s="343"/>
      <c r="CP37" s="343"/>
      <c r="CQ37" s="343"/>
      <c r="CR37" s="343"/>
      <c r="CS37" s="343"/>
      <c r="CT37" s="343"/>
      <c r="CU37" s="343"/>
      <c r="CV37" s="343"/>
      <c r="CW37" s="343"/>
      <c r="CX37" s="343"/>
      <c r="CY37" s="343"/>
      <c r="CZ37" s="343"/>
      <c r="DA37" s="343"/>
      <c r="DB37" s="343"/>
      <c r="DC37" s="343"/>
      <c r="DD37" s="343"/>
      <c r="DE37" s="343"/>
      <c r="DF37" s="343"/>
      <c r="DG37" s="343"/>
      <c r="DH37" s="343"/>
      <c r="DI37" s="343"/>
      <c r="DJ37" s="343"/>
      <c r="DK37" s="343"/>
      <c r="DL37" s="343"/>
      <c r="DM37" s="343"/>
      <c r="DN37" s="343"/>
      <c r="DO37" s="343"/>
      <c r="DP37" s="343"/>
      <c r="DQ37" s="343"/>
      <c r="DR37" s="343"/>
      <c r="DS37" s="343"/>
      <c r="DT37" s="343"/>
      <c r="DU37" s="343"/>
      <c r="DV37" s="343"/>
      <c r="DW37" s="343"/>
      <c r="DX37" s="343"/>
      <c r="DY37" s="343"/>
      <c r="DZ37" s="343"/>
      <c r="EA37" s="343"/>
      <c r="EB37" s="343"/>
      <c r="EC37" s="343"/>
      <c r="ED37" s="343"/>
      <c r="EE37" s="343"/>
      <c r="EF37" s="343"/>
      <c r="EG37" s="343"/>
      <c r="EH37" s="343"/>
      <c r="EI37" s="343"/>
      <c r="EJ37" s="343"/>
      <c r="EK37" s="343"/>
      <c r="EL37" s="343"/>
      <c r="EM37" s="343"/>
      <c r="EN37" s="343"/>
      <c r="EO37" s="343"/>
      <c r="EP37" s="343"/>
      <c r="EQ37" s="343"/>
      <c r="ER37" s="343"/>
      <c r="ES37" s="343"/>
      <c r="ET37" s="343"/>
      <c r="EU37" s="343"/>
      <c r="EV37" s="343"/>
      <c r="EW37" s="343"/>
      <c r="EX37" s="343"/>
      <c r="EY37" s="343"/>
      <c r="EZ37" s="343"/>
      <c r="FA37" s="343"/>
      <c r="FB37" s="343"/>
      <c r="FC37" s="343"/>
      <c r="FD37" s="343"/>
      <c r="FE37" s="343"/>
      <c r="FF37" s="343"/>
      <c r="FG37" s="343"/>
      <c r="FH37" s="343"/>
      <c r="FI37" s="343"/>
      <c r="FJ37" s="343"/>
      <c r="FK37" s="343"/>
      <c r="FL37" s="343"/>
      <c r="FM37" s="343"/>
      <c r="FN37" s="343"/>
      <c r="FO37" s="343"/>
      <c r="FP37" s="343"/>
      <c r="FQ37" s="343"/>
      <c r="FR37" s="343"/>
      <c r="FS37" s="343"/>
      <c r="FT37" s="343"/>
      <c r="FU37" s="343"/>
      <c r="FV37" s="343"/>
      <c r="FW37" s="343"/>
      <c r="FX37" s="343"/>
      <c r="FY37" s="343"/>
      <c r="FZ37" s="343"/>
      <c r="GA37" s="343"/>
      <c r="GB37" s="343"/>
      <c r="GC37" s="343"/>
      <c r="GD37" s="343"/>
      <c r="GE37" s="343"/>
      <c r="GF37" s="343"/>
      <c r="GG37" s="343"/>
      <c r="GH37" s="343"/>
      <c r="GI37" s="343"/>
      <c r="GJ37" s="343"/>
      <c r="GK37" s="343"/>
      <c r="GL37" s="343"/>
      <c r="GM37" s="343"/>
      <c r="GN37" s="343"/>
      <c r="GO37" s="343"/>
      <c r="GP37" s="343"/>
      <c r="GQ37" s="343"/>
      <c r="GR37" s="343"/>
      <c r="GS37" s="343"/>
      <c r="GT37" s="343"/>
      <c r="GU37" s="343"/>
      <c r="GV37" s="343"/>
      <c r="GW37" s="343"/>
      <c r="GX37" s="343"/>
      <c r="GY37" s="343"/>
      <c r="GZ37" s="343"/>
      <c r="HA37" s="343"/>
      <c r="HB37" s="343"/>
      <c r="HC37" s="343"/>
      <c r="HD37" s="343"/>
      <c r="HE37" s="343"/>
      <c r="HF37" s="343"/>
      <c r="HG37" s="343"/>
      <c r="HH37" s="343"/>
      <c r="HI37" s="343"/>
      <c r="HJ37" s="343"/>
      <c r="HK37" s="343"/>
      <c r="HL37" s="343"/>
      <c r="HM37" s="343"/>
      <c r="HN37" s="343"/>
      <c r="HO37" s="343"/>
      <c r="HP37" s="343"/>
      <c r="HQ37" s="343"/>
      <c r="HR37" s="343"/>
      <c r="HS37" s="343"/>
      <c r="HT37" s="343"/>
      <c r="HU37" s="343"/>
      <c r="HV37" s="343"/>
      <c r="HW37" s="343"/>
      <c r="HX37" s="343"/>
      <c r="HY37" s="343"/>
      <c r="HZ37" s="343"/>
      <c r="IA37" s="343"/>
      <c r="IB37" s="343"/>
      <c r="IC37" s="343"/>
      <c r="ID37" s="343"/>
      <c r="IE37" s="343"/>
      <c r="IF37" s="343"/>
      <c r="IG37" s="343"/>
      <c r="IH37" s="343"/>
      <c r="II37" s="343"/>
      <c r="IJ37" s="343"/>
      <c r="IK37" s="343"/>
      <c r="IL37" s="343"/>
      <c r="IM37" s="343"/>
      <c r="IN37" s="343"/>
      <c r="IO37" s="343"/>
      <c r="IP37" s="343"/>
      <c r="IQ37" s="343"/>
      <c r="IR37" s="343"/>
      <c r="IS37" s="343"/>
      <c r="IT37" s="343"/>
      <c r="IU37" s="343"/>
      <c r="IV37" s="343"/>
    </row>
    <row r="38" spans="1:256" s="344" customFormat="1" ht="20" customHeight="1">
      <c r="A38" s="345" t="s">
        <v>768</v>
      </c>
      <c r="B38" s="346" t="s">
        <v>769</v>
      </c>
      <c r="C38" s="347" t="s">
        <v>741</v>
      </c>
      <c r="D38" s="348">
        <v>0.09</v>
      </c>
      <c r="E38" s="350">
        <v>1382</v>
      </c>
      <c r="F38" s="350">
        <v>1382</v>
      </c>
      <c r="G38" s="350">
        <v>0</v>
      </c>
      <c r="H38" s="350">
        <v>1382</v>
      </c>
      <c r="I38" s="350">
        <v>1382</v>
      </c>
      <c r="J38" s="350">
        <v>0</v>
      </c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  <c r="AV38" s="343"/>
      <c r="AW38" s="343"/>
      <c r="AX38" s="343"/>
      <c r="AY38" s="343"/>
      <c r="AZ38" s="343"/>
      <c r="BA38" s="343"/>
      <c r="BB38" s="343"/>
      <c r="BC38" s="343"/>
      <c r="BD38" s="343"/>
      <c r="BE38" s="343"/>
      <c r="BF38" s="343"/>
      <c r="BG38" s="343"/>
      <c r="BH38" s="343"/>
      <c r="BI38" s="343"/>
      <c r="BJ38" s="343"/>
      <c r="BK38" s="343"/>
      <c r="BL38" s="343"/>
      <c r="BM38" s="343"/>
      <c r="BN38" s="343"/>
      <c r="BO38" s="343"/>
      <c r="BP38" s="343"/>
      <c r="BQ38" s="343"/>
      <c r="BR38" s="343"/>
      <c r="BS38" s="343"/>
      <c r="BT38" s="343"/>
      <c r="BU38" s="343"/>
      <c r="BV38" s="343"/>
      <c r="BW38" s="343"/>
      <c r="BX38" s="343"/>
      <c r="BY38" s="343"/>
      <c r="BZ38" s="343"/>
      <c r="CA38" s="343"/>
      <c r="CB38" s="343"/>
      <c r="CC38" s="343"/>
      <c r="CD38" s="343"/>
      <c r="CE38" s="343"/>
      <c r="CF38" s="343"/>
      <c r="CG38" s="343"/>
      <c r="CH38" s="343"/>
      <c r="CI38" s="343"/>
      <c r="CJ38" s="343"/>
      <c r="CK38" s="343"/>
      <c r="CL38" s="343"/>
      <c r="CM38" s="343"/>
      <c r="CN38" s="343"/>
      <c r="CO38" s="343"/>
      <c r="CP38" s="343"/>
      <c r="CQ38" s="343"/>
      <c r="CR38" s="343"/>
      <c r="CS38" s="343"/>
      <c r="CT38" s="343"/>
      <c r="CU38" s="343"/>
      <c r="CV38" s="343"/>
      <c r="CW38" s="343"/>
      <c r="CX38" s="343"/>
      <c r="CY38" s="343"/>
      <c r="CZ38" s="343"/>
      <c r="DA38" s="343"/>
      <c r="DB38" s="343"/>
      <c r="DC38" s="343"/>
      <c r="DD38" s="343"/>
      <c r="DE38" s="343"/>
      <c r="DF38" s="343"/>
      <c r="DG38" s="343"/>
      <c r="DH38" s="343"/>
      <c r="DI38" s="343"/>
      <c r="DJ38" s="343"/>
      <c r="DK38" s="343"/>
      <c r="DL38" s="343"/>
      <c r="DM38" s="343"/>
      <c r="DN38" s="343"/>
      <c r="DO38" s="343"/>
      <c r="DP38" s="343"/>
      <c r="DQ38" s="343"/>
      <c r="DR38" s="343"/>
      <c r="DS38" s="343"/>
      <c r="DT38" s="343"/>
      <c r="DU38" s="343"/>
      <c r="DV38" s="343"/>
      <c r="DW38" s="343"/>
      <c r="DX38" s="343"/>
      <c r="DY38" s="343"/>
      <c r="DZ38" s="343"/>
      <c r="EA38" s="343"/>
      <c r="EB38" s="343"/>
      <c r="EC38" s="343"/>
      <c r="ED38" s="343"/>
      <c r="EE38" s="343"/>
      <c r="EF38" s="343"/>
      <c r="EG38" s="343"/>
      <c r="EH38" s="343"/>
      <c r="EI38" s="343"/>
      <c r="EJ38" s="343"/>
      <c r="EK38" s="343"/>
      <c r="EL38" s="343"/>
      <c r="EM38" s="343"/>
      <c r="EN38" s="343"/>
      <c r="EO38" s="343"/>
      <c r="EP38" s="343"/>
      <c r="EQ38" s="343"/>
      <c r="ER38" s="343"/>
      <c r="ES38" s="343"/>
      <c r="ET38" s="343"/>
      <c r="EU38" s="343"/>
      <c r="EV38" s="343"/>
      <c r="EW38" s="343"/>
      <c r="EX38" s="343"/>
      <c r="EY38" s="343"/>
      <c r="EZ38" s="343"/>
      <c r="FA38" s="343"/>
      <c r="FB38" s="343"/>
      <c r="FC38" s="343"/>
      <c r="FD38" s="343"/>
      <c r="FE38" s="343"/>
      <c r="FF38" s="343"/>
      <c r="FG38" s="343"/>
      <c r="FH38" s="343"/>
      <c r="FI38" s="343"/>
      <c r="FJ38" s="343"/>
      <c r="FK38" s="343"/>
      <c r="FL38" s="343"/>
      <c r="FM38" s="343"/>
      <c r="FN38" s="343"/>
      <c r="FO38" s="343"/>
      <c r="FP38" s="343"/>
      <c r="FQ38" s="343"/>
      <c r="FR38" s="343"/>
      <c r="FS38" s="343"/>
      <c r="FT38" s="343"/>
      <c r="FU38" s="343"/>
      <c r="FV38" s="343"/>
      <c r="FW38" s="343"/>
      <c r="FX38" s="343"/>
      <c r="FY38" s="343"/>
      <c r="FZ38" s="343"/>
      <c r="GA38" s="343"/>
      <c r="GB38" s="343"/>
      <c r="GC38" s="343"/>
      <c r="GD38" s="343"/>
      <c r="GE38" s="343"/>
      <c r="GF38" s="343"/>
      <c r="GG38" s="343"/>
      <c r="GH38" s="343"/>
      <c r="GI38" s="343"/>
      <c r="GJ38" s="343"/>
      <c r="GK38" s="343"/>
      <c r="GL38" s="343"/>
      <c r="GM38" s="343"/>
      <c r="GN38" s="343"/>
      <c r="GO38" s="343"/>
      <c r="GP38" s="343"/>
      <c r="GQ38" s="343"/>
      <c r="GR38" s="343"/>
      <c r="GS38" s="343"/>
      <c r="GT38" s="343"/>
      <c r="GU38" s="343"/>
      <c r="GV38" s="343"/>
      <c r="GW38" s="343"/>
      <c r="GX38" s="343"/>
      <c r="GY38" s="343"/>
      <c r="GZ38" s="343"/>
      <c r="HA38" s="343"/>
      <c r="HB38" s="343"/>
      <c r="HC38" s="343"/>
      <c r="HD38" s="343"/>
      <c r="HE38" s="343"/>
      <c r="HF38" s="343"/>
      <c r="HG38" s="343"/>
      <c r="HH38" s="343"/>
      <c r="HI38" s="343"/>
      <c r="HJ38" s="343"/>
      <c r="HK38" s="343"/>
      <c r="HL38" s="343"/>
      <c r="HM38" s="343"/>
      <c r="HN38" s="343"/>
      <c r="HO38" s="343"/>
      <c r="HP38" s="343"/>
      <c r="HQ38" s="343"/>
      <c r="HR38" s="343"/>
      <c r="HS38" s="343"/>
      <c r="HT38" s="343"/>
      <c r="HU38" s="343"/>
      <c r="HV38" s="343"/>
      <c r="HW38" s="343"/>
      <c r="HX38" s="343"/>
      <c r="HY38" s="343"/>
      <c r="HZ38" s="343"/>
      <c r="IA38" s="343"/>
      <c r="IB38" s="343"/>
      <c r="IC38" s="343"/>
      <c r="ID38" s="343"/>
      <c r="IE38" s="343"/>
      <c r="IF38" s="343"/>
      <c r="IG38" s="343"/>
      <c r="IH38" s="343"/>
      <c r="II38" s="343"/>
      <c r="IJ38" s="343"/>
      <c r="IK38" s="343"/>
      <c r="IL38" s="343"/>
      <c r="IM38" s="343"/>
      <c r="IN38" s="343"/>
      <c r="IO38" s="343"/>
      <c r="IP38" s="343"/>
      <c r="IQ38" s="343"/>
      <c r="IR38" s="343"/>
      <c r="IS38" s="343"/>
      <c r="IT38" s="343"/>
      <c r="IU38" s="343"/>
      <c r="IV38" s="343"/>
    </row>
    <row r="39" spans="1:256" s="344" customFormat="1" ht="20" customHeight="1">
      <c r="A39" s="345" t="s">
        <v>770</v>
      </c>
      <c r="B39" s="346" t="s">
        <v>771</v>
      </c>
      <c r="C39" s="347" t="s">
        <v>741</v>
      </c>
      <c r="D39" s="348">
        <v>0.09</v>
      </c>
      <c r="E39" s="350">
        <v>1398</v>
      </c>
      <c r="F39" s="350">
        <v>1398</v>
      </c>
      <c r="G39" s="350">
        <v>0</v>
      </c>
      <c r="H39" s="350">
        <v>1398</v>
      </c>
      <c r="I39" s="350">
        <v>1398</v>
      </c>
      <c r="J39" s="350">
        <v>0</v>
      </c>
      <c r="K39" s="343"/>
      <c r="L39" s="343"/>
      <c r="M39" s="343"/>
      <c r="N39" s="343"/>
      <c r="O39" s="343"/>
      <c r="P39" s="343"/>
      <c r="Q39" s="343"/>
      <c r="R39" s="343"/>
      <c r="S39" s="343"/>
      <c r="T39" s="343"/>
      <c r="U39" s="343"/>
      <c r="V39" s="343"/>
      <c r="W39" s="343"/>
      <c r="X39" s="343"/>
      <c r="Y39" s="343"/>
      <c r="Z39" s="343"/>
      <c r="AA39" s="343"/>
      <c r="AB39" s="343"/>
      <c r="AC39" s="343"/>
      <c r="AD39" s="343"/>
      <c r="AE39" s="343"/>
      <c r="AF39" s="343"/>
      <c r="AG39" s="343"/>
      <c r="AH39" s="343"/>
      <c r="AI39" s="343"/>
      <c r="AJ39" s="343"/>
      <c r="AK39" s="343"/>
      <c r="AL39" s="343"/>
      <c r="AM39" s="343"/>
      <c r="AN39" s="343"/>
      <c r="AO39" s="343"/>
      <c r="AP39" s="343"/>
      <c r="AQ39" s="343"/>
      <c r="AR39" s="343"/>
      <c r="AS39" s="343"/>
      <c r="AT39" s="343"/>
      <c r="AU39" s="343"/>
      <c r="AV39" s="343"/>
      <c r="AW39" s="343"/>
      <c r="AX39" s="343"/>
      <c r="AY39" s="343"/>
      <c r="AZ39" s="343"/>
      <c r="BA39" s="343"/>
      <c r="BB39" s="343"/>
      <c r="BC39" s="343"/>
      <c r="BD39" s="343"/>
      <c r="BE39" s="343"/>
      <c r="BF39" s="343"/>
      <c r="BG39" s="343"/>
      <c r="BH39" s="343"/>
      <c r="BI39" s="343"/>
      <c r="BJ39" s="343"/>
      <c r="BK39" s="343"/>
      <c r="BL39" s="343"/>
      <c r="BM39" s="343"/>
      <c r="BN39" s="343"/>
      <c r="BO39" s="343"/>
      <c r="BP39" s="343"/>
      <c r="BQ39" s="343"/>
      <c r="BR39" s="343"/>
      <c r="BS39" s="343"/>
      <c r="BT39" s="343"/>
      <c r="BU39" s="343"/>
      <c r="BV39" s="343"/>
      <c r="BW39" s="343"/>
      <c r="BX39" s="343"/>
      <c r="BY39" s="343"/>
      <c r="BZ39" s="343"/>
      <c r="CA39" s="343"/>
      <c r="CB39" s="343"/>
      <c r="CC39" s="343"/>
      <c r="CD39" s="343"/>
      <c r="CE39" s="343"/>
      <c r="CF39" s="343"/>
      <c r="CG39" s="343"/>
      <c r="CH39" s="343"/>
      <c r="CI39" s="343"/>
      <c r="CJ39" s="343"/>
      <c r="CK39" s="343"/>
      <c r="CL39" s="343"/>
      <c r="CM39" s="343"/>
      <c r="CN39" s="343"/>
      <c r="CO39" s="343"/>
      <c r="CP39" s="343"/>
      <c r="CQ39" s="343"/>
      <c r="CR39" s="343"/>
      <c r="CS39" s="343"/>
      <c r="CT39" s="343"/>
      <c r="CU39" s="343"/>
      <c r="CV39" s="343"/>
      <c r="CW39" s="343"/>
      <c r="CX39" s="343"/>
      <c r="CY39" s="343"/>
      <c r="CZ39" s="343"/>
      <c r="DA39" s="343"/>
      <c r="DB39" s="343"/>
      <c r="DC39" s="343"/>
      <c r="DD39" s="343"/>
      <c r="DE39" s="343"/>
      <c r="DF39" s="343"/>
      <c r="DG39" s="343"/>
      <c r="DH39" s="343"/>
      <c r="DI39" s="343"/>
      <c r="DJ39" s="343"/>
      <c r="DK39" s="343"/>
      <c r="DL39" s="343"/>
      <c r="DM39" s="343"/>
      <c r="DN39" s="343"/>
      <c r="DO39" s="343"/>
      <c r="DP39" s="343"/>
      <c r="DQ39" s="343"/>
      <c r="DR39" s="343"/>
      <c r="DS39" s="343"/>
      <c r="DT39" s="343"/>
      <c r="DU39" s="343"/>
      <c r="DV39" s="343"/>
      <c r="DW39" s="343"/>
      <c r="DX39" s="343"/>
      <c r="DY39" s="343"/>
      <c r="DZ39" s="343"/>
      <c r="EA39" s="343"/>
      <c r="EB39" s="343"/>
      <c r="EC39" s="343"/>
      <c r="ED39" s="343"/>
      <c r="EE39" s="343"/>
      <c r="EF39" s="343"/>
      <c r="EG39" s="343"/>
      <c r="EH39" s="343"/>
      <c r="EI39" s="343"/>
      <c r="EJ39" s="343"/>
      <c r="EK39" s="343"/>
      <c r="EL39" s="343"/>
      <c r="EM39" s="343"/>
      <c r="EN39" s="343"/>
      <c r="EO39" s="343"/>
      <c r="EP39" s="343"/>
      <c r="EQ39" s="343"/>
      <c r="ER39" s="343"/>
      <c r="ES39" s="343"/>
      <c r="ET39" s="343"/>
      <c r="EU39" s="343"/>
      <c r="EV39" s="343"/>
      <c r="EW39" s="343"/>
      <c r="EX39" s="343"/>
      <c r="EY39" s="343"/>
      <c r="EZ39" s="343"/>
      <c r="FA39" s="343"/>
      <c r="FB39" s="343"/>
      <c r="FC39" s="343"/>
      <c r="FD39" s="343"/>
      <c r="FE39" s="343"/>
      <c r="FF39" s="343"/>
      <c r="FG39" s="343"/>
      <c r="FH39" s="343"/>
      <c r="FI39" s="343"/>
      <c r="FJ39" s="343"/>
      <c r="FK39" s="343"/>
      <c r="FL39" s="343"/>
      <c r="FM39" s="343"/>
      <c r="FN39" s="343"/>
      <c r="FO39" s="343"/>
      <c r="FP39" s="343"/>
      <c r="FQ39" s="343"/>
      <c r="FR39" s="343"/>
      <c r="FS39" s="343"/>
      <c r="FT39" s="343"/>
      <c r="FU39" s="343"/>
      <c r="FV39" s="343"/>
      <c r="FW39" s="343"/>
      <c r="FX39" s="343"/>
      <c r="FY39" s="343"/>
      <c r="FZ39" s="343"/>
      <c r="GA39" s="343"/>
      <c r="GB39" s="343"/>
      <c r="GC39" s="343"/>
      <c r="GD39" s="343"/>
      <c r="GE39" s="343"/>
      <c r="GF39" s="343"/>
      <c r="GG39" s="343"/>
      <c r="GH39" s="343"/>
      <c r="GI39" s="343"/>
      <c r="GJ39" s="343"/>
      <c r="GK39" s="343"/>
      <c r="GL39" s="343"/>
      <c r="GM39" s="343"/>
      <c r="GN39" s="343"/>
      <c r="GO39" s="343"/>
      <c r="GP39" s="343"/>
      <c r="GQ39" s="343"/>
      <c r="GR39" s="343"/>
      <c r="GS39" s="343"/>
      <c r="GT39" s="343"/>
      <c r="GU39" s="343"/>
      <c r="GV39" s="343"/>
      <c r="GW39" s="343"/>
      <c r="GX39" s="343"/>
      <c r="GY39" s="343"/>
      <c r="GZ39" s="343"/>
      <c r="HA39" s="343"/>
      <c r="HB39" s="343"/>
      <c r="HC39" s="343"/>
      <c r="HD39" s="343"/>
      <c r="HE39" s="343"/>
      <c r="HF39" s="343"/>
      <c r="HG39" s="343"/>
      <c r="HH39" s="343"/>
      <c r="HI39" s="343"/>
      <c r="HJ39" s="343"/>
      <c r="HK39" s="343"/>
      <c r="HL39" s="343"/>
      <c r="HM39" s="343"/>
      <c r="HN39" s="343"/>
      <c r="HO39" s="343"/>
      <c r="HP39" s="343"/>
      <c r="HQ39" s="343"/>
      <c r="HR39" s="343"/>
      <c r="HS39" s="343"/>
      <c r="HT39" s="343"/>
      <c r="HU39" s="343"/>
      <c r="HV39" s="343"/>
      <c r="HW39" s="343"/>
      <c r="HX39" s="343"/>
      <c r="HY39" s="343"/>
      <c r="HZ39" s="343"/>
      <c r="IA39" s="343"/>
      <c r="IB39" s="343"/>
      <c r="IC39" s="343"/>
      <c r="ID39" s="343"/>
      <c r="IE39" s="343"/>
      <c r="IF39" s="343"/>
      <c r="IG39" s="343"/>
      <c r="IH39" s="343"/>
      <c r="II39" s="343"/>
      <c r="IJ39" s="343"/>
      <c r="IK39" s="343"/>
      <c r="IL39" s="343"/>
      <c r="IM39" s="343"/>
      <c r="IN39" s="343"/>
      <c r="IO39" s="343"/>
      <c r="IP39" s="343"/>
      <c r="IQ39" s="343"/>
      <c r="IR39" s="343"/>
      <c r="IS39" s="343"/>
      <c r="IT39" s="343"/>
      <c r="IU39" s="343"/>
      <c r="IV39" s="343"/>
    </row>
    <row r="40" spans="1:256" s="344" customFormat="1" ht="20" customHeight="1">
      <c r="A40" s="345" t="s">
        <v>772</v>
      </c>
      <c r="B40" s="346" t="s">
        <v>773</v>
      </c>
      <c r="C40" s="347" t="s">
        <v>741</v>
      </c>
      <c r="D40" s="348">
        <v>0.13</v>
      </c>
      <c r="E40" s="350">
        <v>2104</v>
      </c>
      <c r="F40" s="350">
        <v>2104</v>
      </c>
      <c r="G40" s="350">
        <v>0</v>
      </c>
      <c r="H40" s="350">
        <v>2104</v>
      </c>
      <c r="I40" s="350">
        <v>2104</v>
      </c>
      <c r="J40" s="350">
        <v>0</v>
      </c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  <c r="AV40" s="343"/>
      <c r="AW40" s="343"/>
      <c r="AX40" s="343"/>
      <c r="AY40" s="343"/>
      <c r="AZ40" s="343"/>
      <c r="BA40" s="343"/>
      <c r="BB40" s="343"/>
      <c r="BC40" s="343"/>
      <c r="BD40" s="343"/>
      <c r="BE40" s="343"/>
      <c r="BF40" s="343"/>
      <c r="BG40" s="343"/>
      <c r="BH40" s="343"/>
      <c r="BI40" s="343"/>
      <c r="BJ40" s="343"/>
      <c r="BK40" s="343"/>
      <c r="BL40" s="343"/>
      <c r="BM40" s="343"/>
      <c r="BN40" s="343"/>
      <c r="BO40" s="343"/>
      <c r="BP40" s="343"/>
      <c r="BQ40" s="343"/>
      <c r="BR40" s="343"/>
      <c r="BS40" s="343"/>
      <c r="BT40" s="343"/>
      <c r="BU40" s="343"/>
      <c r="BV40" s="343"/>
      <c r="BW40" s="343"/>
      <c r="BX40" s="343"/>
      <c r="BY40" s="343"/>
      <c r="BZ40" s="343"/>
      <c r="CA40" s="343"/>
      <c r="CB40" s="343"/>
      <c r="CC40" s="343"/>
      <c r="CD40" s="343"/>
      <c r="CE40" s="343"/>
      <c r="CF40" s="343"/>
      <c r="CG40" s="343"/>
      <c r="CH40" s="343"/>
      <c r="CI40" s="343"/>
      <c r="CJ40" s="343"/>
      <c r="CK40" s="343"/>
      <c r="CL40" s="343"/>
      <c r="CM40" s="343"/>
      <c r="CN40" s="343"/>
      <c r="CO40" s="343"/>
      <c r="CP40" s="343"/>
      <c r="CQ40" s="343"/>
      <c r="CR40" s="343"/>
      <c r="CS40" s="343"/>
      <c r="CT40" s="343"/>
      <c r="CU40" s="343"/>
      <c r="CV40" s="343"/>
      <c r="CW40" s="343"/>
      <c r="CX40" s="343"/>
      <c r="CY40" s="343"/>
      <c r="CZ40" s="343"/>
      <c r="DA40" s="343"/>
      <c r="DB40" s="343"/>
      <c r="DC40" s="343"/>
      <c r="DD40" s="343"/>
      <c r="DE40" s="343"/>
      <c r="DF40" s="343"/>
      <c r="DG40" s="343"/>
      <c r="DH40" s="343"/>
      <c r="DI40" s="343"/>
      <c r="DJ40" s="343"/>
      <c r="DK40" s="343"/>
      <c r="DL40" s="343"/>
      <c r="DM40" s="343"/>
      <c r="DN40" s="343"/>
      <c r="DO40" s="343"/>
      <c r="DP40" s="343"/>
      <c r="DQ40" s="343"/>
      <c r="DR40" s="343"/>
      <c r="DS40" s="343"/>
      <c r="DT40" s="343"/>
      <c r="DU40" s="343"/>
      <c r="DV40" s="343"/>
      <c r="DW40" s="343"/>
      <c r="DX40" s="343"/>
      <c r="DY40" s="343"/>
      <c r="DZ40" s="343"/>
      <c r="EA40" s="343"/>
      <c r="EB40" s="343"/>
      <c r="EC40" s="343"/>
      <c r="ED40" s="343"/>
      <c r="EE40" s="343"/>
      <c r="EF40" s="343"/>
      <c r="EG40" s="343"/>
      <c r="EH40" s="343"/>
      <c r="EI40" s="343"/>
      <c r="EJ40" s="343"/>
      <c r="EK40" s="343"/>
      <c r="EL40" s="343"/>
      <c r="EM40" s="343"/>
      <c r="EN40" s="343"/>
      <c r="EO40" s="343"/>
      <c r="EP40" s="343"/>
      <c r="EQ40" s="343"/>
      <c r="ER40" s="343"/>
      <c r="ES40" s="343"/>
      <c r="ET40" s="343"/>
      <c r="EU40" s="343"/>
      <c r="EV40" s="343"/>
      <c r="EW40" s="343"/>
      <c r="EX40" s="343"/>
      <c r="EY40" s="343"/>
      <c r="EZ40" s="343"/>
      <c r="FA40" s="343"/>
      <c r="FB40" s="343"/>
      <c r="FC40" s="343"/>
      <c r="FD40" s="343"/>
      <c r="FE40" s="343"/>
      <c r="FF40" s="343"/>
      <c r="FG40" s="343"/>
      <c r="FH40" s="343"/>
      <c r="FI40" s="343"/>
      <c r="FJ40" s="343"/>
      <c r="FK40" s="343"/>
      <c r="FL40" s="343"/>
      <c r="FM40" s="343"/>
      <c r="FN40" s="343"/>
      <c r="FO40" s="343"/>
      <c r="FP40" s="343"/>
      <c r="FQ40" s="343"/>
      <c r="FR40" s="343"/>
      <c r="FS40" s="343"/>
      <c r="FT40" s="343"/>
      <c r="FU40" s="343"/>
      <c r="FV40" s="343"/>
      <c r="FW40" s="343"/>
      <c r="FX40" s="343"/>
      <c r="FY40" s="343"/>
      <c r="FZ40" s="343"/>
      <c r="GA40" s="343"/>
      <c r="GB40" s="343"/>
      <c r="GC40" s="343"/>
      <c r="GD40" s="343"/>
      <c r="GE40" s="343"/>
      <c r="GF40" s="343"/>
      <c r="GG40" s="343"/>
      <c r="GH40" s="343"/>
      <c r="GI40" s="343"/>
      <c r="GJ40" s="343"/>
      <c r="GK40" s="343"/>
      <c r="GL40" s="343"/>
      <c r="GM40" s="343"/>
      <c r="GN40" s="343"/>
      <c r="GO40" s="343"/>
      <c r="GP40" s="343"/>
      <c r="GQ40" s="343"/>
      <c r="GR40" s="343"/>
      <c r="GS40" s="343"/>
      <c r="GT40" s="343"/>
      <c r="GU40" s="343"/>
      <c r="GV40" s="343"/>
      <c r="GW40" s="343"/>
      <c r="GX40" s="343"/>
      <c r="GY40" s="343"/>
      <c r="GZ40" s="343"/>
      <c r="HA40" s="343"/>
      <c r="HB40" s="343"/>
      <c r="HC40" s="343"/>
      <c r="HD40" s="343"/>
      <c r="HE40" s="343"/>
      <c r="HF40" s="343"/>
      <c r="HG40" s="343"/>
      <c r="HH40" s="343"/>
      <c r="HI40" s="343"/>
      <c r="HJ40" s="343"/>
      <c r="HK40" s="343"/>
      <c r="HL40" s="343"/>
      <c r="HM40" s="343"/>
      <c r="HN40" s="343"/>
      <c r="HO40" s="343"/>
      <c r="HP40" s="343"/>
      <c r="HQ40" s="343"/>
      <c r="HR40" s="343"/>
      <c r="HS40" s="343"/>
      <c r="HT40" s="343"/>
      <c r="HU40" s="343"/>
      <c r="HV40" s="343"/>
      <c r="HW40" s="343"/>
      <c r="HX40" s="343"/>
      <c r="HY40" s="343"/>
      <c r="HZ40" s="343"/>
      <c r="IA40" s="343"/>
      <c r="IB40" s="343"/>
      <c r="IC40" s="343"/>
      <c r="ID40" s="343"/>
      <c r="IE40" s="343"/>
      <c r="IF40" s="343"/>
      <c r="IG40" s="343"/>
      <c r="IH40" s="343"/>
      <c r="II40" s="343"/>
      <c r="IJ40" s="343"/>
      <c r="IK40" s="343"/>
      <c r="IL40" s="343"/>
      <c r="IM40" s="343"/>
      <c r="IN40" s="343"/>
      <c r="IO40" s="343"/>
      <c r="IP40" s="343"/>
      <c r="IQ40" s="343"/>
      <c r="IR40" s="343"/>
      <c r="IS40" s="343"/>
      <c r="IT40" s="343"/>
      <c r="IU40" s="343"/>
      <c r="IV40" s="343"/>
    </row>
    <row r="41" spans="1:256" s="344" customFormat="1" ht="20" customHeight="1">
      <c r="A41" s="345" t="s">
        <v>774</v>
      </c>
      <c r="B41" s="346" t="s">
        <v>775</v>
      </c>
      <c r="C41" s="347" t="s">
        <v>741</v>
      </c>
      <c r="D41" s="348">
        <v>0.17</v>
      </c>
      <c r="E41" s="350">
        <v>1858</v>
      </c>
      <c r="F41" s="350">
        <v>1858</v>
      </c>
      <c r="G41" s="350">
        <v>0</v>
      </c>
      <c r="H41" s="350">
        <v>1858</v>
      </c>
      <c r="I41" s="350">
        <v>1858</v>
      </c>
      <c r="J41" s="350">
        <v>0</v>
      </c>
      <c r="K41" s="343"/>
      <c r="L41" s="343"/>
      <c r="M41" s="343"/>
      <c r="N41" s="343"/>
      <c r="O41" s="343"/>
      <c r="P41" s="343"/>
      <c r="Q41" s="343"/>
      <c r="R41" s="343"/>
      <c r="S41" s="343"/>
      <c r="T41" s="343"/>
      <c r="U41" s="343"/>
      <c r="V41" s="343"/>
      <c r="W41" s="343"/>
      <c r="X41" s="343"/>
      <c r="Y41" s="343"/>
      <c r="Z41" s="343"/>
      <c r="AA41" s="343"/>
      <c r="AB41" s="343"/>
      <c r="AC41" s="343"/>
      <c r="AD41" s="343"/>
      <c r="AE41" s="343"/>
      <c r="AF41" s="343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3"/>
      <c r="AU41" s="343"/>
      <c r="AV41" s="343"/>
      <c r="AW41" s="343"/>
      <c r="AX41" s="343"/>
      <c r="AY41" s="343"/>
      <c r="AZ41" s="343"/>
      <c r="BA41" s="343"/>
      <c r="BB41" s="343"/>
      <c r="BC41" s="343"/>
      <c r="BD41" s="343"/>
      <c r="BE41" s="343"/>
      <c r="BF41" s="343"/>
      <c r="BG41" s="343"/>
      <c r="BH41" s="343"/>
      <c r="BI41" s="343"/>
      <c r="BJ41" s="343"/>
      <c r="BK41" s="343"/>
      <c r="BL41" s="343"/>
      <c r="BM41" s="343"/>
      <c r="BN41" s="343"/>
      <c r="BO41" s="343"/>
      <c r="BP41" s="343"/>
      <c r="BQ41" s="343"/>
      <c r="BR41" s="343"/>
      <c r="BS41" s="343"/>
      <c r="BT41" s="343"/>
      <c r="BU41" s="343"/>
      <c r="BV41" s="343"/>
      <c r="BW41" s="343"/>
      <c r="BX41" s="343"/>
      <c r="BY41" s="343"/>
      <c r="BZ41" s="343"/>
      <c r="CA41" s="343"/>
      <c r="CB41" s="343"/>
      <c r="CC41" s="343"/>
      <c r="CD41" s="343"/>
      <c r="CE41" s="343"/>
      <c r="CF41" s="343"/>
      <c r="CG41" s="343"/>
      <c r="CH41" s="343"/>
      <c r="CI41" s="343"/>
      <c r="CJ41" s="343"/>
      <c r="CK41" s="343"/>
      <c r="CL41" s="343"/>
      <c r="CM41" s="343"/>
      <c r="CN41" s="343"/>
      <c r="CO41" s="343"/>
      <c r="CP41" s="343"/>
      <c r="CQ41" s="343"/>
      <c r="CR41" s="343"/>
      <c r="CS41" s="343"/>
      <c r="CT41" s="343"/>
      <c r="CU41" s="343"/>
      <c r="CV41" s="343"/>
      <c r="CW41" s="343"/>
      <c r="CX41" s="343"/>
      <c r="CY41" s="343"/>
      <c r="CZ41" s="343"/>
      <c r="DA41" s="343"/>
      <c r="DB41" s="343"/>
      <c r="DC41" s="343"/>
      <c r="DD41" s="343"/>
      <c r="DE41" s="343"/>
      <c r="DF41" s="343"/>
      <c r="DG41" s="343"/>
      <c r="DH41" s="343"/>
      <c r="DI41" s="343"/>
      <c r="DJ41" s="343"/>
      <c r="DK41" s="343"/>
      <c r="DL41" s="343"/>
      <c r="DM41" s="343"/>
      <c r="DN41" s="343"/>
      <c r="DO41" s="343"/>
      <c r="DP41" s="343"/>
      <c r="DQ41" s="343"/>
      <c r="DR41" s="343"/>
      <c r="DS41" s="343"/>
      <c r="DT41" s="343"/>
      <c r="DU41" s="343"/>
      <c r="DV41" s="343"/>
      <c r="DW41" s="343"/>
      <c r="DX41" s="343"/>
      <c r="DY41" s="343"/>
      <c r="DZ41" s="343"/>
      <c r="EA41" s="343"/>
      <c r="EB41" s="343"/>
      <c r="EC41" s="343"/>
      <c r="ED41" s="343"/>
      <c r="EE41" s="343"/>
      <c r="EF41" s="343"/>
      <c r="EG41" s="343"/>
      <c r="EH41" s="343"/>
      <c r="EI41" s="343"/>
      <c r="EJ41" s="343"/>
      <c r="EK41" s="343"/>
      <c r="EL41" s="343"/>
      <c r="EM41" s="343"/>
      <c r="EN41" s="343"/>
      <c r="EO41" s="343"/>
      <c r="EP41" s="343"/>
      <c r="EQ41" s="343"/>
      <c r="ER41" s="343"/>
      <c r="ES41" s="343"/>
      <c r="ET41" s="343"/>
      <c r="EU41" s="343"/>
      <c r="EV41" s="343"/>
      <c r="EW41" s="343"/>
      <c r="EX41" s="343"/>
      <c r="EY41" s="343"/>
      <c r="EZ41" s="343"/>
      <c r="FA41" s="343"/>
      <c r="FB41" s="343"/>
      <c r="FC41" s="343"/>
      <c r="FD41" s="343"/>
      <c r="FE41" s="343"/>
      <c r="FF41" s="343"/>
      <c r="FG41" s="343"/>
      <c r="FH41" s="343"/>
      <c r="FI41" s="343"/>
      <c r="FJ41" s="343"/>
      <c r="FK41" s="343"/>
      <c r="FL41" s="343"/>
      <c r="FM41" s="343"/>
      <c r="FN41" s="343"/>
      <c r="FO41" s="343"/>
      <c r="FP41" s="343"/>
      <c r="FQ41" s="343"/>
      <c r="FR41" s="343"/>
      <c r="FS41" s="343"/>
      <c r="FT41" s="343"/>
      <c r="FU41" s="343"/>
      <c r="FV41" s="343"/>
      <c r="FW41" s="343"/>
      <c r="FX41" s="343"/>
      <c r="FY41" s="343"/>
      <c r="FZ41" s="343"/>
      <c r="GA41" s="343"/>
      <c r="GB41" s="343"/>
      <c r="GC41" s="343"/>
      <c r="GD41" s="343"/>
      <c r="GE41" s="343"/>
      <c r="GF41" s="343"/>
      <c r="GG41" s="343"/>
      <c r="GH41" s="343"/>
      <c r="GI41" s="343"/>
      <c r="GJ41" s="343"/>
      <c r="GK41" s="343"/>
      <c r="GL41" s="343"/>
      <c r="GM41" s="343"/>
      <c r="GN41" s="343"/>
      <c r="GO41" s="343"/>
      <c r="GP41" s="343"/>
      <c r="GQ41" s="343"/>
      <c r="GR41" s="343"/>
      <c r="GS41" s="343"/>
      <c r="GT41" s="343"/>
      <c r="GU41" s="343"/>
      <c r="GV41" s="343"/>
      <c r="GW41" s="343"/>
      <c r="GX41" s="343"/>
      <c r="GY41" s="343"/>
      <c r="GZ41" s="343"/>
      <c r="HA41" s="343"/>
      <c r="HB41" s="343"/>
      <c r="HC41" s="343"/>
      <c r="HD41" s="343"/>
      <c r="HE41" s="343"/>
      <c r="HF41" s="343"/>
      <c r="HG41" s="343"/>
      <c r="HH41" s="343"/>
      <c r="HI41" s="343"/>
      <c r="HJ41" s="343"/>
      <c r="HK41" s="343"/>
      <c r="HL41" s="343"/>
      <c r="HM41" s="343"/>
      <c r="HN41" s="343"/>
      <c r="HO41" s="343"/>
      <c r="HP41" s="343"/>
      <c r="HQ41" s="343"/>
      <c r="HR41" s="343"/>
      <c r="HS41" s="343"/>
      <c r="HT41" s="343"/>
      <c r="HU41" s="343"/>
      <c r="HV41" s="343"/>
      <c r="HW41" s="343"/>
      <c r="HX41" s="343"/>
      <c r="HY41" s="343"/>
      <c r="HZ41" s="343"/>
      <c r="IA41" s="343"/>
      <c r="IB41" s="343"/>
      <c r="IC41" s="343"/>
      <c r="ID41" s="343"/>
      <c r="IE41" s="343"/>
      <c r="IF41" s="343"/>
      <c r="IG41" s="343"/>
      <c r="IH41" s="343"/>
      <c r="II41" s="343"/>
      <c r="IJ41" s="343"/>
      <c r="IK41" s="343"/>
      <c r="IL41" s="343"/>
      <c r="IM41" s="343"/>
      <c r="IN41" s="343"/>
      <c r="IO41" s="343"/>
      <c r="IP41" s="343"/>
      <c r="IQ41" s="343"/>
      <c r="IR41" s="343"/>
      <c r="IS41" s="343"/>
      <c r="IT41" s="343"/>
      <c r="IU41" s="343"/>
      <c r="IV41" s="343"/>
    </row>
    <row r="42" spans="1:256" s="344" customFormat="1" ht="20" customHeight="1">
      <c r="A42" s="345" t="s">
        <v>776</v>
      </c>
      <c r="B42" s="346" t="s">
        <v>777</v>
      </c>
      <c r="C42" s="347" t="s">
        <v>741</v>
      </c>
      <c r="D42" s="348">
        <v>0.17</v>
      </c>
      <c r="E42" s="350">
        <v>1333</v>
      </c>
      <c r="F42" s="350">
        <v>1333</v>
      </c>
      <c r="G42" s="350">
        <v>0</v>
      </c>
      <c r="H42" s="350">
        <v>1333</v>
      </c>
      <c r="I42" s="350">
        <v>1333</v>
      </c>
      <c r="J42" s="350">
        <v>0</v>
      </c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  <c r="AV42" s="343"/>
      <c r="AW42" s="343"/>
      <c r="AX42" s="343"/>
      <c r="AY42" s="343"/>
      <c r="AZ42" s="343"/>
      <c r="BA42" s="343"/>
      <c r="BB42" s="343"/>
      <c r="BC42" s="343"/>
      <c r="BD42" s="343"/>
      <c r="BE42" s="343"/>
      <c r="BF42" s="343"/>
      <c r="BG42" s="343"/>
      <c r="BH42" s="343"/>
      <c r="BI42" s="343"/>
      <c r="BJ42" s="343"/>
      <c r="BK42" s="343"/>
      <c r="BL42" s="343"/>
      <c r="BM42" s="343"/>
      <c r="BN42" s="343"/>
      <c r="BO42" s="343"/>
      <c r="BP42" s="343"/>
      <c r="BQ42" s="343"/>
      <c r="BR42" s="343"/>
      <c r="BS42" s="343"/>
      <c r="BT42" s="343"/>
      <c r="BU42" s="343"/>
      <c r="BV42" s="343"/>
      <c r="BW42" s="343"/>
      <c r="BX42" s="343"/>
      <c r="BY42" s="343"/>
      <c r="BZ42" s="343"/>
      <c r="CA42" s="343"/>
      <c r="CB42" s="343"/>
      <c r="CC42" s="343"/>
      <c r="CD42" s="343"/>
      <c r="CE42" s="343"/>
      <c r="CF42" s="343"/>
      <c r="CG42" s="343"/>
      <c r="CH42" s="343"/>
      <c r="CI42" s="343"/>
      <c r="CJ42" s="343"/>
      <c r="CK42" s="343"/>
      <c r="CL42" s="343"/>
      <c r="CM42" s="343"/>
      <c r="CN42" s="343"/>
      <c r="CO42" s="343"/>
      <c r="CP42" s="343"/>
      <c r="CQ42" s="343"/>
      <c r="CR42" s="343"/>
      <c r="CS42" s="343"/>
      <c r="CT42" s="343"/>
      <c r="CU42" s="343"/>
      <c r="CV42" s="343"/>
      <c r="CW42" s="343"/>
      <c r="CX42" s="343"/>
      <c r="CY42" s="343"/>
      <c r="CZ42" s="343"/>
      <c r="DA42" s="343"/>
      <c r="DB42" s="343"/>
      <c r="DC42" s="343"/>
      <c r="DD42" s="343"/>
      <c r="DE42" s="343"/>
      <c r="DF42" s="343"/>
      <c r="DG42" s="343"/>
      <c r="DH42" s="343"/>
      <c r="DI42" s="343"/>
      <c r="DJ42" s="343"/>
      <c r="DK42" s="343"/>
      <c r="DL42" s="343"/>
      <c r="DM42" s="343"/>
      <c r="DN42" s="343"/>
      <c r="DO42" s="343"/>
      <c r="DP42" s="343"/>
      <c r="DQ42" s="343"/>
      <c r="DR42" s="343"/>
      <c r="DS42" s="343"/>
      <c r="DT42" s="343"/>
      <c r="DU42" s="343"/>
      <c r="DV42" s="343"/>
      <c r="DW42" s="343"/>
      <c r="DX42" s="343"/>
      <c r="DY42" s="343"/>
      <c r="DZ42" s="343"/>
      <c r="EA42" s="343"/>
      <c r="EB42" s="343"/>
      <c r="EC42" s="343"/>
      <c r="ED42" s="343"/>
      <c r="EE42" s="343"/>
      <c r="EF42" s="343"/>
      <c r="EG42" s="343"/>
      <c r="EH42" s="343"/>
      <c r="EI42" s="343"/>
      <c r="EJ42" s="343"/>
      <c r="EK42" s="343"/>
      <c r="EL42" s="343"/>
      <c r="EM42" s="343"/>
      <c r="EN42" s="343"/>
      <c r="EO42" s="343"/>
      <c r="EP42" s="343"/>
      <c r="EQ42" s="343"/>
      <c r="ER42" s="343"/>
      <c r="ES42" s="343"/>
      <c r="ET42" s="343"/>
      <c r="EU42" s="343"/>
      <c r="EV42" s="343"/>
      <c r="EW42" s="343"/>
      <c r="EX42" s="343"/>
      <c r="EY42" s="343"/>
      <c r="EZ42" s="343"/>
      <c r="FA42" s="343"/>
      <c r="FB42" s="343"/>
      <c r="FC42" s="343"/>
      <c r="FD42" s="343"/>
      <c r="FE42" s="343"/>
      <c r="FF42" s="343"/>
      <c r="FG42" s="343"/>
      <c r="FH42" s="343"/>
      <c r="FI42" s="343"/>
      <c r="FJ42" s="343"/>
      <c r="FK42" s="343"/>
      <c r="FL42" s="343"/>
      <c r="FM42" s="343"/>
      <c r="FN42" s="343"/>
      <c r="FO42" s="343"/>
      <c r="FP42" s="343"/>
      <c r="FQ42" s="343"/>
      <c r="FR42" s="343"/>
      <c r="FS42" s="343"/>
      <c r="FT42" s="343"/>
      <c r="FU42" s="343"/>
      <c r="FV42" s="343"/>
      <c r="FW42" s="343"/>
      <c r="FX42" s="343"/>
      <c r="FY42" s="343"/>
      <c r="FZ42" s="343"/>
      <c r="GA42" s="343"/>
      <c r="GB42" s="343"/>
      <c r="GC42" s="343"/>
      <c r="GD42" s="343"/>
      <c r="GE42" s="343"/>
      <c r="GF42" s="343"/>
      <c r="GG42" s="343"/>
      <c r="GH42" s="343"/>
      <c r="GI42" s="343"/>
      <c r="GJ42" s="343"/>
      <c r="GK42" s="343"/>
      <c r="GL42" s="343"/>
      <c r="GM42" s="343"/>
      <c r="GN42" s="343"/>
      <c r="GO42" s="343"/>
      <c r="GP42" s="343"/>
      <c r="GQ42" s="343"/>
      <c r="GR42" s="343"/>
      <c r="GS42" s="343"/>
      <c r="GT42" s="343"/>
      <c r="GU42" s="343"/>
      <c r="GV42" s="343"/>
      <c r="GW42" s="343"/>
      <c r="GX42" s="343"/>
      <c r="GY42" s="343"/>
      <c r="GZ42" s="343"/>
      <c r="HA42" s="343"/>
      <c r="HB42" s="343"/>
      <c r="HC42" s="343"/>
      <c r="HD42" s="343"/>
      <c r="HE42" s="343"/>
      <c r="HF42" s="343"/>
      <c r="HG42" s="343"/>
      <c r="HH42" s="343"/>
      <c r="HI42" s="343"/>
      <c r="HJ42" s="343"/>
      <c r="HK42" s="343"/>
      <c r="HL42" s="343"/>
      <c r="HM42" s="343"/>
      <c r="HN42" s="343"/>
      <c r="HO42" s="343"/>
      <c r="HP42" s="343"/>
      <c r="HQ42" s="343"/>
      <c r="HR42" s="343"/>
      <c r="HS42" s="343"/>
      <c r="HT42" s="343"/>
      <c r="HU42" s="343"/>
      <c r="HV42" s="343"/>
      <c r="HW42" s="343"/>
      <c r="HX42" s="343"/>
      <c r="HY42" s="343"/>
      <c r="HZ42" s="343"/>
      <c r="IA42" s="343"/>
      <c r="IB42" s="343"/>
      <c r="IC42" s="343"/>
      <c r="ID42" s="343"/>
      <c r="IE42" s="343"/>
      <c r="IF42" s="343"/>
      <c r="IG42" s="343"/>
      <c r="IH42" s="343"/>
      <c r="II42" s="343"/>
      <c r="IJ42" s="343"/>
      <c r="IK42" s="343"/>
      <c r="IL42" s="343"/>
      <c r="IM42" s="343"/>
      <c r="IN42" s="343"/>
      <c r="IO42" s="343"/>
      <c r="IP42" s="343"/>
      <c r="IQ42" s="343"/>
      <c r="IR42" s="343"/>
      <c r="IS42" s="343"/>
      <c r="IT42" s="343"/>
      <c r="IU42" s="343"/>
      <c r="IV42" s="343"/>
    </row>
    <row r="43" spans="1:256" s="344" customFormat="1" ht="20" customHeight="1">
      <c r="A43" s="345" t="s">
        <v>778</v>
      </c>
      <c r="B43" s="346" t="s">
        <v>779</v>
      </c>
      <c r="C43" s="347" t="s">
        <v>741</v>
      </c>
      <c r="D43" s="348">
        <v>0.17</v>
      </c>
      <c r="E43" s="350">
        <v>12117</v>
      </c>
      <c r="F43" s="350">
        <v>12117</v>
      </c>
      <c r="G43" s="350">
        <v>0</v>
      </c>
      <c r="H43" s="350">
        <v>12117</v>
      </c>
      <c r="I43" s="350">
        <v>12117</v>
      </c>
      <c r="J43" s="350">
        <v>0</v>
      </c>
      <c r="K43" s="343"/>
      <c r="L43" s="343"/>
      <c r="M43" s="343"/>
      <c r="N43" s="343"/>
      <c r="O43" s="343"/>
      <c r="P43" s="343"/>
      <c r="Q43" s="343"/>
      <c r="R43" s="343"/>
      <c r="S43" s="343"/>
      <c r="T43" s="343"/>
      <c r="U43" s="343"/>
      <c r="V43" s="343"/>
      <c r="W43" s="343"/>
      <c r="X43" s="343"/>
      <c r="Y43" s="343"/>
      <c r="Z43" s="343"/>
      <c r="AA43" s="343"/>
      <c r="AB43" s="343"/>
      <c r="AC43" s="343"/>
      <c r="AD43" s="343"/>
      <c r="AE43" s="343"/>
      <c r="AF43" s="343"/>
      <c r="AG43" s="343"/>
      <c r="AH43" s="343"/>
      <c r="AI43" s="343"/>
      <c r="AJ43" s="343"/>
      <c r="AK43" s="343"/>
      <c r="AL43" s="343"/>
      <c r="AM43" s="343"/>
      <c r="AN43" s="343"/>
      <c r="AO43" s="343"/>
      <c r="AP43" s="343"/>
      <c r="AQ43" s="343"/>
      <c r="AR43" s="343"/>
      <c r="AS43" s="343"/>
      <c r="AT43" s="343"/>
      <c r="AU43" s="343"/>
      <c r="AV43" s="343"/>
      <c r="AW43" s="343"/>
      <c r="AX43" s="343"/>
      <c r="AY43" s="343"/>
      <c r="AZ43" s="343"/>
      <c r="BA43" s="343"/>
      <c r="BB43" s="343"/>
      <c r="BC43" s="343"/>
      <c r="BD43" s="343"/>
      <c r="BE43" s="343"/>
      <c r="BF43" s="343"/>
      <c r="BG43" s="343"/>
      <c r="BH43" s="343"/>
      <c r="BI43" s="343"/>
      <c r="BJ43" s="343"/>
      <c r="BK43" s="343"/>
      <c r="BL43" s="343"/>
      <c r="BM43" s="343"/>
      <c r="BN43" s="343"/>
      <c r="BO43" s="343"/>
      <c r="BP43" s="343"/>
      <c r="BQ43" s="343"/>
      <c r="BR43" s="343"/>
      <c r="BS43" s="343"/>
      <c r="BT43" s="343"/>
      <c r="BU43" s="343"/>
      <c r="BV43" s="343"/>
      <c r="BW43" s="343"/>
      <c r="BX43" s="343"/>
      <c r="BY43" s="343"/>
      <c r="BZ43" s="343"/>
      <c r="CA43" s="343"/>
      <c r="CB43" s="343"/>
      <c r="CC43" s="343"/>
      <c r="CD43" s="343"/>
      <c r="CE43" s="343"/>
      <c r="CF43" s="343"/>
      <c r="CG43" s="343"/>
      <c r="CH43" s="343"/>
      <c r="CI43" s="343"/>
      <c r="CJ43" s="343"/>
      <c r="CK43" s="343"/>
      <c r="CL43" s="343"/>
      <c r="CM43" s="343"/>
      <c r="CN43" s="343"/>
      <c r="CO43" s="343"/>
      <c r="CP43" s="343"/>
      <c r="CQ43" s="343"/>
      <c r="CR43" s="343"/>
      <c r="CS43" s="343"/>
      <c r="CT43" s="343"/>
      <c r="CU43" s="343"/>
      <c r="CV43" s="343"/>
      <c r="CW43" s="343"/>
      <c r="CX43" s="343"/>
      <c r="CY43" s="343"/>
      <c r="CZ43" s="343"/>
      <c r="DA43" s="343"/>
      <c r="DB43" s="343"/>
      <c r="DC43" s="343"/>
      <c r="DD43" s="343"/>
      <c r="DE43" s="343"/>
      <c r="DF43" s="343"/>
      <c r="DG43" s="343"/>
      <c r="DH43" s="343"/>
      <c r="DI43" s="343"/>
      <c r="DJ43" s="343"/>
      <c r="DK43" s="343"/>
      <c r="DL43" s="343"/>
      <c r="DM43" s="343"/>
      <c r="DN43" s="343"/>
      <c r="DO43" s="343"/>
      <c r="DP43" s="343"/>
      <c r="DQ43" s="343"/>
      <c r="DR43" s="343"/>
      <c r="DS43" s="343"/>
      <c r="DT43" s="343"/>
      <c r="DU43" s="343"/>
      <c r="DV43" s="343"/>
      <c r="DW43" s="343"/>
      <c r="DX43" s="343"/>
      <c r="DY43" s="343"/>
      <c r="DZ43" s="343"/>
      <c r="EA43" s="343"/>
      <c r="EB43" s="343"/>
      <c r="EC43" s="343"/>
      <c r="ED43" s="343"/>
      <c r="EE43" s="343"/>
      <c r="EF43" s="343"/>
      <c r="EG43" s="343"/>
      <c r="EH43" s="343"/>
      <c r="EI43" s="343"/>
      <c r="EJ43" s="343"/>
      <c r="EK43" s="343"/>
      <c r="EL43" s="343"/>
      <c r="EM43" s="343"/>
      <c r="EN43" s="343"/>
      <c r="EO43" s="343"/>
      <c r="EP43" s="343"/>
      <c r="EQ43" s="343"/>
      <c r="ER43" s="343"/>
      <c r="ES43" s="343"/>
      <c r="ET43" s="343"/>
      <c r="EU43" s="343"/>
      <c r="EV43" s="343"/>
      <c r="EW43" s="343"/>
      <c r="EX43" s="343"/>
      <c r="EY43" s="343"/>
      <c r="EZ43" s="343"/>
      <c r="FA43" s="343"/>
      <c r="FB43" s="343"/>
      <c r="FC43" s="343"/>
      <c r="FD43" s="343"/>
      <c r="FE43" s="343"/>
      <c r="FF43" s="343"/>
      <c r="FG43" s="343"/>
      <c r="FH43" s="343"/>
      <c r="FI43" s="343"/>
      <c r="FJ43" s="343"/>
      <c r="FK43" s="343"/>
      <c r="FL43" s="343"/>
      <c r="FM43" s="343"/>
      <c r="FN43" s="343"/>
      <c r="FO43" s="343"/>
      <c r="FP43" s="343"/>
      <c r="FQ43" s="343"/>
      <c r="FR43" s="343"/>
      <c r="FS43" s="343"/>
      <c r="FT43" s="343"/>
      <c r="FU43" s="343"/>
      <c r="FV43" s="343"/>
      <c r="FW43" s="343"/>
      <c r="FX43" s="343"/>
      <c r="FY43" s="343"/>
      <c r="FZ43" s="343"/>
      <c r="GA43" s="343"/>
      <c r="GB43" s="343"/>
      <c r="GC43" s="343"/>
      <c r="GD43" s="343"/>
      <c r="GE43" s="343"/>
      <c r="GF43" s="343"/>
      <c r="GG43" s="343"/>
      <c r="GH43" s="343"/>
      <c r="GI43" s="343"/>
      <c r="GJ43" s="343"/>
      <c r="GK43" s="343"/>
      <c r="GL43" s="343"/>
      <c r="GM43" s="343"/>
      <c r="GN43" s="343"/>
      <c r="GO43" s="343"/>
      <c r="GP43" s="343"/>
      <c r="GQ43" s="343"/>
      <c r="GR43" s="343"/>
      <c r="GS43" s="343"/>
      <c r="GT43" s="343"/>
      <c r="GU43" s="343"/>
      <c r="GV43" s="343"/>
      <c r="GW43" s="343"/>
      <c r="GX43" s="343"/>
      <c r="GY43" s="343"/>
      <c r="GZ43" s="343"/>
      <c r="HA43" s="343"/>
      <c r="HB43" s="343"/>
      <c r="HC43" s="343"/>
      <c r="HD43" s="343"/>
      <c r="HE43" s="343"/>
      <c r="HF43" s="343"/>
      <c r="HG43" s="343"/>
      <c r="HH43" s="343"/>
      <c r="HI43" s="343"/>
      <c r="HJ43" s="343"/>
      <c r="HK43" s="343"/>
      <c r="HL43" s="343"/>
      <c r="HM43" s="343"/>
      <c r="HN43" s="343"/>
      <c r="HO43" s="343"/>
      <c r="HP43" s="343"/>
      <c r="HQ43" s="343"/>
      <c r="HR43" s="343"/>
      <c r="HS43" s="343"/>
      <c r="HT43" s="343"/>
      <c r="HU43" s="343"/>
      <c r="HV43" s="343"/>
      <c r="HW43" s="343"/>
      <c r="HX43" s="343"/>
      <c r="HY43" s="343"/>
      <c r="HZ43" s="343"/>
      <c r="IA43" s="343"/>
      <c r="IB43" s="343"/>
      <c r="IC43" s="343"/>
      <c r="ID43" s="343"/>
      <c r="IE43" s="343"/>
      <c r="IF43" s="343"/>
      <c r="IG43" s="343"/>
      <c r="IH43" s="343"/>
      <c r="II43" s="343"/>
      <c r="IJ43" s="343"/>
      <c r="IK43" s="343"/>
      <c r="IL43" s="343"/>
      <c r="IM43" s="343"/>
      <c r="IN43" s="343"/>
      <c r="IO43" s="343"/>
      <c r="IP43" s="343"/>
      <c r="IQ43" s="343"/>
      <c r="IR43" s="343"/>
      <c r="IS43" s="343"/>
      <c r="IT43" s="343"/>
      <c r="IU43" s="343"/>
      <c r="IV43" s="343"/>
    </row>
    <row r="44" spans="1:256" s="344" customFormat="1" ht="20" customHeight="1">
      <c r="A44" s="345" t="s">
        <v>780</v>
      </c>
      <c r="B44" s="346" t="s">
        <v>781</v>
      </c>
      <c r="C44" s="347" t="s">
        <v>741</v>
      </c>
      <c r="D44" s="348">
        <v>0.17</v>
      </c>
      <c r="E44" s="350">
        <v>11190</v>
      </c>
      <c r="F44" s="350">
        <v>11190</v>
      </c>
      <c r="G44" s="350">
        <v>0</v>
      </c>
      <c r="H44" s="350">
        <v>11190</v>
      </c>
      <c r="I44" s="350">
        <v>11190</v>
      </c>
      <c r="J44" s="350">
        <v>0</v>
      </c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  <c r="AV44" s="343"/>
      <c r="AW44" s="343"/>
      <c r="AX44" s="343"/>
      <c r="AY44" s="343"/>
      <c r="AZ44" s="343"/>
      <c r="BA44" s="343"/>
      <c r="BB44" s="343"/>
      <c r="BC44" s="343"/>
      <c r="BD44" s="343"/>
      <c r="BE44" s="343"/>
      <c r="BF44" s="343"/>
      <c r="BG44" s="343"/>
      <c r="BH44" s="343"/>
      <c r="BI44" s="343"/>
      <c r="BJ44" s="343"/>
      <c r="BK44" s="343"/>
      <c r="BL44" s="343"/>
      <c r="BM44" s="343"/>
      <c r="BN44" s="343"/>
      <c r="BO44" s="343"/>
      <c r="BP44" s="343"/>
      <c r="BQ44" s="343"/>
      <c r="BR44" s="343"/>
      <c r="BS44" s="343"/>
      <c r="BT44" s="343"/>
      <c r="BU44" s="343"/>
      <c r="BV44" s="343"/>
      <c r="BW44" s="343"/>
      <c r="BX44" s="343"/>
      <c r="BY44" s="343"/>
      <c r="BZ44" s="343"/>
      <c r="CA44" s="343"/>
      <c r="CB44" s="343"/>
      <c r="CC44" s="343"/>
      <c r="CD44" s="343"/>
      <c r="CE44" s="343"/>
      <c r="CF44" s="343"/>
      <c r="CG44" s="343"/>
      <c r="CH44" s="343"/>
      <c r="CI44" s="343"/>
      <c r="CJ44" s="343"/>
      <c r="CK44" s="343"/>
      <c r="CL44" s="343"/>
      <c r="CM44" s="343"/>
      <c r="CN44" s="343"/>
      <c r="CO44" s="343"/>
      <c r="CP44" s="343"/>
      <c r="CQ44" s="343"/>
      <c r="CR44" s="343"/>
      <c r="CS44" s="343"/>
      <c r="CT44" s="343"/>
      <c r="CU44" s="343"/>
      <c r="CV44" s="343"/>
      <c r="CW44" s="343"/>
      <c r="CX44" s="343"/>
      <c r="CY44" s="343"/>
      <c r="CZ44" s="343"/>
      <c r="DA44" s="343"/>
      <c r="DB44" s="343"/>
      <c r="DC44" s="343"/>
      <c r="DD44" s="343"/>
      <c r="DE44" s="343"/>
      <c r="DF44" s="343"/>
      <c r="DG44" s="343"/>
      <c r="DH44" s="343"/>
      <c r="DI44" s="343"/>
      <c r="DJ44" s="343"/>
      <c r="DK44" s="343"/>
      <c r="DL44" s="343"/>
      <c r="DM44" s="343"/>
      <c r="DN44" s="343"/>
      <c r="DO44" s="343"/>
      <c r="DP44" s="343"/>
      <c r="DQ44" s="343"/>
      <c r="DR44" s="343"/>
      <c r="DS44" s="343"/>
      <c r="DT44" s="343"/>
      <c r="DU44" s="343"/>
      <c r="DV44" s="343"/>
      <c r="DW44" s="343"/>
      <c r="DX44" s="343"/>
      <c r="DY44" s="343"/>
      <c r="DZ44" s="343"/>
      <c r="EA44" s="343"/>
      <c r="EB44" s="343"/>
      <c r="EC44" s="343"/>
      <c r="ED44" s="343"/>
      <c r="EE44" s="343"/>
      <c r="EF44" s="343"/>
      <c r="EG44" s="343"/>
      <c r="EH44" s="343"/>
      <c r="EI44" s="343"/>
      <c r="EJ44" s="343"/>
      <c r="EK44" s="343"/>
      <c r="EL44" s="343"/>
      <c r="EM44" s="343"/>
      <c r="EN44" s="343"/>
      <c r="EO44" s="343"/>
      <c r="EP44" s="343"/>
      <c r="EQ44" s="343"/>
      <c r="ER44" s="343"/>
      <c r="ES44" s="343"/>
      <c r="ET44" s="343"/>
      <c r="EU44" s="343"/>
      <c r="EV44" s="343"/>
      <c r="EW44" s="343"/>
      <c r="EX44" s="343"/>
      <c r="EY44" s="343"/>
      <c r="EZ44" s="343"/>
      <c r="FA44" s="343"/>
      <c r="FB44" s="343"/>
      <c r="FC44" s="343"/>
      <c r="FD44" s="343"/>
      <c r="FE44" s="343"/>
      <c r="FF44" s="343"/>
      <c r="FG44" s="343"/>
      <c r="FH44" s="343"/>
      <c r="FI44" s="343"/>
      <c r="FJ44" s="343"/>
      <c r="FK44" s="343"/>
      <c r="FL44" s="343"/>
      <c r="FM44" s="343"/>
      <c r="FN44" s="343"/>
      <c r="FO44" s="343"/>
      <c r="FP44" s="343"/>
      <c r="FQ44" s="343"/>
      <c r="FR44" s="343"/>
      <c r="FS44" s="343"/>
      <c r="FT44" s="343"/>
      <c r="FU44" s="343"/>
      <c r="FV44" s="343"/>
      <c r="FW44" s="343"/>
      <c r="FX44" s="343"/>
      <c r="FY44" s="343"/>
      <c r="FZ44" s="343"/>
      <c r="GA44" s="343"/>
      <c r="GB44" s="343"/>
      <c r="GC44" s="343"/>
      <c r="GD44" s="343"/>
      <c r="GE44" s="343"/>
      <c r="GF44" s="343"/>
      <c r="GG44" s="343"/>
      <c r="GH44" s="343"/>
      <c r="GI44" s="343"/>
      <c r="GJ44" s="343"/>
      <c r="GK44" s="343"/>
      <c r="GL44" s="343"/>
      <c r="GM44" s="343"/>
      <c r="GN44" s="343"/>
      <c r="GO44" s="343"/>
      <c r="GP44" s="343"/>
      <c r="GQ44" s="343"/>
      <c r="GR44" s="343"/>
      <c r="GS44" s="343"/>
      <c r="GT44" s="343"/>
      <c r="GU44" s="343"/>
      <c r="GV44" s="343"/>
      <c r="GW44" s="343"/>
      <c r="GX44" s="343"/>
      <c r="GY44" s="343"/>
      <c r="GZ44" s="343"/>
      <c r="HA44" s="343"/>
      <c r="HB44" s="343"/>
      <c r="HC44" s="343"/>
      <c r="HD44" s="343"/>
      <c r="HE44" s="343"/>
      <c r="HF44" s="343"/>
      <c r="HG44" s="343"/>
      <c r="HH44" s="343"/>
      <c r="HI44" s="343"/>
      <c r="HJ44" s="343"/>
      <c r="HK44" s="343"/>
      <c r="HL44" s="343"/>
      <c r="HM44" s="343"/>
      <c r="HN44" s="343"/>
      <c r="HO44" s="343"/>
      <c r="HP44" s="343"/>
      <c r="HQ44" s="343"/>
      <c r="HR44" s="343"/>
      <c r="HS44" s="343"/>
      <c r="HT44" s="343"/>
      <c r="HU44" s="343"/>
      <c r="HV44" s="343"/>
      <c r="HW44" s="343"/>
      <c r="HX44" s="343"/>
      <c r="HY44" s="343"/>
      <c r="HZ44" s="343"/>
      <c r="IA44" s="343"/>
      <c r="IB44" s="343"/>
      <c r="IC44" s="343"/>
      <c r="ID44" s="343"/>
      <c r="IE44" s="343"/>
      <c r="IF44" s="343"/>
      <c r="IG44" s="343"/>
      <c r="IH44" s="343"/>
      <c r="II44" s="343"/>
      <c r="IJ44" s="343"/>
      <c r="IK44" s="343"/>
      <c r="IL44" s="343"/>
      <c r="IM44" s="343"/>
      <c r="IN44" s="343"/>
      <c r="IO44" s="343"/>
      <c r="IP44" s="343"/>
      <c r="IQ44" s="343"/>
      <c r="IR44" s="343"/>
      <c r="IS44" s="343"/>
      <c r="IT44" s="343"/>
      <c r="IU44" s="343"/>
      <c r="IV44" s="343"/>
    </row>
    <row r="45" spans="1:256" s="344" customFormat="1" ht="20" customHeight="1">
      <c r="A45" s="345" t="s">
        <v>782</v>
      </c>
      <c r="B45" s="346" t="s">
        <v>783</v>
      </c>
      <c r="C45" s="347" t="s">
        <v>741</v>
      </c>
      <c r="D45" s="348">
        <v>0.17</v>
      </c>
      <c r="E45" s="350">
        <v>9820</v>
      </c>
      <c r="F45" s="350">
        <v>9820</v>
      </c>
      <c r="G45" s="350">
        <v>0</v>
      </c>
      <c r="H45" s="350">
        <v>9820</v>
      </c>
      <c r="I45" s="350">
        <v>9820</v>
      </c>
      <c r="J45" s="350">
        <v>0</v>
      </c>
      <c r="K45" s="343"/>
      <c r="L45" s="343"/>
      <c r="M45" s="343"/>
      <c r="N45" s="343"/>
      <c r="O45" s="343"/>
      <c r="P45" s="343"/>
      <c r="Q45" s="343"/>
      <c r="R45" s="343"/>
      <c r="S45" s="343"/>
      <c r="T45" s="343"/>
      <c r="U45" s="343"/>
      <c r="V45" s="343"/>
      <c r="W45" s="343"/>
      <c r="X45" s="343"/>
      <c r="Y45" s="343"/>
      <c r="Z45" s="343"/>
      <c r="AA45" s="343"/>
      <c r="AB45" s="343"/>
      <c r="AC45" s="343"/>
      <c r="AD45" s="343"/>
      <c r="AE45" s="343"/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3"/>
      <c r="AU45" s="343"/>
      <c r="AV45" s="343"/>
      <c r="AW45" s="343"/>
      <c r="AX45" s="343"/>
      <c r="AY45" s="343"/>
      <c r="AZ45" s="343"/>
      <c r="BA45" s="343"/>
      <c r="BB45" s="343"/>
      <c r="BC45" s="343"/>
      <c r="BD45" s="343"/>
      <c r="BE45" s="343"/>
      <c r="BF45" s="343"/>
      <c r="BG45" s="343"/>
      <c r="BH45" s="343"/>
      <c r="BI45" s="343"/>
      <c r="BJ45" s="343"/>
      <c r="BK45" s="343"/>
      <c r="BL45" s="343"/>
      <c r="BM45" s="343"/>
      <c r="BN45" s="343"/>
      <c r="BO45" s="343"/>
      <c r="BP45" s="343"/>
      <c r="BQ45" s="343"/>
      <c r="BR45" s="343"/>
      <c r="BS45" s="343"/>
      <c r="BT45" s="343"/>
      <c r="BU45" s="343"/>
      <c r="BV45" s="343"/>
      <c r="BW45" s="343"/>
      <c r="BX45" s="343"/>
      <c r="BY45" s="343"/>
      <c r="BZ45" s="343"/>
      <c r="CA45" s="343"/>
      <c r="CB45" s="343"/>
      <c r="CC45" s="343"/>
      <c r="CD45" s="343"/>
      <c r="CE45" s="343"/>
      <c r="CF45" s="343"/>
      <c r="CG45" s="343"/>
      <c r="CH45" s="343"/>
      <c r="CI45" s="343"/>
      <c r="CJ45" s="343"/>
      <c r="CK45" s="343"/>
      <c r="CL45" s="343"/>
      <c r="CM45" s="343"/>
      <c r="CN45" s="343"/>
      <c r="CO45" s="343"/>
      <c r="CP45" s="343"/>
      <c r="CQ45" s="343"/>
      <c r="CR45" s="343"/>
      <c r="CS45" s="343"/>
      <c r="CT45" s="343"/>
      <c r="CU45" s="343"/>
      <c r="CV45" s="343"/>
      <c r="CW45" s="343"/>
      <c r="CX45" s="343"/>
      <c r="CY45" s="343"/>
      <c r="CZ45" s="343"/>
      <c r="DA45" s="343"/>
      <c r="DB45" s="343"/>
      <c r="DC45" s="343"/>
      <c r="DD45" s="343"/>
      <c r="DE45" s="343"/>
      <c r="DF45" s="343"/>
      <c r="DG45" s="343"/>
      <c r="DH45" s="343"/>
      <c r="DI45" s="343"/>
      <c r="DJ45" s="343"/>
      <c r="DK45" s="343"/>
      <c r="DL45" s="343"/>
      <c r="DM45" s="343"/>
      <c r="DN45" s="343"/>
      <c r="DO45" s="343"/>
      <c r="DP45" s="343"/>
      <c r="DQ45" s="343"/>
      <c r="DR45" s="343"/>
      <c r="DS45" s="343"/>
      <c r="DT45" s="343"/>
      <c r="DU45" s="343"/>
      <c r="DV45" s="343"/>
      <c r="DW45" s="343"/>
      <c r="DX45" s="343"/>
      <c r="DY45" s="343"/>
      <c r="DZ45" s="343"/>
      <c r="EA45" s="343"/>
      <c r="EB45" s="343"/>
      <c r="EC45" s="343"/>
      <c r="ED45" s="343"/>
      <c r="EE45" s="343"/>
      <c r="EF45" s="343"/>
      <c r="EG45" s="343"/>
      <c r="EH45" s="343"/>
      <c r="EI45" s="343"/>
      <c r="EJ45" s="343"/>
      <c r="EK45" s="343"/>
      <c r="EL45" s="343"/>
      <c r="EM45" s="343"/>
      <c r="EN45" s="343"/>
      <c r="EO45" s="343"/>
      <c r="EP45" s="343"/>
      <c r="EQ45" s="343"/>
      <c r="ER45" s="343"/>
      <c r="ES45" s="343"/>
      <c r="ET45" s="343"/>
      <c r="EU45" s="343"/>
      <c r="EV45" s="343"/>
      <c r="EW45" s="343"/>
      <c r="EX45" s="343"/>
      <c r="EY45" s="343"/>
      <c r="EZ45" s="343"/>
      <c r="FA45" s="343"/>
      <c r="FB45" s="343"/>
      <c r="FC45" s="343"/>
      <c r="FD45" s="343"/>
      <c r="FE45" s="343"/>
      <c r="FF45" s="343"/>
      <c r="FG45" s="343"/>
      <c r="FH45" s="343"/>
      <c r="FI45" s="343"/>
      <c r="FJ45" s="343"/>
      <c r="FK45" s="343"/>
      <c r="FL45" s="343"/>
      <c r="FM45" s="343"/>
      <c r="FN45" s="343"/>
      <c r="FO45" s="343"/>
      <c r="FP45" s="343"/>
      <c r="FQ45" s="343"/>
      <c r="FR45" s="343"/>
      <c r="FS45" s="343"/>
      <c r="FT45" s="343"/>
      <c r="FU45" s="343"/>
      <c r="FV45" s="343"/>
      <c r="FW45" s="343"/>
      <c r="FX45" s="343"/>
      <c r="FY45" s="343"/>
      <c r="FZ45" s="343"/>
      <c r="GA45" s="343"/>
      <c r="GB45" s="343"/>
      <c r="GC45" s="343"/>
      <c r="GD45" s="343"/>
      <c r="GE45" s="343"/>
      <c r="GF45" s="343"/>
      <c r="GG45" s="343"/>
      <c r="GH45" s="343"/>
      <c r="GI45" s="343"/>
      <c r="GJ45" s="343"/>
      <c r="GK45" s="343"/>
      <c r="GL45" s="343"/>
      <c r="GM45" s="343"/>
      <c r="GN45" s="343"/>
      <c r="GO45" s="343"/>
      <c r="GP45" s="343"/>
      <c r="GQ45" s="343"/>
      <c r="GR45" s="343"/>
      <c r="GS45" s="343"/>
      <c r="GT45" s="343"/>
      <c r="GU45" s="343"/>
      <c r="GV45" s="343"/>
      <c r="GW45" s="343"/>
      <c r="GX45" s="343"/>
      <c r="GY45" s="343"/>
      <c r="GZ45" s="343"/>
      <c r="HA45" s="343"/>
      <c r="HB45" s="343"/>
      <c r="HC45" s="343"/>
      <c r="HD45" s="343"/>
      <c r="HE45" s="343"/>
      <c r="HF45" s="343"/>
      <c r="HG45" s="343"/>
      <c r="HH45" s="343"/>
      <c r="HI45" s="343"/>
      <c r="HJ45" s="343"/>
      <c r="HK45" s="343"/>
      <c r="HL45" s="343"/>
      <c r="HM45" s="343"/>
      <c r="HN45" s="343"/>
      <c r="HO45" s="343"/>
      <c r="HP45" s="343"/>
      <c r="HQ45" s="343"/>
      <c r="HR45" s="343"/>
      <c r="HS45" s="343"/>
      <c r="HT45" s="343"/>
      <c r="HU45" s="343"/>
      <c r="HV45" s="343"/>
      <c r="HW45" s="343"/>
      <c r="HX45" s="343"/>
      <c r="HY45" s="343"/>
      <c r="HZ45" s="343"/>
      <c r="IA45" s="343"/>
      <c r="IB45" s="343"/>
      <c r="IC45" s="343"/>
      <c r="ID45" s="343"/>
      <c r="IE45" s="343"/>
      <c r="IF45" s="343"/>
      <c r="IG45" s="343"/>
      <c r="IH45" s="343"/>
      <c r="II45" s="343"/>
      <c r="IJ45" s="343"/>
      <c r="IK45" s="343"/>
      <c r="IL45" s="343"/>
      <c r="IM45" s="343"/>
      <c r="IN45" s="343"/>
      <c r="IO45" s="343"/>
      <c r="IP45" s="343"/>
      <c r="IQ45" s="343"/>
      <c r="IR45" s="343"/>
      <c r="IS45" s="343"/>
      <c r="IT45" s="343"/>
      <c r="IU45" s="343"/>
      <c r="IV45" s="343"/>
    </row>
    <row r="46" spans="1:256" s="344" customFormat="1" ht="20" customHeight="1">
      <c r="A46" s="345" t="s">
        <v>784</v>
      </c>
      <c r="B46" s="346" t="s">
        <v>785</v>
      </c>
      <c r="C46" s="347" t="s">
        <v>741</v>
      </c>
      <c r="D46" s="348">
        <v>0.12</v>
      </c>
      <c r="E46" s="350">
        <v>1353</v>
      </c>
      <c r="F46" s="350">
        <v>1353</v>
      </c>
      <c r="G46" s="350">
        <v>0</v>
      </c>
      <c r="H46" s="350">
        <v>1353</v>
      </c>
      <c r="I46" s="350">
        <v>1353</v>
      </c>
      <c r="J46" s="350">
        <v>0</v>
      </c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  <c r="AV46" s="343"/>
      <c r="AW46" s="343"/>
      <c r="AX46" s="343"/>
      <c r="AY46" s="343"/>
      <c r="AZ46" s="343"/>
      <c r="BA46" s="343"/>
      <c r="BB46" s="343"/>
      <c r="BC46" s="343"/>
      <c r="BD46" s="343"/>
      <c r="BE46" s="343"/>
      <c r="BF46" s="343"/>
      <c r="BG46" s="343"/>
      <c r="BH46" s="343"/>
      <c r="BI46" s="343"/>
      <c r="BJ46" s="343"/>
      <c r="BK46" s="343"/>
      <c r="BL46" s="343"/>
      <c r="BM46" s="343"/>
      <c r="BN46" s="343"/>
      <c r="BO46" s="343"/>
      <c r="BP46" s="343"/>
      <c r="BQ46" s="343"/>
      <c r="BR46" s="343"/>
      <c r="BS46" s="343"/>
      <c r="BT46" s="343"/>
      <c r="BU46" s="343"/>
      <c r="BV46" s="343"/>
      <c r="BW46" s="343"/>
      <c r="BX46" s="343"/>
      <c r="BY46" s="343"/>
      <c r="BZ46" s="343"/>
      <c r="CA46" s="343"/>
      <c r="CB46" s="343"/>
      <c r="CC46" s="343"/>
      <c r="CD46" s="343"/>
      <c r="CE46" s="343"/>
      <c r="CF46" s="343"/>
      <c r="CG46" s="343"/>
      <c r="CH46" s="343"/>
      <c r="CI46" s="343"/>
      <c r="CJ46" s="343"/>
      <c r="CK46" s="343"/>
      <c r="CL46" s="343"/>
      <c r="CM46" s="343"/>
      <c r="CN46" s="343"/>
      <c r="CO46" s="343"/>
      <c r="CP46" s="343"/>
      <c r="CQ46" s="343"/>
      <c r="CR46" s="343"/>
      <c r="CS46" s="343"/>
      <c r="CT46" s="343"/>
      <c r="CU46" s="343"/>
      <c r="CV46" s="343"/>
      <c r="CW46" s="343"/>
      <c r="CX46" s="343"/>
      <c r="CY46" s="343"/>
      <c r="CZ46" s="343"/>
      <c r="DA46" s="343"/>
      <c r="DB46" s="343"/>
      <c r="DC46" s="343"/>
      <c r="DD46" s="343"/>
      <c r="DE46" s="343"/>
      <c r="DF46" s="343"/>
      <c r="DG46" s="343"/>
      <c r="DH46" s="343"/>
      <c r="DI46" s="343"/>
      <c r="DJ46" s="343"/>
      <c r="DK46" s="343"/>
      <c r="DL46" s="343"/>
      <c r="DM46" s="343"/>
      <c r="DN46" s="343"/>
      <c r="DO46" s="343"/>
      <c r="DP46" s="343"/>
      <c r="DQ46" s="343"/>
      <c r="DR46" s="343"/>
      <c r="DS46" s="343"/>
      <c r="DT46" s="343"/>
      <c r="DU46" s="343"/>
      <c r="DV46" s="343"/>
      <c r="DW46" s="343"/>
      <c r="DX46" s="343"/>
      <c r="DY46" s="343"/>
      <c r="DZ46" s="343"/>
      <c r="EA46" s="343"/>
      <c r="EB46" s="343"/>
      <c r="EC46" s="343"/>
      <c r="ED46" s="343"/>
      <c r="EE46" s="343"/>
      <c r="EF46" s="343"/>
      <c r="EG46" s="343"/>
      <c r="EH46" s="343"/>
      <c r="EI46" s="343"/>
      <c r="EJ46" s="343"/>
      <c r="EK46" s="343"/>
      <c r="EL46" s="343"/>
      <c r="EM46" s="343"/>
      <c r="EN46" s="343"/>
      <c r="EO46" s="343"/>
      <c r="EP46" s="343"/>
      <c r="EQ46" s="343"/>
      <c r="ER46" s="343"/>
      <c r="ES46" s="343"/>
      <c r="ET46" s="343"/>
      <c r="EU46" s="343"/>
      <c r="EV46" s="343"/>
      <c r="EW46" s="343"/>
      <c r="EX46" s="343"/>
      <c r="EY46" s="343"/>
      <c r="EZ46" s="343"/>
      <c r="FA46" s="343"/>
      <c r="FB46" s="343"/>
      <c r="FC46" s="343"/>
      <c r="FD46" s="343"/>
      <c r="FE46" s="343"/>
      <c r="FF46" s="343"/>
      <c r="FG46" s="343"/>
      <c r="FH46" s="343"/>
      <c r="FI46" s="343"/>
      <c r="FJ46" s="343"/>
      <c r="FK46" s="343"/>
      <c r="FL46" s="343"/>
      <c r="FM46" s="343"/>
      <c r="FN46" s="343"/>
      <c r="FO46" s="343"/>
      <c r="FP46" s="343"/>
      <c r="FQ46" s="343"/>
      <c r="FR46" s="343"/>
      <c r="FS46" s="343"/>
      <c r="FT46" s="343"/>
      <c r="FU46" s="343"/>
      <c r="FV46" s="343"/>
      <c r="FW46" s="343"/>
      <c r="FX46" s="343"/>
      <c r="FY46" s="343"/>
      <c r="FZ46" s="343"/>
      <c r="GA46" s="343"/>
      <c r="GB46" s="343"/>
      <c r="GC46" s="343"/>
      <c r="GD46" s="343"/>
      <c r="GE46" s="343"/>
      <c r="GF46" s="343"/>
      <c r="GG46" s="343"/>
      <c r="GH46" s="343"/>
      <c r="GI46" s="343"/>
      <c r="GJ46" s="343"/>
      <c r="GK46" s="343"/>
      <c r="GL46" s="343"/>
      <c r="GM46" s="343"/>
      <c r="GN46" s="343"/>
      <c r="GO46" s="343"/>
      <c r="GP46" s="343"/>
      <c r="GQ46" s="343"/>
      <c r="GR46" s="343"/>
      <c r="GS46" s="343"/>
      <c r="GT46" s="343"/>
      <c r="GU46" s="343"/>
      <c r="GV46" s="343"/>
      <c r="GW46" s="343"/>
      <c r="GX46" s="343"/>
      <c r="GY46" s="343"/>
      <c r="GZ46" s="343"/>
      <c r="HA46" s="343"/>
      <c r="HB46" s="343"/>
      <c r="HC46" s="343"/>
      <c r="HD46" s="343"/>
      <c r="HE46" s="343"/>
      <c r="HF46" s="343"/>
      <c r="HG46" s="343"/>
      <c r="HH46" s="343"/>
      <c r="HI46" s="343"/>
      <c r="HJ46" s="343"/>
      <c r="HK46" s="343"/>
      <c r="HL46" s="343"/>
      <c r="HM46" s="343"/>
      <c r="HN46" s="343"/>
      <c r="HO46" s="343"/>
      <c r="HP46" s="343"/>
      <c r="HQ46" s="343"/>
      <c r="HR46" s="343"/>
      <c r="HS46" s="343"/>
      <c r="HT46" s="343"/>
      <c r="HU46" s="343"/>
      <c r="HV46" s="343"/>
      <c r="HW46" s="343"/>
      <c r="HX46" s="343"/>
      <c r="HY46" s="343"/>
      <c r="HZ46" s="343"/>
      <c r="IA46" s="343"/>
      <c r="IB46" s="343"/>
      <c r="IC46" s="343"/>
      <c r="ID46" s="343"/>
      <c r="IE46" s="343"/>
      <c r="IF46" s="343"/>
      <c r="IG46" s="343"/>
      <c r="IH46" s="343"/>
      <c r="II46" s="343"/>
      <c r="IJ46" s="343"/>
      <c r="IK46" s="343"/>
      <c r="IL46" s="343"/>
      <c r="IM46" s="343"/>
      <c r="IN46" s="343"/>
      <c r="IO46" s="343"/>
      <c r="IP46" s="343"/>
      <c r="IQ46" s="343"/>
      <c r="IR46" s="343"/>
      <c r="IS46" s="343"/>
      <c r="IT46" s="343"/>
      <c r="IU46" s="343"/>
      <c r="IV46" s="343"/>
    </row>
    <row r="47" spans="1:256" s="344" customFormat="1" ht="20" customHeight="1">
      <c r="A47" s="345" t="s">
        <v>786</v>
      </c>
      <c r="B47" s="346" t="s">
        <v>787</v>
      </c>
      <c r="C47" s="347" t="s">
        <v>741</v>
      </c>
      <c r="D47" s="348">
        <v>0.17</v>
      </c>
      <c r="E47" s="350">
        <v>6554</v>
      </c>
      <c r="F47" s="350">
        <v>6554</v>
      </c>
      <c r="G47" s="350">
        <v>0</v>
      </c>
      <c r="H47" s="350">
        <v>6554</v>
      </c>
      <c r="I47" s="350">
        <v>6554</v>
      </c>
      <c r="J47" s="350">
        <v>0</v>
      </c>
      <c r="K47" s="343"/>
      <c r="L47" s="343"/>
      <c r="M47" s="343"/>
      <c r="N47" s="343"/>
      <c r="O47" s="343"/>
      <c r="P47" s="343"/>
      <c r="Q47" s="343"/>
      <c r="R47" s="343"/>
      <c r="S47" s="343"/>
      <c r="T47" s="343"/>
      <c r="U47" s="343"/>
      <c r="V47" s="343"/>
      <c r="W47" s="343"/>
      <c r="X47" s="343"/>
      <c r="Y47" s="343"/>
      <c r="Z47" s="343"/>
      <c r="AA47" s="343"/>
      <c r="AB47" s="343"/>
      <c r="AC47" s="343"/>
      <c r="AD47" s="343"/>
      <c r="AE47" s="343"/>
      <c r="AF47" s="343"/>
      <c r="AG47" s="343"/>
      <c r="AH47" s="343"/>
      <c r="AI47" s="343"/>
      <c r="AJ47" s="343"/>
      <c r="AK47" s="343"/>
      <c r="AL47" s="343"/>
      <c r="AM47" s="343"/>
      <c r="AN47" s="343"/>
      <c r="AO47" s="343"/>
      <c r="AP47" s="343"/>
      <c r="AQ47" s="343"/>
      <c r="AR47" s="343"/>
      <c r="AS47" s="343"/>
      <c r="AT47" s="343"/>
      <c r="AU47" s="343"/>
      <c r="AV47" s="343"/>
      <c r="AW47" s="343"/>
      <c r="AX47" s="343"/>
      <c r="AY47" s="343"/>
      <c r="AZ47" s="343"/>
      <c r="BA47" s="343"/>
      <c r="BB47" s="343"/>
      <c r="BC47" s="343"/>
      <c r="BD47" s="343"/>
      <c r="BE47" s="343"/>
      <c r="BF47" s="343"/>
      <c r="BG47" s="343"/>
      <c r="BH47" s="343"/>
      <c r="BI47" s="343"/>
      <c r="BJ47" s="343"/>
      <c r="BK47" s="343"/>
      <c r="BL47" s="343"/>
      <c r="BM47" s="343"/>
      <c r="BN47" s="343"/>
      <c r="BO47" s="343"/>
      <c r="BP47" s="343"/>
      <c r="BQ47" s="343"/>
      <c r="BR47" s="343"/>
      <c r="BS47" s="343"/>
      <c r="BT47" s="343"/>
      <c r="BU47" s="343"/>
      <c r="BV47" s="343"/>
      <c r="BW47" s="343"/>
      <c r="BX47" s="343"/>
      <c r="BY47" s="343"/>
      <c r="BZ47" s="343"/>
      <c r="CA47" s="343"/>
      <c r="CB47" s="343"/>
      <c r="CC47" s="343"/>
      <c r="CD47" s="343"/>
      <c r="CE47" s="343"/>
      <c r="CF47" s="343"/>
      <c r="CG47" s="343"/>
      <c r="CH47" s="343"/>
      <c r="CI47" s="343"/>
      <c r="CJ47" s="343"/>
      <c r="CK47" s="343"/>
      <c r="CL47" s="343"/>
      <c r="CM47" s="343"/>
      <c r="CN47" s="343"/>
      <c r="CO47" s="343"/>
      <c r="CP47" s="343"/>
      <c r="CQ47" s="343"/>
      <c r="CR47" s="343"/>
      <c r="CS47" s="343"/>
      <c r="CT47" s="343"/>
      <c r="CU47" s="343"/>
      <c r="CV47" s="343"/>
      <c r="CW47" s="343"/>
      <c r="CX47" s="343"/>
      <c r="CY47" s="343"/>
      <c r="CZ47" s="343"/>
      <c r="DA47" s="343"/>
      <c r="DB47" s="343"/>
      <c r="DC47" s="343"/>
      <c r="DD47" s="343"/>
      <c r="DE47" s="343"/>
      <c r="DF47" s="343"/>
      <c r="DG47" s="343"/>
      <c r="DH47" s="343"/>
      <c r="DI47" s="343"/>
      <c r="DJ47" s="343"/>
      <c r="DK47" s="343"/>
      <c r="DL47" s="343"/>
      <c r="DM47" s="343"/>
      <c r="DN47" s="343"/>
      <c r="DO47" s="343"/>
      <c r="DP47" s="343"/>
      <c r="DQ47" s="343"/>
      <c r="DR47" s="343"/>
      <c r="DS47" s="343"/>
      <c r="DT47" s="343"/>
      <c r="DU47" s="343"/>
      <c r="DV47" s="343"/>
      <c r="DW47" s="343"/>
      <c r="DX47" s="343"/>
      <c r="DY47" s="343"/>
      <c r="DZ47" s="343"/>
      <c r="EA47" s="343"/>
      <c r="EB47" s="343"/>
      <c r="EC47" s="343"/>
      <c r="ED47" s="343"/>
      <c r="EE47" s="343"/>
      <c r="EF47" s="343"/>
      <c r="EG47" s="343"/>
      <c r="EH47" s="343"/>
      <c r="EI47" s="343"/>
      <c r="EJ47" s="343"/>
      <c r="EK47" s="343"/>
      <c r="EL47" s="343"/>
      <c r="EM47" s="343"/>
      <c r="EN47" s="343"/>
      <c r="EO47" s="343"/>
      <c r="EP47" s="343"/>
      <c r="EQ47" s="343"/>
      <c r="ER47" s="343"/>
      <c r="ES47" s="343"/>
      <c r="ET47" s="343"/>
      <c r="EU47" s="343"/>
      <c r="EV47" s="343"/>
      <c r="EW47" s="343"/>
      <c r="EX47" s="343"/>
      <c r="EY47" s="343"/>
      <c r="EZ47" s="343"/>
      <c r="FA47" s="343"/>
      <c r="FB47" s="343"/>
      <c r="FC47" s="343"/>
      <c r="FD47" s="343"/>
      <c r="FE47" s="343"/>
      <c r="FF47" s="343"/>
      <c r="FG47" s="343"/>
      <c r="FH47" s="343"/>
      <c r="FI47" s="343"/>
      <c r="FJ47" s="343"/>
      <c r="FK47" s="343"/>
      <c r="FL47" s="343"/>
      <c r="FM47" s="343"/>
      <c r="FN47" s="343"/>
      <c r="FO47" s="343"/>
      <c r="FP47" s="343"/>
      <c r="FQ47" s="343"/>
      <c r="FR47" s="343"/>
      <c r="FS47" s="343"/>
      <c r="FT47" s="343"/>
      <c r="FU47" s="343"/>
      <c r="FV47" s="343"/>
      <c r="FW47" s="343"/>
      <c r="FX47" s="343"/>
      <c r="FY47" s="343"/>
      <c r="FZ47" s="343"/>
      <c r="GA47" s="343"/>
      <c r="GB47" s="343"/>
      <c r="GC47" s="343"/>
      <c r="GD47" s="343"/>
      <c r="GE47" s="343"/>
      <c r="GF47" s="343"/>
      <c r="GG47" s="343"/>
      <c r="GH47" s="343"/>
      <c r="GI47" s="343"/>
      <c r="GJ47" s="343"/>
      <c r="GK47" s="343"/>
      <c r="GL47" s="343"/>
      <c r="GM47" s="343"/>
      <c r="GN47" s="343"/>
      <c r="GO47" s="343"/>
      <c r="GP47" s="343"/>
      <c r="GQ47" s="343"/>
      <c r="GR47" s="343"/>
      <c r="GS47" s="343"/>
      <c r="GT47" s="343"/>
      <c r="GU47" s="343"/>
      <c r="GV47" s="343"/>
      <c r="GW47" s="343"/>
      <c r="GX47" s="343"/>
      <c r="GY47" s="343"/>
      <c r="GZ47" s="343"/>
      <c r="HA47" s="343"/>
      <c r="HB47" s="343"/>
      <c r="HC47" s="343"/>
      <c r="HD47" s="343"/>
      <c r="HE47" s="343"/>
      <c r="HF47" s="343"/>
      <c r="HG47" s="343"/>
      <c r="HH47" s="343"/>
      <c r="HI47" s="343"/>
      <c r="HJ47" s="343"/>
      <c r="HK47" s="343"/>
      <c r="HL47" s="343"/>
      <c r="HM47" s="343"/>
      <c r="HN47" s="343"/>
      <c r="HO47" s="343"/>
      <c r="HP47" s="343"/>
      <c r="HQ47" s="343"/>
      <c r="HR47" s="343"/>
      <c r="HS47" s="343"/>
      <c r="HT47" s="343"/>
      <c r="HU47" s="343"/>
      <c r="HV47" s="343"/>
      <c r="HW47" s="343"/>
      <c r="HX47" s="343"/>
      <c r="HY47" s="343"/>
      <c r="HZ47" s="343"/>
      <c r="IA47" s="343"/>
      <c r="IB47" s="343"/>
      <c r="IC47" s="343"/>
      <c r="ID47" s="343"/>
      <c r="IE47" s="343"/>
      <c r="IF47" s="343"/>
      <c r="IG47" s="343"/>
      <c r="IH47" s="343"/>
      <c r="II47" s="343"/>
      <c r="IJ47" s="343"/>
      <c r="IK47" s="343"/>
      <c r="IL47" s="343"/>
      <c r="IM47" s="343"/>
      <c r="IN47" s="343"/>
      <c r="IO47" s="343"/>
      <c r="IP47" s="343"/>
      <c r="IQ47" s="343"/>
      <c r="IR47" s="343"/>
      <c r="IS47" s="343"/>
      <c r="IT47" s="343"/>
      <c r="IU47" s="343"/>
      <c r="IV47" s="343"/>
    </row>
    <row r="48" spans="1:256" s="344" customFormat="1" ht="20" customHeight="1">
      <c r="A48" s="345" t="s">
        <v>788</v>
      </c>
      <c r="B48" s="346" t="s">
        <v>789</v>
      </c>
      <c r="C48" s="347" t="s">
        <v>741</v>
      </c>
      <c r="D48" s="348">
        <v>0.17</v>
      </c>
      <c r="E48" s="350">
        <v>4022</v>
      </c>
      <c r="F48" s="350">
        <v>4022</v>
      </c>
      <c r="G48" s="350">
        <v>0</v>
      </c>
      <c r="H48" s="350">
        <v>4022</v>
      </c>
      <c r="I48" s="350">
        <v>4022</v>
      </c>
      <c r="J48" s="350">
        <v>0</v>
      </c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  <c r="AV48" s="343"/>
      <c r="AW48" s="343"/>
      <c r="AX48" s="343"/>
      <c r="AY48" s="343"/>
      <c r="AZ48" s="343"/>
      <c r="BA48" s="343"/>
      <c r="BB48" s="343"/>
      <c r="BC48" s="343"/>
      <c r="BD48" s="343"/>
      <c r="BE48" s="343"/>
      <c r="BF48" s="343"/>
      <c r="BG48" s="343"/>
      <c r="BH48" s="343"/>
      <c r="BI48" s="343"/>
      <c r="BJ48" s="343"/>
      <c r="BK48" s="343"/>
      <c r="BL48" s="343"/>
      <c r="BM48" s="343"/>
      <c r="BN48" s="343"/>
      <c r="BO48" s="343"/>
      <c r="BP48" s="343"/>
      <c r="BQ48" s="343"/>
      <c r="BR48" s="343"/>
      <c r="BS48" s="343"/>
      <c r="BT48" s="343"/>
      <c r="BU48" s="343"/>
      <c r="BV48" s="343"/>
      <c r="BW48" s="343"/>
      <c r="BX48" s="343"/>
      <c r="BY48" s="343"/>
      <c r="BZ48" s="343"/>
      <c r="CA48" s="343"/>
      <c r="CB48" s="343"/>
      <c r="CC48" s="343"/>
      <c r="CD48" s="343"/>
      <c r="CE48" s="343"/>
      <c r="CF48" s="343"/>
      <c r="CG48" s="343"/>
      <c r="CH48" s="343"/>
      <c r="CI48" s="343"/>
      <c r="CJ48" s="343"/>
      <c r="CK48" s="343"/>
      <c r="CL48" s="343"/>
      <c r="CM48" s="343"/>
      <c r="CN48" s="343"/>
      <c r="CO48" s="343"/>
      <c r="CP48" s="343"/>
      <c r="CQ48" s="343"/>
      <c r="CR48" s="343"/>
      <c r="CS48" s="343"/>
      <c r="CT48" s="343"/>
      <c r="CU48" s="343"/>
      <c r="CV48" s="343"/>
      <c r="CW48" s="343"/>
      <c r="CX48" s="343"/>
      <c r="CY48" s="343"/>
      <c r="CZ48" s="343"/>
      <c r="DA48" s="343"/>
      <c r="DB48" s="343"/>
      <c r="DC48" s="343"/>
      <c r="DD48" s="343"/>
      <c r="DE48" s="343"/>
      <c r="DF48" s="343"/>
      <c r="DG48" s="343"/>
      <c r="DH48" s="343"/>
      <c r="DI48" s="343"/>
      <c r="DJ48" s="343"/>
      <c r="DK48" s="343"/>
      <c r="DL48" s="343"/>
      <c r="DM48" s="343"/>
      <c r="DN48" s="343"/>
      <c r="DO48" s="343"/>
      <c r="DP48" s="343"/>
      <c r="DQ48" s="343"/>
      <c r="DR48" s="343"/>
      <c r="DS48" s="343"/>
      <c r="DT48" s="343"/>
      <c r="DU48" s="343"/>
      <c r="DV48" s="343"/>
      <c r="DW48" s="343"/>
      <c r="DX48" s="343"/>
      <c r="DY48" s="343"/>
      <c r="DZ48" s="343"/>
      <c r="EA48" s="343"/>
      <c r="EB48" s="343"/>
      <c r="EC48" s="343"/>
      <c r="ED48" s="343"/>
      <c r="EE48" s="343"/>
      <c r="EF48" s="343"/>
      <c r="EG48" s="343"/>
      <c r="EH48" s="343"/>
      <c r="EI48" s="343"/>
      <c r="EJ48" s="343"/>
      <c r="EK48" s="343"/>
      <c r="EL48" s="343"/>
      <c r="EM48" s="343"/>
      <c r="EN48" s="343"/>
      <c r="EO48" s="343"/>
      <c r="EP48" s="343"/>
      <c r="EQ48" s="343"/>
      <c r="ER48" s="343"/>
      <c r="ES48" s="343"/>
      <c r="ET48" s="343"/>
      <c r="EU48" s="343"/>
      <c r="EV48" s="343"/>
      <c r="EW48" s="343"/>
      <c r="EX48" s="343"/>
      <c r="EY48" s="343"/>
      <c r="EZ48" s="343"/>
      <c r="FA48" s="343"/>
      <c r="FB48" s="343"/>
      <c r="FC48" s="343"/>
      <c r="FD48" s="343"/>
      <c r="FE48" s="343"/>
      <c r="FF48" s="343"/>
      <c r="FG48" s="343"/>
      <c r="FH48" s="343"/>
      <c r="FI48" s="343"/>
      <c r="FJ48" s="343"/>
      <c r="FK48" s="343"/>
      <c r="FL48" s="343"/>
      <c r="FM48" s="343"/>
      <c r="FN48" s="343"/>
      <c r="FO48" s="343"/>
      <c r="FP48" s="343"/>
      <c r="FQ48" s="343"/>
      <c r="FR48" s="343"/>
      <c r="FS48" s="343"/>
      <c r="FT48" s="343"/>
      <c r="FU48" s="343"/>
      <c r="FV48" s="343"/>
      <c r="FW48" s="343"/>
      <c r="FX48" s="343"/>
      <c r="FY48" s="343"/>
      <c r="FZ48" s="343"/>
      <c r="GA48" s="343"/>
      <c r="GB48" s="343"/>
      <c r="GC48" s="343"/>
      <c r="GD48" s="343"/>
      <c r="GE48" s="343"/>
      <c r="GF48" s="343"/>
      <c r="GG48" s="343"/>
      <c r="GH48" s="343"/>
      <c r="GI48" s="343"/>
      <c r="GJ48" s="343"/>
      <c r="GK48" s="343"/>
      <c r="GL48" s="343"/>
      <c r="GM48" s="343"/>
      <c r="GN48" s="343"/>
      <c r="GO48" s="343"/>
      <c r="GP48" s="343"/>
      <c r="GQ48" s="343"/>
      <c r="GR48" s="343"/>
      <c r="GS48" s="343"/>
      <c r="GT48" s="343"/>
      <c r="GU48" s="343"/>
      <c r="GV48" s="343"/>
      <c r="GW48" s="343"/>
      <c r="GX48" s="343"/>
      <c r="GY48" s="343"/>
      <c r="GZ48" s="343"/>
      <c r="HA48" s="343"/>
      <c r="HB48" s="343"/>
      <c r="HC48" s="343"/>
      <c r="HD48" s="343"/>
      <c r="HE48" s="343"/>
      <c r="HF48" s="343"/>
      <c r="HG48" s="343"/>
      <c r="HH48" s="343"/>
      <c r="HI48" s="343"/>
      <c r="HJ48" s="343"/>
      <c r="HK48" s="343"/>
      <c r="HL48" s="343"/>
      <c r="HM48" s="343"/>
      <c r="HN48" s="343"/>
      <c r="HO48" s="343"/>
      <c r="HP48" s="343"/>
      <c r="HQ48" s="343"/>
      <c r="HR48" s="343"/>
      <c r="HS48" s="343"/>
      <c r="HT48" s="343"/>
      <c r="HU48" s="343"/>
      <c r="HV48" s="343"/>
      <c r="HW48" s="343"/>
      <c r="HX48" s="343"/>
      <c r="HY48" s="343"/>
      <c r="HZ48" s="343"/>
      <c r="IA48" s="343"/>
      <c r="IB48" s="343"/>
      <c r="IC48" s="343"/>
      <c r="ID48" s="343"/>
      <c r="IE48" s="343"/>
      <c r="IF48" s="343"/>
      <c r="IG48" s="343"/>
      <c r="IH48" s="343"/>
      <c r="II48" s="343"/>
      <c r="IJ48" s="343"/>
      <c r="IK48" s="343"/>
      <c r="IL48" s="343"/>
      <c r="IM48" s="343"/>
      <c r="IN48" s="343"/>
      <c r="IO48" s="343"/>
      <c r="IP48" s="343"/>
      <c r="IQ48" s="343"/>
      <c r="IR48" s="343"/>
      <c r="IS48" s="343"/>
      <c r="IT48" s="343"/>
      <c r="IU48" s="343"/>
      <c r="IV48" s="343"/>
    </row>
    <row r="49" spans="1:256" s="344" customFormat="1" ht="20" customHeight="1">
      <c r="A49" s="345" t="s">
        <v>790</v>
      </c>
      <c r="B49" s="346" t="s">
        <v>791</v>
      </c>
      <c r="C49" s="347" t="s">
        <v>741</v>
      </c>
      <c r="D49" s="348">
        <v>0.17</v>
      </c>
      <c r="E49" s="350">
        <v>4017</v>
      </c>
      <c r="F49" s="350">
        <v>4017</v>
      </c>
      <c r="G49" s="350">
        <v>0</v>
      </c>
      <c r="H49" s="350">
        <v>4017</v>
      </c>
      <c r="I49" s="350">
        <v>4017</v>
      </c>
      <c r="J49" s="350">
        <v>0</v>
      </c>
      <c r="K49" s="343"/>
      <c r="L49" s="343"/>
      <c r="M49" s="343"/>
      <c r="N49" s="343"/>
      <c r="O49" s="343"/>
      <c r="P49" s="343"/>
      <c r="Q49" s="343"/>
      <c r="R49" s="343"/>
      <c r="S49" s="343"/>
      <c r="T49" s="343"/>
      <c r="U49" s="343"/>
      <c r="V49" s="343"/>
      <c r="W49" s="343"/>
      <c r="X49" s="343"/>
      <c r="Y49" s="343"/>
      <c r="Z49" s="343"/>
      <c r="AA49" s="343"/>
      <c r="AB49" s="343"/>
      <c r="AC49" s="343"/>
      <c r="AD49" s="343"/>
      <c r="AE49" s="343"/>
      <c r="AF49" s="343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3"/>
      <c r="AU49" s="343"/>
      <c r="AV49" s="343"/>
      <c r="AW49" s="343"/>
      <c r="AX49" s="343"/>
      <c r="AY49" s="343"/>
      <c r="AZ49" s="343"/>
      <c r="BA49" s="343"/>
      <c r="BB49" s="343"/>
      <c r="BC49" s="343"/>
      <c r="BD49" s="343"/>
      <c r="BE49" s="343"/>
      <c r="BF49" s="343"/>
      <c r="BG49" s="343"/>
      <c r="BH49" s="343"/>
      <c r="BI49" s="343"/>
      <c r="BJ49" s="343"/>
      <c r="BK49" s="343"/>
      <c r="BL49" s="343"/>
      <c r="BM49" s="343"/>
      <c r="BN49" s="343"/>
      <c r="BO49" s="343"/>
      <c r="BP49" s="343"/>
      <c r="BQ49" s="343"/>
      <c r="BR49" s="343"/>
      <c r="BS49" s="343"/>
      <c r="BT49" s="343"/>
      <c r="BU49" s="343"/>
      <c r="BV49" s="343"/>
      <c r="BW49" s="343"/>
      <c r="BX49" s="343"/>
      <c r="BY49" s="343"/>
      <c r="BZ49" s="343"/>
      <c r="CA49" s="343"/>
      <c r="CB49" s="343"/>
      <c r="CC49" s="343"/>
      <c r="CD49" s="343"/>
      <c r="CE49" s="343"/>
      <c r="CF49" s="343"/>
      <c r="CG49" s="343"/>
      <c r="CH49" s="343"/>
      <c r="CI49" s="343"/>
      <c r="CJ49" s="343"/>
      <c r="CK49" s="343"/>
      <c r="CL49" s="343"/>
      <c r="CM49" s="343"/>
      <c r="CN49" s="343"/>
      <c r="CO49" s="343"/>
      <c r="CP49" s="343"/>
      <c r="CQ49" s="343"/>
      <c r="CR49" s="343"/>
      <c r="CS49" s="343"/>
      <c r="CT49" s="343"/>
      <c r="CU49" s="343"/>
      <c r="CV49" s="343"/>
      <c r="CW49" s="343"/>
      <c r="CX49" s="343"/>
      <c r="CY49" s="343"/>
      <c r="CZ49" s="343"/>
      <c r="DA49" s="343"/>
      <c r="DB49" s="343"/>
      <c r="DC49" s="343"/>
      <c r="DD49" s="343"/>
      <c r="DE49" s="343"/>
      <c r="DF49" s="343"/>
      <c r="DG49" s="343"/>
      <c r="DH49" s="343"/>
      <c r="DI49" s="343"/>
      <c r="DJ49" s="343"/>
      <c r="DK49" s="343"/>
      <c r="DL49" s="343"/>
      <c r="DM49" s="343"/>
      <c r="DN49" s="343"/>
      <c r="DO49" s="343"/>
      <c r="DP49" s="343"/>
      <c r="DQ49" s="343"/>
      <c r="DR49" s="343"/>
      <c r="DS49" s="343"/>
      <c r="DT49" s="343"/>
      <c r="DU49" s="343"/>
      <c r="DV49" s="343"/>
      <c r="DW49" s="343"/>
      <c r="DX49" s="343"/>
      <c r="DY49" s="343"/>
      <c r="DZ49" s="343"/>
      <c r="EA49" s="343"/>
      <c r="EB49" s="343"/>
      <c r="EC49" s="343"/>
      <c r="ED49" s="343"/>
      <c r="EE49" s="343"/>
      <c r="EF49" s="343"/>
      <c r="EG49" s="343"/>
      <c r="EH49" s="343"/>
      <c r="EI49" s="343"/>
      <c r="EJ49" s="343"/>
      <c r="EK49" s="343"/>
      <c r="EL49" s="343"/>
      <c r="EM49" s="343"/>
      <c r="EN49" s="343"/>
      <c r="EO49" s="343"/>
      <c r="EP49" s="343"/>
      <c r="EQ49" s="343"/>
      <c r="ER49" s="343"/>
      <c r="ES49" s="343"/>
      <c r="ET49" s="343"/>
      <c r="EU49" s="343"/>
      <c r="EV49" s="343"/>
      <c r="EW49" s="343"/>
      <c r="EX49" s="343"/>
      <c r="EY49" s="343"/>
      <c r="EZ49" s="343"/>
      <c r="FA49" s="343"/>
      <c r="FB49" s="343"/>
      <c r="FC49" s="343"/>
      <c r="FD49" s="343"/>
      <c r="FE49" s="343"/>
      <c r="FF49" s="343"/>
      <c r="FG49" s="343"/>
      <c r="FH49" s="343"/>
      <c r="FI49" s="343"/>
      <c r="FJ49" s="343"/>
      <c r="FK49" s="343"/>
      <c r="FL49" s="343"/>
      <c r="FM49" s="343"/>
      <c r="FN49" s="343"/>
      <c r="FO49" s="343"/>
      <c r="FP49" s="343"/>
      <c r="FQ49" s="343"/>
      <c r="FR49" s="343"/>
      <c r="FS49" s="343"/>
      <c r="FT49" s="343"/>
      <c r="FU49" s="343"/>
      <c r="FV49" s="343"/>
      <c r="FW49" s="343"/>
      <c r="FX49" s="343"/>
      <c r="FY49" s="343"/>
      <c r="FZ49" s="343"/>
      <c r="GA49" s="343"/>
      <c r="GB49" s="343"/>
      <c r="GC49" s="343"/>
      <c r="GD49" s="343"/>
      <c r="GE49" s="343"/>
      <c r="GF49" s="343"/>
      <c r="GG49" s="343"/>
      <c r="GH49" s="343"/>
      <c r="GI49" s="343"/>
      <c r="GJ49" s="343"/>
      <c r="GK49" s="343"/>
      <c r="GL49" s="343"/>
      <c r="GM49" s="343"/>
      <c r="GN49" s="343"/>
      <c r="GO49" s="343"/>
      <c r="GP49" s="343"/>
      <c r="GQ49" s="343"/>
      <c r="GR49" s="343"/>
      <c r="GS49" s="343"/>
      <c r="GT49" s="343"/>
      <c r="GU49" s="343"/>
      <c r="GV49" s="343"/>
      <c r="GW49" s="343"/>
      <c r="GX49" s="343"/>
      <c r="GY49" s="343"/>
      <c r="GZ49" s="343"/>
      <c r="HA49" s="343"/>
      <c r="HB49" s="343"/>
      <c r="HC49" s="343"/>
      <c r="HD49" s="343"/>
      <c r="HE49" s="343"/>
      <c r="HF49" s="343"/>
      <c r="HG49" s="343"/>
      <c r="HH49" s="343"/>
      <c r="HI49" s="343"/>
      <c r="HJ49" s="343"/>
      <c r="HK49" s="343"/>
      <c r="HL49" s="343"/>
      <c r="HM49" s="343"/>
      <c r="HN49" s="343"/>
      <c r="HO49" s="343"/>
      <c r="HP49" s="343"/>
      <c r="HQ49" s="343"/>
      <c r="HR49" s="343"/>
      <c r="HS49" s="343"/>
      <c r="HT49" s="343"/>
      <c r="HU49" s="343"/>
      <c r="HV49" s="343"/>
      <c r="HW49" s="343"/>
      <c r="HX49" s="343"/>
      <c r="HY49" s="343"/>
      <c r="HZ49" s="343"/>
      <c r="IA49" s="343"/>
      <c r="IB49" s="343"/>
      <c r="IC49" s="343"/>
      <c r="ID49" s="343"/>
      <c r="IE49" s="343"/>
      <c r="IF49" s="343"/>
      <c r="IG49" s="343"/>
      <c r="IH49" s="343"/>
      <c r="II49" s="343"/>
      <c r="IJ49" s="343"/>
      <c r="IK49" s="343"/>
      <c r="IL49" s="343"/>
      <c r="IM49" s="343"/>
      <c r="IN49" s="343"/>
      <c r="IO49" s="343"/>
      <c r="IP49" s="343"/>
      <c r="IQ49" s="343"/>
      <c r="IR49" s="343"/>
      <c r="IS49" s="343"/>
      <c r="IT49" s="343"/>
      <c r="IU49" s="343"/>
      <c r="IV49" s="343"/>
    </row>
    <row r="50" spans="1:256" s="344" customFormat="1" ht="20" customHeight="1">
      <c r="A50" s="345" t="s">
        <v>792</v>
      </c>
      <c r="B50" s="346" t="s">
        <v>793</v>
      </c>
      <c r="C50" s="347" t="s">
        <v>741</v>
      </c>
      <c r="D50" s="348">
        <v>0.17</v>
      </c>
      <c r="E50" s="350">
        <v>4091</v>
      </c>
      <c r="F50" s="350">
        <v>4091</v>
      </c>
      <c r="G50" s="350">
        <v>0</v>
      </c>
      <c r="H50" s="350">
        <v>4091</v>
      </c>
      <c r="I50" s="350">
        <v>4091</v>
      </c>
      <c r="J50" s="350">
        <v>0</v>
      </c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  <c r="AV50" s="343"/>
      <c r="AW50" s="343"/>
      <c r="AX50" s="343"/>
      <c r="AY50" s="343"/>
      <c r="AZ50" s="343"/>
      <c r="BA50" s="343"/>
      <c r="BB50" s="343"/>
      <c r="BC50" s="343"/>
      <c r="BD50" s="343"/>
      <c r="BE50" s="343"/>
      <c r="BF50" s="343"/>
      <c r="BG50" s="343"/>
      <c r="BH50" s="343"/>
      <c r="BI50" s="343"/>
      <c r="BJ50" s="343"/>
      <c r="BK50" s="343"/>
      <c r="BL50" s="343"/>
      <c r="BM50" s="343"/>
      <c r="BN50" s="343"/>
      <c r="BO50" s="343"/>
      <c r="BP50" s="343"/>
      <c r="BQ50" s="343"/>
      <c r="BR50" s="343"/>
      <c r="BS50" s="343"/>
      <c r="BT50" s="343"/>
      <c r="BU50" s="343"/>
      <c r="BV50" s="343"/>
      <c r="BW50" s="343"/>
      <c r="BX50" s="343"/>
      <c r="BY50" s="343"/>
      <c r="BZ50" s="343"/>
      <c r="CA50" s="343"/>
      <c r="CB50" s="343"/>
      <c r="CC50" s="343"/>
      <c r="CD50" s="343"/>
      <c r="CE50" s="343"/>
      <c r="CF50" s="343"/>
      <c r="CG50" s="343"/>
      <c r="CH50" s="343"/>
      <c r="CI50" s="343"/>
      <c r="CJ50" s="343"/>
      <c r="CK50" s="343"/>
      <c r="CL50" s="343"/>
      <c r="CM50" s="343"/>
      <c r="CN50" s="343"/>
      <c r="CO50" s="343"/>
      <c r="CP50" s="343"/>
      <c r="CQ50" s="343"/>
      <c r="CR50" s="343"/>
      <c r="CS50" s="343"/>
      <c r="CT50" s="343"/>
      <c r="CU50" s="343"/>
      <c r="CV50" s="343"/>
      <c r="CW50" s="343"/>
      <c r="CX50" s="343"/>
      <c r="CY50" s="343"/>
      <c r="CZ50" s="343"/>
      <c r="DA50" s="343"/>
      <c r="DB50" s="343"/>
      <c r="DC50" s="343"/>
      <c r="DD50" s="343"/>
      <c r="DE50" s="343"/>
      <c r="DF50" s="343"/>
      <c r="DG50" s="343"/>
      <c r="DH50" s="343"/>
      <c r="DI50" s="343"/>
      <c r="DJ50" s="343"/>
      <c r="DK50" s="343"/>
      <c r="DL50" s="343"/>
      <c r="DM50" s="343"/>
      <c r="DN50" s="343"/>
      <c r="DO50" s="343"/>
      <c r="DP50" s="343"/>
      <c r="DQ50" s="343"/>
      <c r="DR50" s="343"/>
      <c r="DS50" s="343"/>
      <c r="DT50" s="343"/>
      <c r="DU50" s="343"/>
      <c r="DV50" s="343"/>
      <c r="DW50" s="343"/>
      <c r="DX50" s="343"/>
      <c r="DY50" s="343"/>
      <c r="DZ50" s="343"/>
      <c r="EA50" s="343"/>
      <c r="EB50" s="343"/>
      <c r="EC50" s="343"/>
      <c r="ED50" s="343"/>
      <c r="EE50" s="343"/>
      <c r="EF50" s="343"/>
      <c r="EG50" s="343"/>
      <c r="EH50" s="343"/>
      <c r="EI50" s="343"/>
      <c r="EJ50" s="343"/>
      <c r="EK50" s="343"/>
      <c r="EL50" s="343"/>
      <c r="EM50" s="343"/>
      <c r="EN50" s="343"/>
      <c r="EO50" s="343"/>
      <c r="EP50" s="343"/>
      <c r="EQ50" s="343"/>
      <c r="ER50" s="343"/>
      <c r="ES50" s="343"/>
      <c r="ET50" s="343"/>
      <c r="EU50" s="343"/>
      <c r="EV50" s="343"/>
      <c r="EW50" s="343"/>
      <c r="EX50" s="343"/>
      <c r="EY50" s="343"/>
      <c r="EZ50" s="343"/>
      <c r="FA50" s="343"/>
      <c r="FB50" s="343"/>
      <c r="FC50" s="343"/>
      <c r="FD50" s="343"/>
      <c r="FE50" s="343"/>
      <c r="FF50" s="343"/>
      <c r="FG50" s="343"/>
      <c r="FH50" s="343"/>
      <c r="FI50" s="343"/>
      <c r="FJ50" s="343"/>
      <c r="FK50" s="343"/>
      <c r="FL50" s="343"/>
      <c r="FM50" s="343"/>
      <c r="FN50" s="343"/>
      <c r="FO50" s="343"/>
      <c r="FP50" s="343"/>
      <c r="FQ50" s="343"/>
      <c r="FR50" s="343"/>
      <c r="FS50" s="343"/>
      <c r="FT50" s="343"/>
      <c r="FU50" s="343"/>
      <c r="FV50" s="343"/>
      <c r="FW50" s="343"/>
      <c r="FX50" s="343"/>
      <c r="FY50" s="343"/>
      <c r="FZ50" s="343"/>
      <c r="GA50" s="343"/>
      <c r="GB50" s="343"/>
      <c r="GC50" s="343"/>
      <c r="GD50" s="343"/>
      <c r="GE50" s="343"/>
      <c r="GF50" s="343"/>
      <c r="GG50" s="343"/>
      <c r="GH50" s="343"/>
      <c r="GI50" s="343"/>
      <c r="GJ50" s="343"/>
      <c r="GK50" s="343"/>
      <c r="GL50" s="343"/>
      <c r="GM50" s="343"/>
      <c r="GN50" s="343"/>
      <c r="GO50" s="343"/>
      <c r="GP50" s="343"/>
      <c r="GQ50" s="343"/>
      <c r="GR50" s="343"/>
      <c r="GS50" s="343"/>
      <c r="GT50" s="343"/>
      <c r="GU50" s="343"/>
      <c r="GV50" s="343"/>
      <c r="GW50" s="343"/>
      <c r="GX50" s="343"/>
      <c r="GY50" s="343"/>
      <c r="GZ50" s="343"/>
      <c r="HA50" s="343"/>
      <c r="HB50" s="343"/>
      <c r="HC50" s="343"/>
      <c r="HD50" s="343"/>
      <c r="HE50" s="343"/>
      <c r="HF50" s="343"/>
      <c r="HG50" s="343"/>
      <c r="HH50" s="343"/>
      <c r="HI50" s="343"/>
      <c r="HJ50" s="343"/>
      <c r="HK50" s="343"/>
      <c r="HL50" s="343"/>
      <c r="HM50" s="343"/>
      <c r="HN50" s="343"/>
      <c r="HO50" s="343"/>
      <c r="HP50" s="343"/>
      <c r="HQ50" s="343"/>
      <c r="HR50" s="343"/>
      <c r="HS50" s="343"/>
      <c r="HT50" s="343"/>
      <c r="HU50" s="343"/>
      <c r="HV50" s="343"/>
      <c r="HW50" s="343"/>
      <c r="HX50" s="343"/>
      <c r="HY50" s="343"/>
      <c r="HZ50" s="343"/>
      <c r="IA50" s="343"/>
      <c r="IB50" s="343"/>
      <c r="IC50" s="343"/>
      <c r="ID50" s="343"/>
      <c r="IE50" s="343"/>
      <c r="IF50" s="343"/>
      <c r="IG50" s="343"/>
      <c r="IH50" s="343"/>
      <c r="II50" s="343"/>
      <c r="IJ50" s="343"/>
      <c r="IK50" s="343"/>
      <c r="IL50" s="343"/>
      <c r="IM50" s="343"/>
      <c r="IN50" s="343"/>
      <c r="IO50" s="343"/>
      <c r="IP50" s="343"/>
      <c r="IQ50" s="343"/>
      <c r="IR50" s="343"/>
      <c r="IS50" s="343"/>
      <c r="IT50" s="343"/>
      <c r="IU50" s="343"/>
      <c r="IV50" s="343"/>
    </row>
    <row r="51" spans="1:256" s="344" customFormat="1" ht="20" customHeight="1">
      <c r="A51" s="345" t="s">
        <v>794</v>
      </c>
      <c r="B51" s="346" t="s">
        <v>795</v>
      </c>
      <c r="C51" s="347" t="s">
        <v>741</v>
      </c>
      <c r="D51" s="348">
        <v>0.17</v>
      </c>
      <c r="E51" s="350">
        <v>4941</v>
      </c>
      <c r="F51" s="350">
        <v>4941</v>
      </c>
      <c r="G51" s="350">
        <v>0</v>
      </c>
      <c r="H51" s="350">
        <v>4941</v>
      </c>
      <c r="I51" s="350">
        <v>4941</v>
      </c>
      <c r="J51" s="350">
        <v>0</v>
      </c>
      <c r="K51" s="343"/>
      <c r="L51" s="343"/>
      <c r="M51" s="343"/>
      <c r="N51" s="343"/>
      <c r="O51" s="343"/>
      <c r="P51" s="343"/>
      <c r="Q51" s="343"/>
      <c r="R51" s="343"/>
      <c r="S51" s="343"/>
      <c r="T51" s="343"/>
      <c r="U51" s="343"/>
      <c r="V51" s="343"/>
      <c r="W51" s="343"/>
      <c r="X51" s="343"/>
      <c r="Y51" s="343"/>
      <c r="Z51" s="343"/>
      <c r="AA51" s="343"/>
      <c r="AB51" s="343"/>
      <c r="AC51" s="343"/>
      <c r="AD51" s="343"/>
      <c r="AE51" s="343"/>
      <c r="AF51" s="343"/>
      <c r="AG51" s="343"/>
      <c r="AH51" s="343"/>
      <c r="AI51" s="343"/>
      <c r="AJ51" s="343"/>
      <c r="AK51" s="343"/>
      <c r="AL51" s="343"/>
      <c r="AM51" s="343"/>
      <c r="AN51" s="343"/>
      <c r="AO51" s="343"/>
      <c r="AP51" s="343"/>
      <c r="AQ51" s="343"/>
      <c r="AR51" s="343"/>
      <c r="AS51" s="343"/>
      <c r="AT51" s="343"/>
      <c r="AU51" s="343"/>
      <c r="AV51" s="343"/>
      <c r="AW51" s="343"/>
      <c r="AX51" s="343"/>
      <c r="AY51" s="343"/>
      <c r="AZ51" s="343"/>
      <c r="BA51" s="343"/>
      <c r="BB51" s="343"/>
      <c r="BC51" s="343"/>
      <c r="BD51" s="343"/>
      <c r="BE51" s="343"/>
      <c r="BF51" s="343"/>
      <c r="BG51" s="343"/>
      <c r="BH51" s="343"/>
      <c r="BI51" s="343"/>
      <c r="BJ51" s="343"/>
      <c r="BK51" s="343"/>
      <c r="BL51" s="343"/>
      <c r="BM51" s="343"/>
      <c r="BN51" s="343"/>
      <c r="BO51" s="343"/>
      <c r="BP51" s="343"/>
      <c r="BQ51" s="343"/>
      <c r="BR51" s="343"/>
      <c r="BS51" s="343"/>
      <c r="BT51" s="343"/>
      <c r="BU51" s="343"/>
      <c r="BV51" s="343"/>
      <c r="BW51" s="343"/>
      <c r="BX51" s="343"/>
      <c r="BY51" s="343"/>
      <c r="BZ51" s="343"/>
      <c r="CA51" s="343"/>
      <c r="CB51" s="343"/>
      <c r="CC51" s="343"/>
      <c r="CD51" s="343"/>
      <c r="CE51" s="343"/>
      <c r="CF51" s="343"/>
      <c r="CG51" s="343"/>
      <c r="CH51" s="343"/>
      <c r="CI51" s="343"/>
      <c r="CJ51" s="343"/>
      <c r="CK51" s="343"/>
      <c r="CL51" s="343"/>
      <c r="CM51" s="343"/>
      <c r="CN51" s="343"/>
      <c r="CO51" s="343"/>
      <c r="CP51" s="343"/>
      <c r="CQ51" s="343"/>
      <c r="CR51" s="343"/>
      <c r="CS51" s="343"/>
      <c r="CT51" s="343"/>
      <c r="CU51" s="343"/>
      <c r="CV51" s="343"/>
      <c r="CW51" s="343"/>
      <c r="CX51" s="343"/>
      <c r="CY51" s="343"/>
      <c r="CZ51" s="343"/>
      <c r="DA51" s="343"/>
      <c r="DB51" s="343"/>
      <c r="DC51" s="343"/>
      <c r="DD51" s="343"/>
      <c r="DE51" s="343"/>
      <c r="DF51" s="343"/>
      <c r="DG51" s="343"/>
      <c r="DH51" s="343"/>
      <c r="DI51" s="343"/>
      <c r="DJ51" s="343"/>
      <c r="DK51" s="343"/>
      <c r="DL51" s="343"/>
      <c r="DM51" s="343"/>
      <c r="DN51" s="343"/>
      <c r="DO51" s="343"/>
      <c r="DP51" s="343"/>
      <c r="DQ51" s="343"/>
      <c r="DR51" s="343"/>
      <c r="DS51" s="343"/>
      <c r="DT51" s="343"/>
      <c r="DU51" s="343"/>
      <c r="DV51" s="343"/>
      <c r="DW51" s="343"/>
      <c r="DX51" s="343"/>
      <c r="DY51" s="343"/>
      <c r="DZ51" s="343"/>
      <c r="EA51" s="343"/>
      <c r="EB51" s="343"/>
      <c r="EC51" s="343"/>
      <c r="ED51" s="343"/>
      <c r="EE51" s="343"/>
      <c r="EF51" s="343"/>
      <c r="EG51" s="343"/>
      <c r="EH51" s="343"/>
      <c r="EI51" s="343"/>
      <c r="EJ51" s="343"/>
      <c r="EK51" s="343"/>
      <c r="EL51" s="343"/>
      <c r="EM51" s="343"/>
      <c r="EN51" s="343"/>
      <c r="EO51" s="343"/>
      <c r="EP51" s="343"/>
      <c r="EQ51" s="343"/>
      <c r="ER51" s="343"/>
      <c r="ES51" s="343"/>
      <c r="ET51" s="343"/>
      <c r="EU51" s="343"/>
      <c r="EV51" s="343"/>
      <c r="EW51" s="343"/>
      <c r="EX51" s="343"/>
      <c r="EY51" s="343"/>
      <c r="EZ51" s="343"/>
      <c r="FA51" s="343"/>
      <c r="FB51" s="343"/>
      <c r="FC51" s="343"/>
      <c r="FD51" s="343"/>
      <c r="FE51" s="343"/>
      <c r="FF51" s="343"/>
      <c r="FG51" s="343"/>
      <c r="FH51" s="343"/>
      <c r="FI51" s="343"/>
      <c r="FJ51" s="343"/>
      <c r="FK51" s="343"/>
      <c r="FL51" s="343"/>
      <c r="FM51" s="343"/>
      <c r="FN51" s="343"/>
      <c r="FO51" s="343"/>
      <c r="FP51" s="343"/>
      <c r="FQ51" s="343"/>
      <c r="FR51" s="343"/>
      <c r="FS51" s="343"/>
      <c r="FT51" s="343"/>
      <c r="FU51" s="343"/>
      <c r="FV51" s="343"/>
      <c r="FW51" s="343"/>
      <c r="FX51" s="343"/>
      <c r="FY51" s="343"/>
      <c r="FZ51" s="343"/>
      <c r="GA51" s="343"/>
      <c r="GB51" s="343"/>
      <c r="GC51" s="343"/>
      <c r="GD51" s="343"/>
      <c r="GE51" s="343"/>
      <c r="GF51" s="343"/>
      <c r="GG51" s="343"/>
      <c r="GH51" s="343"/>
      <c r="GI51" s="343"/>
      <c r="GJ51" s="343"/>
      <c r="GK51" s="343"/>
      <c r="GL51" s="343"/>
      <c r="GM51" s="343"/>
      <c r="GN51" s="343"/>
      <c r="GO51" s="343"/>
      <c r="GP51" s="343"/>
      <c r="GQ51" s="343"/>
      <c r="GR51" s="343"/>
      <c r="GS51" s="343"/>
      <c r="GT51" s="343"/>
      <c r="GU51" s="343"/>
      <c r="GV51" s="343"/>
      <c r="GW51" s="343"/>
      <c r="GX51" s="343"/>
      <c r="GY51" s="343"/>
      <c r="GZ51" s="343"/>
      <c r="HA51" s="343"/>
      <c r="HB51" s="343"/>
      <c r="HC51" s="343"/>
      <c r="HD51" s="343"/>
      <c r="HE51" s="343"/>
      <c r="HF51" s="343"/>
      <c r="HG51" s="343"/>
      <c r="HH51" s="343"/>
      <c r="HI51" s="343"/>
      <c r="HJ51" s="343"/>
      <c r="HK51" s="343"/>
      <c r="HL51" s="343"/>
      <c r="HM51" s="343"/>
      <c r="HN51" s="343"/>
      <c r="HO51" s="343"/>
      <c r="HP51" s="343"/>
      <c r="HQ51" s="343"/>
      <c r="HR51" s="343"/>
      <c r="HS51" s="343"/>
      <c r="HT51" s="343"/>
      <c r="HU51" s="343"/>
      <c r="HV51" s="343"/>
      <c r="HW51" s="343"/>
      <c r="HX51" s="343"/>
      <c r="HY51" s="343"/>
      <c r="HZ51" s="343"/>
      <c r="IA51" s="343"/>
      <c r="IB51" s="343"/>
      <c r="IC51" s="343"/>
      <c r="ID51" s="343"/>
      <c r="IE51" s="343"/>
      <c r="IF51" s="343"/>
      <c r="IG51" s="343"/>
      <c r="IH51" s="343"/>
      <c r="II51" s="343"/>
      <c r="IJ51" s="343"/>
      <c r="IK51" s="343"/>
      <c r="IL51" s="343"/>
      <c r="IM51" s="343"/>
      <c r="IN51" s="343"/>
      <c r="IO51" s="343"/>
      <c r="IP51" s="343"/>
      <c r="IQ51" s="343"/>
      <c r="IR51" s="343"/>
      <c r="IS51" s="343"/>
      <c r="IT51" s="343"/>
      <c r="IU51" s="343"/>
      <c r="IV51" s="343"/>
    </row>
    <row r="52" spans="1:256" s="344" customFormat="1" ht="20" customHeight="1">
      <c r="A52" s="345" t="s">
        <v>796</v>
      </c>
      <c r="B52" s="346" t="s">
        <v>797</v>
      </c>
      <c r="C52" s="347" t="s">
        <v>741</v>
      </c>
      <c r="D52" s="348">
        <v>0.17</v>
      </c>
      <c r="E52" s="350">
        <v>4922</v>
      </c>
      <c r="F52" s="350">
        <v>4922</v>
      </c>
      <c r="G52" s="350">
        <v>0</v>
      </c>
      <c r="H52" s="350">
        <v>4922</v>
      </c>
      <c r="I52" s="350">
        <v>4922</v>
      </c>
      <c r="J52" s="350">
        <v>0</v>
      </c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  <c r="AV52" s="343"/>
      <c r="AW52" s="343"/>
      <c r="AX52" s="343"/>
      <c r="AY52" s="343"/>
      <c r="AZ52" s="343"/>
      <c r="BA52" s="343"/>
      <c r="BB52" s="343"/>
      <c r="BC52" s="343"/>
      <c r="BD52" s="343"/>
      <c r="BE52" s="343"/>
      <c r="BF52" s="343"/>
      <c r="BG52" s="343"/>
      <c r="BH52" s="343"/>
      <c r="BI52" s="343"/>
      <c r="BJ52" s="343"/>
      <c r="BK52" s="343"/>
      <c r="BL52" s="343"/>
      <c r="BM52" s="343"/>
      <c r="BN52" s="343"/>
      <c r="BO52" s="343"/>
      <c r="BP52" s="343"/>
      <c r="BQ52" s="343"/>
      <c r="BR52" s="343"/>
      <c r="BS52" s="343"/>
      <c r="BT52" s="343"/>
      <c r="BU52" s="343"/>
      <c r="BV52" s="343"/>
      <c r="BW52" s="343"/>
      <c r="BX52" s="343"/>
      <c r="BY52" s="343"/>
      <c r="BZ52" s="343"/>
      <c r="CA52" s="343"/>
      <c r="CB52" s="343"/>
      <c r="CC52" s="343"/>
      <c r="CD52" s="343"/>
      <c r="CE52" s="343"/>
      <c r="CF52" s="343"/>
      <c r="CG52" s="343"/>
      <c r="CH52" s="343"/>
      <c r="CI52" s="343"/>
      <c r="CJ52" s="343"/>
      <c r="CK52" s="343"/>
      <c r="CL52" s="343"/>
      <c r="CM52" s="343"/>
      <c r="CN52" s="343"/>
      <c r="CO52" s="343"/>
      <c r="CP52" s="343"/>
      <c r="CQ52" s="343"/>
      <c r="CR52" s="343"/>
      <c r="CS52" s="343"/>
      <c r="CT52" s="343"/>
      <c r="CU52" s="343"/>
      <c r="CV52" s="343"/>
      <c r="CW52" s="343"/>
      <c r="CX52" s="343"/>
      <c r="CY52" s="343"/>
      <c r="CZ52" s="343"/>
      <c r="DA52" s="343"/>
      <c r="DB52" s="343"/>
      <c r="DC52" s="343"/>
      <c r="DD52" s="343"/>
      <c r="DE52" s="343"/>
      <c r="DF52" s="343"/>
      <c r="DG52" s="343"/>
      <c r="DH52" s="343"/>
      <c r="DI52" s="343"/>
      <c r="DJ52" s="343"/>
      <c r="DK52" s="343"/>
      <c r="DL52" s="343"/>
      <c r="DM52" s="343"/>
      <c r="DN52" s="343"/>
      <c r="DO52" s="343"/>
      <c r="DP52" s="343"/>
      <c r="DQ52" s="343"/>
      <c r="DR52" s="343"/>
      <c r="DS52" s="343"/>
      <c r="DT52" s="343"/>
      <c r="DU52" s="343"/>
      <c r="DV52" s="343"/>
      <c r="DW52" s="343"/>
      <c r="DX52" s="343"/>
      <c r="DY52" s="343"/>
      <c r="DZ52" s="343"/>
      <c r="EA52" s="343"/>
      <c r="EB52" s="343"/>
      <c r="EC52" s="343"/>
      <c r="ED52" s="343"/>
      <c r="EE52" s="343"/>
      <c r="EF52" s="343"/>
      <c r="EG52" s="343"/>
      <c r="EH52" s="343"/>
      <c r="EI52" s="343"/>
      <c r="EJ52" s="343"/>
      <c r="EK52" s="343"/>
      <c r="EL52" s="343"/>
      <c r="EM52" s="343"/>
      <c r="EN52" s="343"/>
      <c r="EO52" s="343"/>
      <c r="EP52" s="343"/>
      <c r="EQ52" s="343"/>
      <c r="ER52" s="343"/>
      <c r="ES52" s="343"/>
      <c r="ET52" s="343"/>
      <c r="EU52" s="343"/>
      <c r="EV52" s="343"/>
      <c r="EW52" s="343"/>
      <c r="EX52" s="343"/>
      <c r="EY52" s="343"/>
      <c r="EZ52" s="343"/>
      <c r="FA52" s="343"/>
      <c r="FB52" s="343"/>
      <c r="FC52" s="343"/>
      <c r="FD52" s="343"/>
      <c r="FE52" s="343"/>
      <c r="FF52" s="343"/>
      <c r="FG52" s="343"/>
      <c r="FH52" s="343"/>
      <c r="FI52" s="343"/>
      <c r="FJ52" s="343"/>
      <c r="FK52" s="343"/>
      <c r="FL52" s="343"/>
      <c r="FM52" s="343"/>
      <c r="FN52" s="343"/>
      <c r="FO52" s="343"/>
      <c r="FP52" s="343"/>
      <c r="FQ52" s="343"/>
      <c r="FR52" s="343"/>
      <c r="FS52" s="343"/>
      <c r="FT52" s="343"/>
      <c r="FU52" s="343"/>
      <c r="FV52" s="343"/>
      <c r="FW52" s="343"/>
      <c r="FX52" s="343"/>
      <c r="FY52" s="343"/>
      <c r="FZ52" s="343"/>
      <c r="GA52" s="343"/>
      <c r="GB52" s="343"/>
      <c r="GC52" s="343"/>
      <c r="GD52" s="343"/>
      <c r="GE52" s="343"/>
      <c r="GF52" s="343"/>
      <c r="GG52" s="343"/>
      <c r="GH52" s="343"/>
      <c r="GI52" s="343"/>
      <c r="GJ52" s="343"/>
      <c r="GK52" s="343"/>
      <c r="GL52" s="343"/>
      <c r="GM52" s="343"/>
      <c r="GN52" s="343"/>
      <c r="GO52" s="343"/>
      <c r="GP52" s="343"/>
      <c r="GQ52" s="343"/>
      <c r="GR52" s="343"/>
      <c r="GS52" s="343"/>
      <c r="GT52" s="343"/>
      <c r="GU52" s="343"/>
      <c r="GV52" s="343"/>
      <c r="GW52" s="343"/>
      <c r="GX52" s="343"/>
      <c r="GY52" s="343"/>
      <c r="GZ52" s="343"/>
      <c r="HA52" s="343"/>
      <c r="HB52" s="343"/>
      <c r="HC52" s="343"/>
      <c r="HD52" s="343"/>
      <c r="HE52" s="343"/>
      <c r="HF52" s="343"/>
      <c r="HG52" s="343"/>
      <c r="HH52" s="343"/>
      <c r="HI52" s="343"/>
      <c r="HJ52" s="343"/>
      <c r="HK52" s="343"/>
      <c r="HL52" s="343"/>
      <c r="HM52" s="343"/>
      <c r="HN52" s="343"/>
      <c r="HO52" s="343"/>
      <c r="HP52" s="343"/>
      <c r="HQ52" s="343"/>
      <c r="HR52" s="343"/>
      <c r="HS52" s="343"/>
      <c r="HT52" s="343"/>
      <c r="HU52" s="343"/>
      <c r="HV52" s="343"/>
      <c r="HW52" s="343"/>
      <c r="HX52" s="343"/>
      <c r="HY52" s="343"/>
      <c r="HZ52" s="343"/>
      <c r="IA52" s="343"/>
      <c r="IB52" s="343"/>
      <c r="IC52" s="343"/>
      <c r="ID52" s="343"/>
      <c r="IE52" s="343"/>
      <c r="IF52" s="343"/>
      <c r="IG52" s="343"/>
      <c r="IH52" s="343"/>
      <c r="II52" s="343"/>
      <c r="IJ52" s="343"/>
      <c r="IK52" s="343"/>
      <c r="IL52" s="343"/>
      <c r="IM52" s="343"/>
      <c r="IN52" s="343"/>
      <c r="IO52" s="343"/>
      <c r="IP52" s="343"/>
      <c r="IQ52" s="343"/>
      <c r="IR52" s="343"/>
      <c r="IS52" s="343"/>
      <c r="IT52" s="343"/>
      <c r="IU52" s="343"/>
      <c r="IV52" s="343"/>
    </row>
    <row r="53" spans="1:256" s="344" customFormat="1" ht="20" customHeight="1">
      <c r="A53" s="345" t="s">
        <v>798</v>
      </c>
      <c r="B53" s="346" t="s">
        <v>799</v>
      </c>
      <c r="C53" s="347" t="s">
        <v>741</v>
      </c>
      <c r="D53" s="348">
        <v>0.12</v>
      </c>
      <c r="E53" s="350">
        <v>1225</v>
      </c>
      <c r="F53" s="350">
        <v>1225</v>
      </c>
      <c r="G53" s="350">
        <v>0</v>
      </c>
      <c r="H53" s="350">
        <v>1225</v>
      </c>
      <c r="I53" s="350">
        <v>1225</v>
      </c>
      <c r="J53" s="350">
        <v>0</v>
      </c>
      <c r="K53" s="343"/>
      <c r="L53" s="343"/>
      <c r="M53" s="343"/>
      <c r="N53" s="343"/>
      <c r="O53" s="343"/>
      <c r="P53" s="343"/>
      <c r="Q53" s="343"/>
      <c r="R53" s="343"/>
      <c r="S53" s="343"/>
      <c r="T53" s="343"/>
      <c r="U53" s="343"/>
      <c r="V53" s="343"/>
      <c r="W53" s="343"/>
      <c r="X53" s="343"/>
      <c r="Y53" s="343"/>
      <c r="Z53" s="343"/>
      <c r="AA53" s="343"/>
      <c r="AB53" s="343"/>
      <c r="AC53" s="343"/>
      <c r="AD53" s="343"/>
      <c r="AE53" s="343"/>
      <c r="AF53" s="343"/>
      <c r="AG53" s="343"/>
      <c r="AH53" s="343"/>
      <c r="AI53" s="343"/>
      <c r="AJ53" s="343"/>
      <c r="AK53" s="343"/>
      <c r="AL53" s="343"/>
      <c r="AM53" s="343"/>
      <c r="AN53" s="343"/>
      <c r="AO53" s="343"/>
      <c r="AP53" s="343"/>
      <c r="AQ53" s="343"/>
      <c r="AR53" s="343"/>
      <c r="AS53" s="343"/>
      <c r="AT53" s="343"/>
      <c r="AU53" s="343"/>
      <c r="AV53" s="343"/>
      <c r="AW53" s="343"/>
      <c r="AX53" s="343"/>
      <c r="AY53" s="343"/>
      <c r="AZ53" s="343"/>
      <c r="BA53" s="343"/>
      <c r="BB53" s="343"/>
      <c r="BC53" s="343"/>
      <c r="BD53" s="343"/>
      <c r="BE53" s="343"/>
      <c r="BF53" s="343"/>
      <c r="BG53" s="343"/>
      <c r="BH53" s="343"/>
      <c r="BI53" s="343"/>
      <c r="BJ53" s="343"/>
      <c r="BK53" s="343"/>
      <c r="BL53" s="343"/>
      <c r="BM53" s="343"/>
      <c r="BN53" s="343"/>
      <c r="BO53" s="343"/>
      <c r="BP53" s="343"/>
      <c r="BQ53" s="343"/>
      <c r="BR53" s="343"/>
      <c r="BS53" s="343"/>
      <c r="BT53" s="343"/>
      <c r="BU53" s="343"/>
      <c r="BV53" s="343"/>
      <c r="BW53" s="343"/>
      <c r="BX53" s="343"/>
      <c r="BY53" s="343"/>
      <c r="BZ53" s="343"/>
      <c r="CA53" s="343"/>
      <c r="CB53" s="343"/>
      <c r="CC53" s="343"/>
      <c r="CD53" s="343"/>
      <c r="CE53" s="343"/>
      <c r="CF53" s="343"/>
      <c r="CG53" s="343"/>
      <c r="CH53" s="343"/>
      <c r="CI53" s="343"/>
      <c r="CJ53" s="343"/>
      <c r="CK53" s="343"/>
      <c r="CL53" s="343"/>
      <c r="CM53" s="343"/>
      <c r="CN53" s="343"/>
      <c r="CO53" s="343"/>
      <c r="CP53" s="343"/>
      <c r="CQ53" s="343"/>
      <c r="CR53" s="343"/>
      <c r="CS53" s="343"/>
      <c r="CT53" s="343"/>
      <c r="CU53" s="343"/>
      <c r="CV53" s="343"/>
      <c r="CW53" s="343"/>
      <c r="CX53" s="343"/>
      <c r="CY53" s="343"/>
      <c r="CZ53" s="343"/>
      <c r="DA53" s="343"/>
      <c r="DB53" s="343"/>
      <c r="DC53" s="343"/>
      <c r="DD53" s="343"/>
      <c r="DE53" s="343"/>
      <c r="DF53" s="343"/>
      <c r="DG53" s="343"/>
      <c r="DH53" s="343"/>
      <c r="DI53" s="343"/>
      <c r="DJ53" s="343"/>
      <c r="DK53" s="343"/>
      <c r="DL53" s="343"/>
      <c r="DM53" s="343"/>
      <c r="DN53" s="343"/>
      <c r="DO53" s="343"/>
      <c r="DP53" s="343"/>
      <c r="DQ53" s="343"/>
      <c r="DR53" s="343"/>
      <c r="DS53" s="343"/>
      <c r="DT53" s="343"/>
      <c r="DU53" s="343"/>
      <c r="DV53" s="343"/>
      <c r="DW53" s="343"/>
      <c r="DX53" s="343"/>
      <c r="DY53" s="343"/>
      <c r="DZ53" s="343"/>
      <c r="EA53" s="343"/>
      <c r="EB53" s="343"/>
      <c r="EC53" s="343"/>
      <c r="ED53" s="343"/>
      <c r="EE53" s="343"/>
      <c r="EF53" s="343"/>
      <c r="EG53" s="343"/>
      <c r="EH53" s="343"/>
      <c r="EI53" s="343"/>
      <c r="EJ53" s="343"/>
      <c r="EK53" s="343"/>
      <c r="EL53" s="343"/>
      <c r="EM53" s="343"/>
      <c r="EN53" s="343"/>
      <c r="EO53" s="343"/>
      <c r="EP53" s="343"/>
      <c r="EQ53" s="343"/>
      <c r="ER53" s="343"/>
      <c r="ES53" s="343"/>
      <c r="ET53" s="343"/>
      <c r="EU53" s="343"/>
      <c r="EV53" s="343"/>
      <c r="EW53" s="343"/>
      <c r="EX53" s="343"/>
      <c r="EY53" s="343"/>
      <c r="EZ53" s="343"/>
      <c r="FA53" s="343"/>
      <c r="FB53" s="343"/>
      <c r="FC53" s="343"/>
      <c r="FD53" s="343"/>
      <c r="FE53" s="343"/>
      <c r="FF53" s="343"/>
      <c r="FG53" s="343"/>
      <c r="FH53" s="343"/>
      <c r="FI53" s="343"/>
      <c r="FJ53" s="343"/>
      <c r="FK53" s="343"/>
      <c r="FL53" s="343"/>
      <c r="FM53" s="343"/>
      <c r="FN53" s="343"/>
      <c r="FO53" s="343"/>
      <c r="FP53" s="343"/>
      <c r="FQ53" s="343"/>
      <c r="FR53" s="343"/>
      <c r="FS53" s="343"/>
      <c r="FT53" s="343"/>
      <c r="FU53" s="343"/>
      <c r="FV53" s="343"/>
      <c r="FW53" s="343"/>
      <c r="FX53" s="343"/>
      <c r="FY53" s="343"/>
      <c r="FZ53" s="343"/>
      <c r="GA53" s="343"/>
      <c r="GB53" s="343"/>
      <c r="GC53" s="343"/>
      <c r="GD53" s="343"/>
      <c r="GE53" s="343"/>
      <c r="GF53" s="343"/>
      <c r="GG53" s="343"/>
      <c r="GH53" s="343"/>
      <c r="GI53" s="343"/>
      <c r="GJ53" s="343"/>
      <c r="GK53" s="343"/>
      <c r="GL53" s="343"/>
      <c r="GM53" s="343"/>
      <c r="GN53" s="343"/>
      <c r="GO53" s="343"/>
      <c r="GP53" s="343"/>
      <c r="GQ53" s="343"/>
      <c r="GR53" s="343"/>
      <c r="GS53" s="343"/>
      <c r="GT53" s="343"/>
      <c r="GU53" s="343"/>
      <c r="GV53" s="343"/>
      <c r="GW53" s="343"/>
      <c r="GX53" s="343"/>
      <c r="GY53" s="343"/>
      <c r="GZ53" s="343"/>
      <c r="HA53" s="343"/>
      <c r="HB53" s="343"/>
      <c r="HC53" s="343"/>
      <c r="HD53" s="343"/>
      <c r="HE53" s="343"/>
      <c r="HF53" s="343"/>
      <c r="HG53" s="343"/>
      <c r="HH53" s="343"/>
      <c r="HI53" s="343"/>
      <c r="HJ53" s="343"/>
      <c r="HK53" s="343"/>
      <c r="HL53" s="343"/>
      <c r="HM53" s="343"/>
      <c r="HN53" s="343"/>
      <c r="HO53" s="343"/>
      <c r="HP53" s="343"/>
      <c r="HQ53" s="343"/>
      <c r="HR53" s="343"/>
      <c r="HS53" s="343"/>
      <c r="HT53" s="343"/>
      <c r="HU53" s="343"/>
      <c r="HV53" s="343"/>
      <c r="HW53" s="343"/>
      <c r="HX53" s="343"/>
      <c r="HY53" s="343"/>
      <c r="HZ53" s="343"/>
      <c r="IA53" s="343"/>
      <c r="IB53" s="343"/>
      <c r="IC53" s="343"/>
      <c r="ID53" s="343"/>
      <c r="IE53" s="343"/>
      <c r="IF53" s="343"/>
      <c r="IG53" s="343"/>
      <c r="IH53" s="343"/>
      <c r="II53" s="343"/>
      <c r="IJ53" s="343"/>
      <c r="IK53" s="343"/>
      <c r="IL53" s="343"/>
      <c r="IM53" s="343"/>
      <c r="IN53" s="343"/>
      <c r="IO53" s="343"/>
      <c r="IP53" s="343"/>
      <c r="IQ53" s="343"/>
      <c r="IR53" s="343"/>
      <c r="IS53" s="343"/>
      <c r="IT53" s="343"/>
      <c r="IU53" s="343"/>
      <c r="IV53" s="343"/>
    </row>
    <row r="54" spans="1:256" s="344" customFormat="1" ht="20" customHeight="1">
      <c r="A54" s="345" t="s">
        <v>800</v>
      </c>
      <c r="B54" s="346" t="s">
        <v>801</v>
      </c>
      <c r="C54" s="347" t="s">
        <v>741</v>
      </c>
      <c r="D54" s="348">
        <v>0.12</v>
      </c>
      <c r="E54" s="350">
        <v>1150</v>
      </c>
      <c r="F54" s="350">
        <v>1150</v>
      </c>
      <c r="G54" s="350">
        <v>0</v>
      </c>
      <c r="H54" s="350">
        <v>1150</v>
      </c>
      <c r="I54" s="350">
        <v>1150</v>
      </c>
      <c r="J54" s="350">
        <v>0</v>
      </c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  <c r="AV54" s="343"/>
      <c r="AW54" s="343"/>
      <c r="AX54" s="343"/>
      <c r="AY54" s="343"/>
      <c r="AZ54" s="343"/>
      <c r="BA54" s="343"/>
      <c r="BB54" s="343"/>
      <c r="BC54" s="343"/>
      <c r="BD54" s="343"/>
      <c r="BE54" s="343"/>
      <c r="BF54" s="343"/>
      <c r="BG54" s="343"/>
      <c r="BH54" s="343"/>
      <c r="BI54" s="343"/>
      <c r="BJ54" s="343"/>
      <c r="BK54" s="343"/>
      <c r="BL54" s="343"/>
      <c r="BM54" s="343"/>
      <c r="BN54" s="343"/>
      <c r="BO54" s="343"/>
      <c r="BP54" s="343"/>
      <c r="BQ54" s="343"/>
      <c r="BR54" s="343"/>
      <c r="BS54" s="343"/>
      <c r="BT54" s="343"/>
      <c r="BU54" s="343"/>
      <c r="BV54" s="343"/>
      <c r="BW54" s="343"/>
      <c r="BX54" s="343"/>
      <c r="BY54" s="343"/>
      <c r="BZ54" s="343"/>
      <c r="CA54" s="343"/>
      <c r="CB54" s="343"/>
      <c r="CC54" s="343"/>
      <c r="CD54" s="343"/>
      <c r="CE54" s="343"/>
      <c r="CF54" s="343"/>
      <c r="CG54" s="343"/>
      <c r="CH54" s="343"/>
      <c r="CI54" s="343"/>
      <c r="CJ54" s="343"/>
      <c r="CK54" s="343"/>
      <c r="CL54" s="343"/>
      <c r="CM54" s="343"/>
      <c r="CN54" s="343"/>
      <c r="CO54" s="343"/>
      <c r="CP54" s="343"/>
      <c r="CQ54" s="343"/>
      <c r="CR54" s="343"/>
      <c r="CS54" s="343"/>
      <c r="CT54" s="343"/>
      <c r="CU54" s="343"/>
      <c r="CV54" s="343"/>
      <c r="CW54" s="343"/>
      <c r="CX54" s="343"/>
      <c r="CY54" s="343"/>
      <c r="CZ54" s="343"/>
      <c r="DA54" s="343"/>
      <c r="DB54" s="343"/>
      <c r="DC54" s="343"/>
      <c r="DD54" s="343"/>
      <c r="DE54" s="343"/>
      <c r="DF54" s="343"/>
      <c r="DG54" s="343"/>
      <c r="DH54" s="343"/>
      <c r="DI54" s="343"/>
      <c r="DJ54" s="343"/>
      <c r="DK54" s="343"/>
      <c r="DL54" s="343"/>
      <c r="DM54" s="343"/>
      <c r="DN54" s="343"/>
      <c r="DO54" s="343"/>
      <c r="DP54" s="343"/>
      <c r="DQ54" s="343"/>
      <c r="DR54" s="343"/>
      <c r="DS54" s="343"/>
      <c r="DT54" s="343"/>
      <c r="DU54" s="343"/>
      <c r="DV54" s="343"/>
      <c r="DW54" s="343"/>
      <c r="DX54" s="343"/>
      <c r="DY54" s="343"/>
      <c r="DZ54" s="343"/>
      <c r="EA54" s="343"/>
      <c r="EB54" s="343"/>
      <c r="EC54" s="343"/>
      <c r="ED54" s="343"/>
      <c r="EE54" s="343"/>
      <c r="EF54" s="343"/>
      <c r="EG54" s="343"/>
      <c r="EH54" s="343"/>
      <c r="EI54" s="343"/>
      <c r="EJ54" s="343"/>
      <c r="EK54" s="343"/>
      <c r="EL54" s="343"/>
      <c r="EM54" s="343"/>
      <c r="EN54" s="343"/>
      <c r="EO54" s="343"/>
      <c r="EP54" s="343"/>
      <c r="EQ54" s="343"/>
      <c r="ER54" s="343"/>
      <c r="ES54" s="343"/>
      <c r="ET54" s="343"/>
      <c r="EU54" s="343"/>
      <c r="EV54" s="343"/>
      <c r="EW54" s="343"/>
      <c r="EX54" s="343"/>
      <c r="EY54" s="343"/>
      <c r="EZ54" s="343"/>
      <c r="FA54" s="343"/>
      <c r="FB54" s="343"/>
      <c r="FC54" s="343"/>
      <c r="FD54" s="343"/>
      <c r="FE54" s="343"/>
      <c r="FF54" s="343"/>
      <c r="FG54" s="343"/>
      <c r="FH54" s="343"/>
      <c r="FI54" s="343"/>
      <c r="FJ54" s="343"/>
      <c r="FK54" s="343"/>
      <c r="FL54" s="343"/>
      <c r="FM54" s="343"/>
      <c r="FN54" s="343"/>
      <c r="FO54" s="343"/>
      <c r="FP54" s="343"/>
      <c r="FQ54" s="343"/>
      <c r="FR54" s="343"/>
      <c r="FS54" s="343"/>
      <c r="FT54" s="343"/>
      <c r="FU54" s="343"/>
      <c r="FV54" s="343"/>
      <c r="FW54" s="343"/>
      <c r="FX54" s="343"/>
      <c r="FY54" s="343"/>
      <c r="FZ54" s="343"/>
      <c r="GA54" s="343"/>
      <c r="GB54" s="343"/>
      <c r="GC54" s="343"/>
      <c r="GD54" s="343"/>
      <c r="GE54" s="343"/>
      <c r="GF54" s="343"/>
      <c r="GG54" s="343"/>
      <c r="GH54" s="343"/>
      <c r="GI54" s="343"/>
      <c r="GJ54" s="343"/>
      <c r="GK54" s="343"/>
      <c r="GL54" s="343"/>
      <c r="GM54" s="343"/>
      <c r="GN54" s="343"/>
      <c r="GO54" s="343"/>
      <c r="GP54" s="343"/>
      <c r="GQ54" s="343"/>
      <c r="GR54" s="343"/>
      <c r="GS54" s="343"/>
      <c r="GT54" s="343"/>
      <c r="GU54" s="343"/>
      <c r="GV54" s="343"/>
      <c r="GW54" s="343"/>
      <c r="GX54" s="343"/>
      <c r="GY54" s="343"/>
      <c r="GZ54" s="343"/>
      <c r="HA54" s="343"/>
      <c r="HB54" s="343"/>
      <c r="HC54" s="343"/>
      <c r="HD54" s="343"/>
      <c r="HE54" s="343"/>
      <c r="HF54" s="343"/>
      <c r="HG54" s="343"/>
      <c r="HH54" s="343"/>
      <c r="HI54" s="343"/>
      <c r="HJ54" s="343"/>
      <c r="HK54" s="343"/>
      <c r="HL54" s="343"/>
      <c r="HM54" s="343"/>
      <c r="HN54" s="343"/>
      <c r="HO54" s="343"/>
      <c r="HP54" s="343"/>
      <c r="HQ54" s="343"/>
      <c r="HR54" s="343"/>
      <c r="HS54" s="343"/>
      <c r="HT54" s="343"/>
      <c r="HU54" s="343"/>
      <c r="HV54" s="343"/>
      <c r="HW54" s="343"/>
      <c r="HX54" s="343"/>
      <c r="HY54" s="343"/>
      <c r="HZ54" s="343"/>
      <c r="IA54" s="343"/>
      <c r="IB54" s="343"/>
      <c r="IC54" s="343"/>
      <c r="ID54" s="343"/>
      <c r="IE54" s="343"/>
      <c r="IF54" s="343"/>
      <c r="IG54" s="343"/>
      <c r="IH54" s="343"/>
      <c r="II54" s="343"/>
      <c r="IJ54" s="343"/>
      <c r="IK54" s="343"/>
      <c r="IL54" s="343"/>
      <c r="IM54" s="343"/>
      <c r="IN54" s="343"/>
      <c r="IO54" s="343"/>
      <c r="IP54" s="343"/>
      <c r="IQ54" s="343"/>
      <c r="IR54" s="343"/>
      <c r="IS54" s="343"/>
      <c r="IT54" s="343"/>
      <c r="IU54" s="343"/>
      <c r="IV54" s="343"/>
    </row>
    <row r="55" spans="1:256" s="344" customFormat="1" ht="20" customHeight="1">
      <c r="A55" s="345" t="s">
        <v>802</v>
      </c>
      <c r="B55" s="346" t="s">
        <v>803</v>
      </c>
      <c r="C55" s="347" t="s">
        <v>741</v>
      </c>
      <c r="D55" s="348">
        <v>0.12</v>
      </c>
      <c r="E55" s="350">
        <v>1375</v>
      </c>
      <c r="F55" s="350">
        <v>1375</v>
      </c>
      <c r="G55" s="350">
        <v>0</v>
      </c>
      <c r="H55" s="350">
        <v>1375</v>
      </c>
      <c r="I55" s="350">
        <v>1375</v>
      </c>
      <c r="J55" s="350">
        <v>0</v>
      </c>
      <c r="K55" s="343"/>
      <c r="L55" s="343"/>
      <c r="M55" s="343"/>
      <c r="N55" s="343"/>
      <c r="O55" s="343"/>
      <c r="P55" s="343"/>
      <c r="Q55" s="343"/>
      <c r="R55" s="343"/>
      <c r="S55" s="343"/>
      <c r="T55" s="343"/>
      <c r="U55" s="343"/>
      <c r="V55" s="343"/>
      <c r="W55" s="343"/>
      <c r="X55" s="343"/>
      <c r="Y55" s="343"/>
      <c r="Z55" s="343"/>
      <c r="AA55" s="343"/>
      <c r="AB55" s="343"/>
      <c r="AC55" s="343"/>
      <c r="AD55" s="343"/>
      <c r="AE55" s="343"/>
      <c r="AF55" s="343"/>
      <c r="AG55" s="343"/>
      <c r="AH55" s="343"/>
      <c r="AI55" s="343"/>
      <c r="AJ55" s="343"/>
      <c r="AK55" s="343"/>
      <c r="AL55" s="343"/>
      <c r="AM55" s="343"/>
      <c r="AN55" s="343"/>
      <c r="AO55" s="343"/>
      <c r="AP55" s="343"/>
      <c r="AQ55" s="343"/>
      <c r="AR55" s="343"/>
      <c r="AS55" s="343"/>
      <c r="AT55" s="343"/>
      <c r="AU55" s="343"/>
      <c r="AV55" s="343"/>
      <c r="AW55" s="343"/>
      <c r="AX55" s="343"/>
      <c r="AY55" s="343"/>
      <c r="AZ55" s="343"/>
      <c r="BA55" s="343"/>
      <c r="BB55" s="343"/>
      <c r="BC55" s="343"/>
      <c r="BD55" s="343"/>
      <c r="BE55" s="343"/>
      <c r="BF55" s="343"/>
      <c r="BG55" s="343"/>
      <c r="BH55" s="343"/>
      <c r="BI55" s="343"/>
      <c r="BJ55" s="343"/>
      <c r="BK55" s="343"/>
      <c r="BL55" s="343"/>
      <c r="BM55" s="343"/>
      <c r="BN55" s="343"/>
      <c r="BO55" s="343"/>
      <c r="BP55" s="343"/>
      <c r="BQ55" s="343"/>
      <c r="BR55" s="343"/>
      <c r="BS55" s="343"/>
      <c r="BT55" s="343"/>
      <c r="BU55" s="343"/>
      <c r="BV55" s="343"/>
      <c r="BW55" s="343"/>
      <c r="BX55" s="343"/>
      <c r="BY55" s="343"/>
      <c r="BZ55" s="343"/>
      <c r="CA55" s="343"/>
      <c r="CB55" s="343"/>
      <c r="CC55" s="343"/>
      <c r="CD55" s="343"/>
      <c r="CE55" s="343"/>
      <c r="CF55" s="343"/>
      <c r="CG55" s="343"/>
      <c r="CH55" s="343"/>
      <c r="CI55" s="343"/>
      <c r="CJ55" s="343"/>
      <c r="CK55" s="343"/>
      <c r="CL55" s="343"/>
      <c r="CM55" s="343"/>
      <c r="CN55" s="343"/>
      <c r="CO55" s="343"/>
      <c r="CP55" s="343"/>
      <c r="CQ55" s="343"/>
      <c r="CR55" s="343"/>
      <c r="CS55" s="343"/>
      <c r="CT55" s="343"/>
      <c r="CU55" s="343"/>
      <c r="CV55" s="343"/>
      <c r="CW55" s="343"/>
      <c r="CX55" s="343"/>
      <c r="CY55" s="343"/>
      <c r="CZ55" s="343"/>
      <c r="DA55" s="343"/>
      <c r="DB55" s="343"/>
      <c r="DC55" s="343"/>
      <c r="DD55" s="343"/>
      <c r="DE55" s="343"/>
      <c r="DF55" s="343"/>
      <c r="DG55" s="343"/>
      <c r="DH55" s="343"/>
      <c r="DI55" s="343"/>
      <c r="DJ55" s="343"/>
      <c r="DK55" s="343"/>
      <c r="DL55" s="343"/>
      <c r="DM55" s="343"/>
      <c r="DN55" s="343"/>
      <c r="DO55" s="343"/>
      <c r="DP55" s="343"/>
      <c r="DQ55" s="343"/>
      <c r="DR55" s="343"/>
      <c r="DS55" s="343"/>
      <c r="DT55" s="343"/>
      <c r="DU55" s="343"/>
      <c r="DV55" s="343"/>
      <c r="DW55" s="343"/>
      <c r="DX55" s="343"/>
      <c r="DY55" s="343"/>
      <c r="DZ55" s="343"/>
      <c r="EA55" s="343"/>
      <c r="EB55" s="343"/>
      <c r="EC55" s="343"/>
      <c r="ED55" s="343"/>
      <c r="EE55" s="343"/>
      <c r="EF55" s="343"/>
      <c r="EG55" s="343"/>
      <c r="EH55" s="343"/>
      <c r="EI55" s="343"/>
      <c r="EJ55" s="343"/>
      <c r="EK55" s="343"/>
      <c r="EL55" s="343"/>
      <c r="EM55" s="343"/>
      <c r="EN55" s="343"/>
      <c r="EO55" s="343"/>
      <c r="EP55" s="343"/>
      <c r="EQ55" s="343"/>
      <c r="ER55" s="343"/>
      <c r="ES55" s="343"/>
      <c r="ET55" s="343"/>
      <c r="EU55" s="343"/>
      <c r="EV55" s="343"/>
      <c r="EW55" s="343"/>
      <c r="EX55" s="343"/>
      <c r="EY55" s="343"/>
      <c r="EZ55" s="343"/>
      <c r="FA55" s="343"/>
      <c r="FB55" s="343"/>
      <c r="FC55" s="343"/>
      <c r="FD55" s="343"/>
      <c r="FE55" s="343"/>
      <c r="FF55" s="343"/>
      <c r="FG55" s="343"/>
      <c r="FH55" s="343"/>
      <c r="FI55" s="343"/>
      <c r="FJ55" s="343"/>
      <c r="FK55" s="343"/>
      <c r="FL55" s="343"/>
      <c r="FM55" s="343"/>
      <c r="FN55" s="343"/>
      <c r="FO55" s="343"/>
      <c r="FP55" s="343"/>
      <c r="FQ55" s="343"/>
      <c r="FR55" s="343"/>
      <c r="FS55" s="343"/>
      <c r="FT55" s="343"/>
      <c r="FU55" s="343"/>
      <c r="FV55" s="343"/>
      <c r="FW55" s="343"/>
      <c r="FX55" s="343"/>
      <c r="FY55" s="343"/>
      <c r="FZ55" s="343"/>
      <c r="GA55" s="343"/>
      <c r="GB55" s="343"/>
      <c r="GC55" s="343"/>
      <c r="GD55" s="343"/>
      <c r="GE55" s="343"/>
      <c r="GF55" s="343"/>
      <c r="GG55" s="343"/>
      <c r="GH55" s="343"/>
      <c r="GI55" s="343"/>
      <c r="GJ55" s="343"/>
      <c r="GK55" s="343"/>
      <c r="GL55" s="343"/>
      <c r="GM55" s="343"/>
      <c r="GN55" s="343"/>
      <c r="GO55" s="343"/>
      <c r="GP55" s="343"/>
      <c r="GQ55" s="343"/>
      <c r="GR55" s="343"/>
      <c r="GS55" s="343"/>
      <c r="GT55" s="343"/>
      <c r="GU55" s="343"/>
      <c r="GV55" s="343"/>
      <c r="GW55" s="343"/>
      <c r="GX55" s="343"/>
      <c r="GY55" s="343"/>
      <c r="GZ55" s="343"/>
      <c r="HA55" s="343"/>
      <c r="HB55" s="343"/>
      <c r="HC55" s="343"/>
      <c r="HD55" s="343"/>
      <c r="HE55" s="343"/>
      <c r="HF55" s="343"/>
      <c r="HG55" s="343"/>
      <c r="HH55" s="343"/>
      <c r="HI55" s="343"/>
      <c r="HJ55" s="343"/>
      <c r="HK55" s="343"/>
      <c r="HL55" s="343"/>
      <c r="HM55" s="343"/>
      <c r="HN55" s="343"/>
      <c r="HO55" s="343"/>
      <c r="HP55" s="343"/>
      <c r="HQ55" s="343"/>
      <c r="HR55" s="343"/>
      <c r="HS55" s="343"/>
      <c r="HT55" s="343"/>
      <c r="HU55" s="343"/>
      <c r="HV55" s="343"/>
      <c r="HW55" s="343"/>
      <c r="HX55" s="343"/>
      <c r="HY55" s="343"/>
      <c r="HZ55" s="343"/>
      <c r="IA55" s="343"/>
      <c r="IB55" s="343"/>
      <c r="IC55" s="343"/>
      <c r="ID55" s="343"/>
      <c r="IE55" s="343"/>
      <c r="IF55" s="343"/>
      <c r="IG55" s="343"/>
      <c r="IH55" s="343"/>
      <c r="II55" s="343"/>
      <c r="IJ55" s="343"/>
      <c r="IK55" s="343"/>
      <c r="IL55" s="343"/>
      <c r="IM55" s="343"/>
      <c r="IN55" s="343"/>
      <c r="IO55" s="343"/>
      <c r="IP55" s="343"/>
      <c r="IQ55" s="343"/>
      <c r="IR55" s="343"/>
      <c r="IS55" s="343"/>
      <c r="IT55" s="343"/>
      <c r="IU55" s="343"/>
      <c r="IV55" s="343"/>
    </row>
    <row r="56" spans="1:256" s="344" customFormat="1" ht="20" customHeight="1">
      <c r="A56" s="345" t="s">
        <v>804</v>
      </c>
      <c r="B56" s="346" t="s">
        <v>805</v>
      </c>
      <c r="C56" s="347" t="s">
        <v>741</v>
      </c>
      <c r="D56" s="348">
        <v>0.12</v>
      </c>
      <c r="E56" s="350">
        <v>1325</v>
      </c>
      <c r="F56" s="350">
        <v>1325</v>
      </c>
      <c r="G56" s="350">
        <v>0</v>
      </c>
      <c r="H56" s="350">
        <v>1325</v>
      </c>
      <c r="I56" s="350">
        <v>1325</v>
      </c>
      <c r="J56" s="350">
        <v>0</v>
      </c>
      <c r="K56" s="343"/>
      <c r="L56" s="343"/>
      <c r="M56" s="343"/>
      <c r="N56" s="343"/>
      <c r="O56" s="343"/>
      <c r="P56" s="343"/>
      <c r="Q56" s="343"/>
      <c r="R56" s="343"/>
      <c r="S56" s="343"/>
      <c r="T56" s="343"/>
      <c r="U56" s="343"/>
      <c r="V56" s="343"/>
      <c r="W56" s="343"/>
      <c r="X56" s="343"/>
      <c r="Y56" s="343"/>
      <c r="Z56" s="343"/>
      <c r="AA56" s="343"/>
      <c r="AB56" s="343"/>
      <c r="AC56" s="343"/>
      <c r="AD56" s="343"/>
      <c r="AE56" s="343"/>
      <c r="AF56" s="343"/>
      <c r="AG56" s="343"/>
      <c r="AH56" s="343"/>
      <c r="AI56" s="343"/>
      <c r="AJ56" s="343"/>
      <c r="AK56" s="343"/>
      <c r="AL56" s="343"/>
      <c r="AM56" s="343"/>
      <c r="AN56" s="343"/>
      <c r="AO56" s="343"/>
      <c r="AP56" s="343"/>
      <c r="AQ56" s="343"/>
      <c r="AR56" s="343"/>
      <c r="AS56" s="343"/>
      <c r="AT56" s="343"/>
      <c r="AU56" s="343"/>
      <c r="AV56" s="343"/>
      <c r="AW56" s="343"/>
      <c r="AX56" s="343"/>
      <c r="AY56" s="343"/>
      <c r="AZ56" s="343"/>
      <c r="BA56" s="343"/>
      <c r="BB56" s="343"/>
      <c r="BC56" s="343"/>
      <c r="BD56" s="343"/>
      <c r="BE56" s="343"/>
      <c r="BF56" s="343"/>
      <c r="BG56" s="343"/>
      <c r="BH56" s="343"/>
      <c r="BI56" s="343"/>
      <c r="BJ56" s="343"/>
      <c r="BK56" s="343"/>
      <c r="BL56" s="343"/>
      <c r="BM56" s="343"/>
      <c r="BN56" s="343"/>
      <c r="BO56" s="343"/>
      <c r="BP56" s="343"/>
      <c r="BQ56" s="343"/>
      <c r="BR56" s="343"/>
      <c r="BS56" s="343"/>
      <c r="BT56" s="343"/>
      <c r="BU56" s="343"/>
      <c r="BV56" s="343"/>
      <c r="BW56" s="343"/>
      <c r="BX56" s="343"/>
      <c r="BY56" s="343"/>
      <c r="BZ56" s="343"/>
      <c r="CA56" s="343"/>
      <c r="CB56" s="343"/>
      <c r="CC56" s="343"/>
      <c r="CD56" s="343"/>
      <c r="CE56" s="343"/>
      <c r="CF56" s="343"/>
      <c r="CG56" s="343"/>
      <c r="CH56" s="343"/>
      <c r="CI56" s="343"/>
      <c r="CJ56" s="343"/>
      <c r="CK56" s="343"/>
      <c r="CL56" s="343"/>
      <c r="CM56" s="343"/>
      <c r="CN56" s="343"/>
      <c r="CO56" s="343"/>
      <c r="CP56" s="343"/>
      <c r="CQ56" s="343"/>
      <c r="CR56" s="343"/>
      <c r="CS56" s="343"/>
      <c r="CT56" s="343"/>
      <c r="CU56" s="343"/>
      <c r="CV56" s="343"/>
      <c r="CW56" s="343"/>
      <c r="CX56" s="343"/>
      <c r="CY56" s="343"/>
      <c r="CZ56" s="343"/>
      <c r="DA56" s="343"/>
      <c r="DB56" s="343"/>
      <c r="DC56" s="343"/>
      <c r="DD56" s="343"/>
      <c r="DE56" s="343"/>
      <c r="DF56" s="343"/>
      <c r="DG56" s="343"/>
      <c r="DH56" s="343"/>
      <c r="DI56" s="343"/>
      <c r="DJ56" s="343"/>
      <c r="DK56" s="343"/>
      <c r="DL56" s="343"/>
      <c r="DM56" s="343"/>
      <c r="DN56" s="343"/>
      <c r="DO56" s="343"/>
      <c r="DP56" s="343"/>
      <c r="DQ56" s="343"/>
      <c r="DR56" s="343"/>
      <c r="DS56" s="343"/>
      <c r="DT56" s="343"/>
      <c r="DU56" s="343"/>
      <c r="DV56" s="343"/>
      <c r="DW56" s="343"/>
      <c r="DX56" s="343"/>
      <c r="DY56" s="343"/>
      <c r="DZ56" s="343"/>
      <c r="EA56" s="343"/>
      <c r="EB56" s="343"/>
      <c r="EC56" s="343"/>
      <c r="ED56" s="343"/>
      <c r="EE56" s="343"/>
      <c r="EF56" s="343"/>
      <c r="EG56" s="343"/>
      <c r="EH56" s="343"/>
      <c r="EI56" s="343"/>
      <c r="EJ56" s="343"/>
      <c r="EK56" s="343"/>
      <c r="EL56" s="343"/>
      <c r="EM56" s="343"/>
      <c r="EN56" s="343"/>
      <c r="EO56" s="343"/>
      <c r="EP56" s="343"/>
      <c r="EQ56" s="343"/>
      <c r="ER56" s="343"/>
      <c r="ES56" s="343"/>
      <c r="ET56" s="343"/>
      <c r="EU56" s="343"/>
      <c r="EV56" s="343"/>
      <c r="EW56" s="343"/>
      <c r="EX56" s="343"/>
      <c r="EY56" s="343"/>
      <c r="EZ56" s="343"/>
      <c r="FA56" s="343"/>
      <c r="FB56" s="343"/>
      <c r="FC56" s="343"/>
      <c r="FD56" s="343"/>
      <c r="FE56" s="343"/>
      <c r="FF56" s="343"/>
      <c r="FG56" s="343"/>
      <c r="FH56" s="343"/>
      <c r="FI56" s="343"/>
      <c r="FJ56" s="343"/>
      <c r="FK56" s="343"/>
      <c r="FL56" s="343"/>
      <c r="FM56" s="343"/>
      <c r="FN56" s="343"/>
      <c r="FO56" s="343"/>
      <c r="FP56" s="343"/>
      <c r="FQ56" s="343"/>
      <c r="FR56" s="343"/>
      <c r="FS56" s="343"/>
      <c r="FT56" s="343"/>
      <c r="FU56" s="343"/>
      <c r="FV56" s="343"/>
      <c r="FW56" s="343"/>
      <c r="FX56" s="343"/>
      <c r="FY56" s="343"/>
      <c r="FZ56" s="343"/>
      <c r="GA56" s="343"/>
      <c r="GB56" s="343"/>
      <c r="GC56" s="343"/>
      <c r="GD56" s="343"/>
      <c r="GE56" s="343"/>
      <c r="GF56" s="343"/>
      <c r="GG56" s="343"/>
      <c r="GH56" s="343"/>
      <c r="GI56" s="343"/>
      <c r="GJ56" s="343"/>
      <c r="GK56" s="343"/>
      <c r="GL56" s="343"/>
      <c r="GM56" s="343"/>
      <c r="GN56" s="343"/>
      <c r="GO56" s="343"/>
      <c r="GP56" s="343"/>
      <c r="GQ56" s="343"/>
      <c r="GR56" s="343"/>
      <c r="GS56" s="343"/>
      <c r="GT56" s="343"/>
      <c r="GU56" s="343"/>
      <c r="GV56" s="343"/>
      <c r="GW56" s="343"/>
      <c r="GX56" s="343"/>
      <c r="GY56" s="343"/>
      <c r="GZ56" s="343"/>
      <c r="HA56" s="343"/>
      <c r="HB56" s="343"/>
      <c r="HC56" s="343"/>
      <c r="HD56" s="343"/>
      <c r="HE56" s="343"/>
      <c r="HF56" s="343"/>
      <c r="HG56" s="343"/>
      <c r="HH56" s="343"/>
      <c r="HI56" s="343"/>
      <c r="HJ56" s="343"/>
      <c r="HK56" s="343"/>
      <c r="HL56" s="343"/>
      <c r="HM56" s="343"/>
      <c r="HN56" s="343"/>
      <c r="HO56" s="343"/>
      <c r="HP56" s="343"/>
      <c r="HQ56" s="343"/>
      <c r="HR56" s="343"/>
      <c r="HS56" s="343"/>
      <c r="HT56" s="343"/>
      <c r="HU56" s="343"/>
      <c r="HV56" s="343"/>
      <c r="HW56" s="343"/>
      <c r="HX56" s="343"/>
      <c r="HY56" s="343"/>
      <c r="HZ56" s="343"/>
      <c r="IA56" s="343"/>
      <c r="IB56" s="343"/>
      <c r="IC56" s="343"/>
      <c r="ID56" s="343"/>
      <c r="IE56" s="343"/>
      <c r="IF56" s="343"/>
      <c r="IG56" s="343"/>
      <c r="IH56" s="343"/>
      <c r="II56" s="343"/>
      <c r="IJ56" s="343"/>
      <c r="IK56" s="343"/>
      <c r="IL56" s="343"/>
      <c r="IM56" s="343"/>
      <c r="IN56" s="343"/>
      <c r="IO56" s="343"/>
      <c r="IP56" s="343"/>
      <c r="IQ56" s="343"/>
      <c r="IR56" s="343"/>
      <c r="IS56" s="343"/>
      <c r="IT56" s="343"/>
      <c r="IU56" s="343"/>
      <c r="IV56" s="343"/>
    </row>
    <row r="57" spans="1:256" s="344" customFormat="1" ht="20" customHeight="1">
      <c r="A57" s="345" t="s">
        <v>806</v>
      </c>
      <c r="B57" s="346" t="s">
        <v>807</v>
      </c>
      <c r="C57" s="347" t="s">
        <v>741</v>
      </c>
      <c r="D57" s="348">
        <v>0.12</v>
      </c>
      <c r="E57" s="350">
        <v>2113</v>
      </c>
      <c r="F57" s="350">
        <v>2113</v>
      </c>
      <c r="G57" s="350">
        <v>0</v>
      </c>
      <c r="H57" s="350">
        <v>2113</v>
      </c>
      <c r="I57" s="350">
        <v>2113</v>
      </c>
      <c r="J57" s="350">
        <v>0</v>
      </c>
      <c r="K57" s="343"/>
      <c r="L57" s="343"/>
      <c r="M57" s="343"/>
      <c r="N57" s="343"/>
      <c r="O57" s="343"/>
      <c r="P57" s="343"/>
      <c r="Q57" s="343"/>
      <c r="R57" s="343"/>
      <c r="S57" s="343"/>
      <c r="T57" s="343"/>
      <c r="U57" s="343"/>
      <c r="V57" s="343"/>
      <c r="W57" s="343"/>
      <c r="X57" s="343"/>
      <c r="Y57" s="343"/>
      <c r="Z57" s="343"/>
      <c r="AA57" s="343"/>
      <c r="AB57" s="343"/>
      <c r="AC57" s="343"/>
      <c r="AD57" s="343"/>
      <c r="AE57" s="343"/>
      <c r="AF57" s="343"/>
      <c r="AG57" s="343"/>
      <c r="AH57" s="343"/>
      <c r="AI57" s="343"/>
      <c r="AJ57" s="343"/>
      <c r="AK57" s="343"/>
      <c r="AL57" s="343"/>
      <c r="AM57" s="343"/>
      <c r="AN57" s="343"/>
      <c r="AO57" s="343"/>
      <c r="AP57" s="343"/>
      <c r="AQ57" s="343"/>
      <c r="AR57" s="343"/>
      <c r="AS57" s="343"/>
      <c r="AT57" s="343"/>
      <c r="AU57" s="343"/>
      <c r="AV57" s="343"/>
      <c r="AW57" s="343"/>
      <c r="AX57" s="343"/>
      <c r="AY57" s="343"/>
      <c r="AZ57" s="343"/>
      <c r="BA57" s="343"/>
      <c r="BB57" s="343"/>
      <c r="BC57" s="343"/>
      <c r="BD57" s="343"/>
      <c r="BE57" s="343"/>
      <c r="BF57" s="343"/>
      <c r="BG57" s="343"/>
      <c r="BH57" s="343"/>
      <c r="BI57" s="343"/>
      <c r="BJ57" s="343"/>
      <c r="BK57" s="343"/>
      <c r="BL57" s="343"/>
      <c r="BM57" s="343"/>
      <c r="BN57" s="343"/>
      <c r="BO57" s="343"/>
      <c r="BP57" s="343"/>
      <c r="BQ57" s="343"/>
      <c r="BR57" s="343"/>
      <c r="BS57" s="343"/>
      <c r="BT57" s="343"/>
      <c r="BU57" s="343"/>
      <c r="BV57" s="343"/>
      <c r="BW57" s="343"/>
      <c r="BX57" s="343"/>
      <c r="BY57" s="343"/>
      <c r="BZ57" s="343"/>
      <c r="CA57" s="343"/>
      <c r="CB57" s="343"/>
      <c r="CC57" s="343"/>
      <c r="CD57" s="343"/>
      <c r="CE57" s="343"/>
      <c r="CF57" s="343"/>
      <c r="CG57" s="343"/>
      <c r="CH57" s="343"/>
      <c r="CI57" s="343"/>
      <c r="CJ57" s="343"/>
      <c r="CK57" s="343"/>
      <c r="CL57" s="343"/>
      <c r="CM57" s="343"/>
      <c r="CN57" s="343"/>
      <c r="CO57" s="343"/>
      <c r="CP57" s="343"/>
      <c r="CQ57" s="343"/>
      <c r="CR57" s="343"/>
      <c r="CS57" s="343"/>
      <c r="CT57" s="343"/>
      <c r="CU57" s="343"/>
      <c r="CV57" s="343"/>
      <c r="CW57" s="343"/>
      <c r="CX57" s="343"/>
      <c r="CY57" s="343"/>
      <c r="CZ57" s="343"/>
      <c r="DA57" s="343"/>
      <c r="DB57" s="343"/>
      <c r="DC57" s="343"/>
      <c r="DD57" s="343"/>
      <c r="DE57" s="343"/>
      <c r="DF57" s="343"/>
      <c r="DG57" s="343"/>
      <c r="DH57" s="343"/>
      <c r="DI57" s="343"/>
      <c r="DJ57" s="343"/>
      <c r="DK57" s="343"/>
      <c r="DL57" s="343"/>
      <c r="DM57" s="343"/>
      <c r="DN57" s="343"/>
      <c r="DO57" s="343"/>
      <c r="DP57" s="343"/>
      <c r="DQ57" s="343"/>
      <c r="DR57" s="343"/>
      <c r="DS57" s="343"/>
      <c r="DT57" s="343"/>
      <c r="DU57" s="343"/>
      <c r="DV57" s="343"/>
      <c r="DW57" s="343"/>
      <c r="DX57" s="343"/>
      <c r="DY57" s="343"/>
      <c r="DZ57" s="343"/>
      <c r="EA57" s="343"/>
      <c r="EB57" s="343"/>
      <c r="EC57" s="343"/>
      <c r="ED57" s="343"/>
      <c r="EE57" s="343"/>
      <c r="EF57" s="343"/>
      <c r="EG57" s="343"/>
      <c r="EH57" s="343"/>
      <c r="EI57" s="343"/>
      <c r="EJ57" s="343"/>
      <c r="EK57" s="343"/>
      <c r="EL57" s="343"/>
      <c r="EM57" s="343"/>
      <c r="EN57" s="343"/>
      <c r="EO57" s="343"/>
      <c r="EP57" s="343"/>
      <c r="EQ57" s="343"/>
      <c r="ER57" s="343"/>
      <c r="ES57" s="343"/>
      <c r="ET57" s="343"/>
      <c r="EU57" s="343"/>
      <c r="EV57" s="343"/>
      <c r="EW57" s="343"/>
      <c r="EX57" s="343"/>
      <c r="EY57" s="343"/>
      <c r="EZ57" s="343"/>
      <c r="FA57" s="343"/>
      <c r="FB57" s="343"/>
      <c r="FC57" s="343"/>
      <c r="FD57" s="343"/>
      <c r="FE57" s="343"/>
      <c r="FF57" s="343"/>
      <c r="FG57" s="343"/>
      <c r="FH57" s="343"/>
      <c r="FI57" s="343"/>
      <c r="FJ57" s="343"/>
      <c r="FK57" s="343"/>
      <c r="FL57" s="343"/>
      <c r="FM57" s="343"/>
      <c r="FN57" s="343"/>
      <c r="FO57" s="343"/>
      <c r="FP57" s="343"/>
      <c r="FQ57" s="343"/>
      <c r="FR57" s="343"/>
      <c r="FS57" s="343"/>
      <c r="FT57" s="343"/>
      <c r="FU57" s="343"/>
      <c r="FV57" s="343"/>
      <c r="FW57" s="343"/>
      <c r="FX57" s="343"/>
      <c r="FY57" s="343"/>
      <c r="FZ57" s="343"/>
      <c r="GA57" s="343"/>
      <c r="GB57" s="343"/>
      <c r="GC57" s="343"/>
      <c r="GD57" s="343"/>
      <c r="GE57" s="343"/>
      <c r="GF57" s="343"/>
      <c r="GG57" s="343"/>
      <c r="GH57" s="343"/>
      <c r="GI57" s="343"/>
      <c r="GJ57" s="343"/>
      <c r="GK57" s="343"/>
      <c r="GL57" s="343"/>
      <c r="GM57" s="343"/>
      <c r="GN57" s="343"/>
      <c r="GO57" s="343"/>
      <c r="GP57" s="343"/>
      <c r="GQ57" s="343"/>
      <c r="GR57" s="343"/>
      <c r="GS57" s="343"/>
      <c r="GT57" s="343"/>
      <c r="GU57" s="343"/>
      <c r="GV57" s="343"/>
      <c r="GW57" s="343"/>
      <c r="GX57" s="343"/>
      <c r="GY57" s="343"/>
      <c r="GZ57" s="343"/>
      <c r="HA57" s="343"/>
      <c r="HB57" s="343"/>
      <c r="HC57" s="343"/>
      <c r="HD57" s="343"/>
      <c r="HE57" s="343"/>
      <c r="HF57" s="343"/>
      <c r="HG57" s="343"/>
      <c r="HH57" s="343"/>
      <c r="HI57" s="343"/>
      <c r="HJ57" s="343"/>
      <c r="HK57" s="343"/>
      <c r="HL57" s="343"/>
      <c r="HM57" s="343"/>
      <c r="HN57" s="343"/>
      <c r="HO57" s="343"/>
      <c r="HP57" s="343"/>
      <c r="HQ57" s="343"/>
      <c r="HR57" s="343"/>
      <c r="HS57" s="343"/>
      <c r="HT57" s="343"/>
      <c r="HU57" s="343"/>
      <c r="HV57" s="343"/>
      <c r="HW57" s="343"/>
      <c r="HX57" s="343"/>
      <c r="HY57" s="343"/>
      <c r="HZ57" s="343"/>
      <c r="IA57" s="343"/>
      <c r="IB57" s="343"/>
      <c r="IC57" s="343"/>
      <c r="ID57" s="343"/>
      <c r="IE57" s="343"/>
      <c r="IF57" s="343"/>
      <c r="IG57" s="343"/>
      <c r="IH57" s="343"/>
      <c r="II57" s="343"/>
      <c r="IJ57" s="343"/>
      <c r="IK57" s="343"/>
      <c r="IL57" s="343"/>
      <c r="IM57" s="343"/>
      <c r="IN57" s="343"/>
      <c r="IO57" s="343"/>
      <c r="IP57" s="343"/>
      <c r="IQ57" s="343"/>
      <c r="IR57" s="343"/>
      <c r="IS57" s="343"/>
      <c r="IT57" s="343"/>
      <c r="IU57" s="343"/>
      <c r="IV57" s="343"/>
    </row>
    <row r="58" spans="1:256" s="344" customFormat="1" ht="20" customHeight="1">
      <c r="A58" s="345" t="s">
        <v>808</v>
      </c>
      <c r="B58" s="346" t="s">
        <v>809</v>
      </c>
      <c r="C58" s="347" t="s">
        <v>741</v>
      </c>
      <c r="D58" s="348">
        <v>0.12</v>
      </c>
      <c r="E58" s="350">
        <v>1115</v>
      </c>
      <c r="F58" s="350">
        <v>1115</v>
      </c>
      <c r="G58" s="350">
        <v>0</v>
      </c>
      <c r="H58" s="350">
        <v>1115</v>
      </c>
      <c r="I58" s="350">
        <v>1115</v>
      </c>
      <c r="J58" s="350">
        <v>0</v>
      </c>
      <c r="K58" s="343"/>
      <c r="L58" s="343"/>
      <c r="M58" s="343"/>
      <c r="N58" s="343"/>
      <c r="O58" s="343"/>
      <c r="P58" s="343"/>
      <c r="Q58" s="343"/>
      <c r="R58" s="343"/>
      <c r="S58" s="343"/>
      <c r="T58" s="343"/>
      <c r="U58" s="343"/>
      <c r="V58" s="343"/>
      <c r="W58" s="343"/>
      <c r="X58" s="343"/>
      <c r="Y58" s="343"/>
      <c r="Z58" s="343"/>
      <c r="AA58" s="343"/>
      <c r="AB58" s="343"/>
      <c r="AC58" s="343"/>
      <c r="AD58" s="343"/>
      <c r="AE58" s="343"/>
      <c r="AF58" s="343"/>
      <c r="AG58" s="343"/>
      <c r="AH58" s="343"/>
      <c r="AI58" s="343"/>
      <c r="AJ58" s="343"/>
      <c r="AK58" s="343"/>
      <c r="AL58" s="343"/>
      <c r="AM58" s="343"/>
      <c r="AN58" s="343"/>
      <c r="AO58" s="343"/>
      <c r="AP58" s="343"/>
      <c r="AQ58" s="343"/>
      <c r="AR58" s="343"/>
      <c r="AS58" s="343"/>
      <c r="AT58" s="343"/>
      <c r="AU58" s="343"/>
      <c r="AV58" s="343"/>
      <c r="AW58" s="343"/>
      <c r="AX58" s="343"/>
      <c r="AY58" s="343"/>
      <c r="AZ58" s="343"/>
      <c r="BA58" s="343"/>
      <c r="BB58" s="343"/>
      <c r="BC58" s="343"/>
      <c r="BD58" s="343"/>
      <c r="BE58" s="343"/>
      <c r="BF58" s="343"/>
      <c r="BG58" s="343"/>
      <c r="BH58" s="343"/>
      <c r="BI58" s="343"/>
      <c r="BJ58" s="343"/>
      <c r="BK58" s="343"/>
      <c r="BL58" s="343"/>
      <c r="BM58" s="343"/>
      <c r="BN58" s="343"/>
      <c r="BO58" s="343"/>
      <c r="BP58" s="343"/>
      <c r="BQ58" s="343"/>
      <c r="BR58" s="343"/>
      <c r="BS58" s="343"/>
      <c r="BT58" s="343"/>
      <c r="BU58" s="343"/>
      <c r="BV58" s="343"/>
      <c r="BW58" s="343"/>
      <c r="BX58" s="343"/>
      <c r="BY58" s="343"/>
      <c r="BZ58" s="343"/>
      <c r="CA58" s="343"/>
      <c r="CB58" s="343"/>
      <c r="CC58" s="343"/>
      <c r="CD58" s="343"/>
      <c r="CE58" s="343"/>
      <c r="CF58" s="343"/>
      <c r="CG58" s="343"/>
      <c r="CH58" s="343"/>
      <c r="CI58" s="343"/>
      <c r="CJ58" s="343"/>
      <c r="CK58" s="343"/>
      <c r="CL58" s="343"/>
      <c r="CM58" s="343"/>
      <c r="CN58" s="343"/>
      <c r="CO58" s="343"/>
      <c r="CP58" s="343"/>
      <c r="CQ58" s="343"/>
      <c r="CR58" s="343"/>
      <c r="CS58" s="343"/>
      <c r="CT58" s="343"/>
      <c r="CU58" s="343"/>
      <c r="CV58" s="343"/>
      <c r="CW58" s="343"/>
      <c r="CX58" s="343"/>
      <c r="CY58" s="343"/>
      <c r="CZ58" s="343"/>
      <c r="DA58" s="343"/>
      <c r="DB58" s="343"/>
      <c r="DC58" s="343"/>
      <c r="DD58" s="343"/>
      <c r="DE58" s="343"/>
      <c r="DF58" s="343"/>
      <c r="DG58" s="343"/>
      <c r="DH58" s="343"/>
      <c r="DI58" s="343"/>
      <c r="DJ58" s="343"/>
      <c r="DK58" s="343"/>
      <c r="DL58" s="343"/>
      <c r="DM58" s="343"/>
      <c r="DN58" s="343"/>
      <c r="DO58" s="343"/>
      <c r="DP58" s="343"/>
      <c r="DQ58" s="343"/>
      <c r="DR58" s="343"/>
      <c r="DS58" s="343"/>
      <c r="DT58" s="343"/>
      <c r="DU58" s="343"/>
      <c r="DV58" s="343"/>
      <c r="DW58" s="343"/>
      <c r="DX58" s="343"/>
      <c r="DY58" s="343"/>
      <c r="DZ58" s="343"/>
      <c r="EA58" s="343"/>
      <c r="EB58" s="343"/>
      <c r="EC58" s="343"/>
      <c r="ED58" s="343"/>
      <c r="EE58" s="343"/>
      <c r="EF58" s="343"/>
      <c r="EG58" s="343"/>
      <c r="EH58" s="343"/>
      <c r="EI58" s="343"/>
      <c r="EJ58" s="343"/>
      <c r="EK58" s="343"/>
      <c r="EL58" s="343"/>
      <c r="EM58" s="343"/>
      <c r="EN58" s="343"/>
      <c r="EO58" s="343"/>
      <c r="EP58" s="343"/>
      <c r="EQ58" s="343"/>
      <c r="ER58" s="343"/>
      <c r="ES58" s="343"/>
      <c r="ET58" s="343"/>
      <c r="EU58" s="343"/>
      <c r="EV58" s="343"/>
      <c r="EW58" s="343"/>
      <c r="EX58" s="343"/>
      <c r="EY58" s="343"/>
      <c r="EZ58" s="343"/>
      <c r="FA58" s="343"/>
      <c r="FB58" s="343"/>
      <c r="FC58" s="343"/>
      <c r="FD58" s="343"/>
      <c r="FE58" s="343"/>
      <c r="FF58" s="343"/>
      <c r="FG58" s="343"/>
      <c r="FH58" s="343"/>
      <c r="FI58" s="343"/>
      <c r="FJ58" s="343"/>
      <c r="FK58" s="343"/>
      <c r="FL58" s="343"/>
      <c r="FM58" s="343"/>
      <c r="FN58" s="343"/>
      <c r="FO58" s="343"/>
      <c r="FP58" s="343"/>
      <c r="FQ58" s="343"/>
      <c r="FR58" s="343"/>
      <c r="FS58" s="343"/>
      <c r="FT58" s="343"/>
      <c r="FU58" s="343"/>
      <c r="FV58" s="343"/>
      <c r="FW58" s="343"/>
      <c r="FX58" s="343"/>
      <c r="FY58" s="343"/>
      <c r="FZ58" s="343"/>
      <c r="GA58" s="343"/>
      <c r="GB58" s="343"/>
      <c r="GC58" s="343"/>
      <c r="GD58" s="343"/>
      <c r="GE58" s="343"/>
      <c r="GF58" s="343"/>
      <c r="GG58" s="343"/>
      <c r="GH58" s="343"/>
      <c r="GI58" s="343"/>
      <c r="GJ58" s="343"/>
      <c r="GK58" s="343"/>
      <c r="GL58" s="343"/>
      <c r="GM58" s="343"/>
      <c r="GN58" s="343"/>
      <c r="GO58" s="343"/>
      <c r="GP58" s="343"/>
      <c r="GQ58" s="343"/>
      <c r="GR58" s="343"/>
      <c r="GS58" s="343"/>
      <c r="GT58" s="343"/>
      <c r="GU58" s="343"/>
      <c r="GV58" s="343"/>
      <c r="GW58" s="343"/>
      <c r="GX58" s="343"/>
      <c r="GY58" s="343"/>
      <c r="GZ58" s="343"/>
      <c r="HA58" s="343"/>
      <c r="HB58" s="343"/>
      <c r="HC58" s="343"/>
      <c r="HD58" s="343"/>
      <c r="HE58" s="343"/>
      <c r="HF58" s="343"/>
      <c r="HG58" s="343"/>
      <c r="HH58" s="343"/>
      <c r="HI58" s="343"/>
      <c r="HJ58" s="343"/>
      <c r="HK58" s="343"/>
      <c r="HL58" s="343"/>
      <c r="HM58" s="343"/>
      <c r="HN58" s="343"/>
      <c r="HO58" s="343"/>
      <c r="HP58" s="343"/>
      <c r="HQ58" s="343"/>
      <c r="HR58" s="343"/>
      <c r="HS58" s="343"/>
      <c r="HT58" s="343"/>
      <c r="HU58" s="343"/>
      <c r="HV58" s="343"/>
      <c r="HW58" s="343"/>
      <c r="HX58" s="343"/>
      <c r="HY58" s="343"/>
      <c r="HZ58" s="343"/>
      <c r="IA58" s="343"/>
      <c r="IB58" s="343"/>
      <c r="IC58" s="343"/>
      <c r="ID58" s="343"/>
      <c r="IE58" s="343"/>
      <c r="IF58" s="343"/>
      <c r="IG58" s="343"/>
      <c r="IH58" s="343"/>
      <c r="II58" s="343"/>
      <c r="IJ58" s="343"/>
      <c r="IK58" s="343"/>
      <c r="IL58" s="343"/>
      <c r="IM58" s="343"/>
      <c r="IN58" s="343"/>
      <c r="IO58" s="343"/>
      <c r="IP58" s="343"/>
      <c r="IQ58" s="343"/>
      <c r="IR58" s="343"/>
      <c r="IS58" s="343"/>
      <c r="IT58" s="343"/>
      <c r="IU58" s="343"/>
      <c r="IV58" s="343"/>
    </row>
    <row r="59" spans="1:256" s="344" customFormat="1" ht="20" customHeight="1">
      <c r="A59" s="345" t="s">
        <v>810</v>
      </c>
      <c r="B59" s="346" t="s">
        <v>811</v>
      </c>
      <c r="C59" s="347" t="s">
        <v>741</v>
      </c>
      <c r="D59" s="348">
        <v>0.12</v>
      </c>
      <c r="E59" s="350">
        <v>975</v>
      </c>
      <c r="F59" s="350">
        <v>975</v>
      </c>
      <c r="G59" s="350">
        <v>0</v>
      </c>
      <c r="H59" s="350">
        <v>975</v>
      </c>
      <c r="I59" s="350">
        <v>975</v>
      </c>
      <c r="J59" s="350">
        <v>0</v>
      </c>
      <c r="K59" s="343"/>
      <c r="L59" s="343"/>
      <c r="M59" s="343"/>
      <c r="N59" s="343"/>
      <c r="O59" s="343"/>
      <c r="P59" s="343"/>
      <c r="Q59" s="343"/>
      <c r="R59" s="343"/>
      <c r="S59" s="343"/>
      <c r="T59" s="343"/>
      <c r="U59" s="343"/>
      <c r="V59" s="343"/>
      <c r="W59" s="343"/>
      <c r="X59" s="343"/>
      <c r="Y59" s="343"/>
      <c r="Z59" s="343"/>
      <c r="AA59" s="343"/>
      <c r="AB59" s="343"/>
      <c r="AC59" s="343"/>
      <c r="AD59" s="343"/>
      <c r="AE59" s="343"/>
      <c r="AF59" s="343"/>
      <c r="AG59" s="343"/>
      <c r="AH59" s="343"/>
      <c r="AI59" s="343"/>
      <c r="AJ59" s="343"/>
      <c r="AK59" s="343"/>
      <c r="AL59" s="343"/>
      <c r="AM59" s="343"/>
      <c r="AN59" s="343"/>
      <c r="AO59" s="343"/>
      <c r="AP59" s="343"/>
      <c r="AQ59" s="343"/>
      <c r="AR59" s="343"/>
      <c r="AS59" s="343"/>
      <c r="AT59" s="343"/>
      <c r="AU59" s="343"/>
      <c r="AV59" s="343"/>
      <c r="AW59" s="343"/>
      <c r="AX59" s="343"/>
      <c r="AY59" s="343"/>
      <c r="AZ59" s="343"/>
      <c r="BA59" s="343"/>
      <c r="BB59" s="343"/>
      <c r="BC59" s="343"/>
      <c r="BD59" s="343"/>
      <c r="BE59" s="343"/>
      <c r="BF59" s="343"/>
      <c r="BG59" s="343"/>
      <c r="BH59" s="343"/>
      <c r="BI59" s="343"/>
      <c r="BJ59" s="343"/>
      <c r="BK59" s="343"/>
      <c r="BL59" s="343"/>
      <c r="BM59" s="343"/>
      <c r="BN59" s="343"/>
      <c r="BO59" s="343"/>
      <c r="BP59" s="343"/>
      <c r="BQ59" s="343"/>
      <c r="BR59" s="343"/>
      <c r="BS59" s="343"/>
      <c r="BT59" s="343"/>
      <c r="BU59" s="343"/>
      <c r="BV59" s="343"/>
      <c r="BW59" s="343"/>
      <c r="BX59" s="343"/>
      <c r="BY59" s="343"/>
      <c r="BZ59" s="343"/>
      <c r="CA59" s="343"/>
      <c r="CB59" s="343"/>
      <c r="CC59" s="343"/>
      <c r="CD59" s="343"/>
      <c r="CE59" s="343"/>
      <c r="CF59" s="343"/>
      <c r="CG59" s="343"/>
      <c r="CH59" s="343"/>
      <c r="CI59" s="343"/>
      <c r="CJ59" s="343"/>
      <c r="CK59" s="343"/>
      <c r="CL59" s="343"/>
      <c r="CM59" s="343"/>
      <c r="CN59" s="343"/>
      <c r="CO59" s="343"/>
      <c r="CP59" s="343"/>
      <c r="CQ59" s="343"/>
      <c r="CR59" s="343"/>
      <c r="CS59" s="343"/>
      <c r="CT59" s="343"/>
      <c r="CU59" s="343"/>
      <c r="CV59" s="343"/>
      <c r="CW59" s="343"/>
      <c r="CX59" s="343"/>
      <c r="CY59" s="343"/>
      <c r="CZ59" s="343"/>
      <c r="DA59" s="343"/>
      <c r="DB59" s="343"/>
      <c r="DC59" s="343"/>
      <c r="DD59" s="343"/>
      <c r="DE59" s="343"/>
      <c r="DF59" s="343"/>
      <c r="DG59" s="343"/>
      <c r="DH59" s="343"/>
      <c r="DI59" s="343"/>
      <c r="DJ59" s="343"/>
      <c r="DK59" s="343"/>
      <c r="DL59" s="343"/>
      <c r="DM59" s="343"/>
      <c r="DN59" s="343"/>
      <c r="DO59" s="343"/>
      <c r="DP59" s="343"/>
      <c r="DQ59" s="343"/>
      <c r="DR59" s="343"/>
      <c r="DS59" s="343"/>
      <c r="DT59" s="343"/>
      <c r="DU59" s="343"/>
      <c r="DV59" s="343"/>
      <c r="DW59" s="343"/>
      <c r="DX59" s="343"/>
      <c r="DY59" s="343"/>
      <c r="DZ59" s="343"/>
      <c r="EA59" s="343"/>
      <c r="EB59" s="343"/>
      <c r="EC59" s="343"/>
      <c r="ED59" s="343"/>
      <c r="EE59" s="343"/>
      <c r="EF59" s="343"/>
      <c r="EG59" s="343"/>
      <c r="EH59" s="343"/>
      <c r="EI59" s="343"/>
      <c r="EJ59" s="343"/>
      <c r="EK59" s="343"/>
      <c r="EL59" s="343"/>
      <c r="EM59" s="343"/>
      <c r="EN59" s="343"/>
      <c r="EO59" s="343"/>
      <c r="EP59" s="343"/>
      <c r="EQ59" s="343"/>
      <c r="ER59" s="343"/>
      <c r="ES59" s="343"/>
      <c r="ET59" s="343"/>
      <c r="EU59" s="343"/>
      <c r="EV59" s="343"/>
      <c r="EW59" s="343"/>
      <c r="EX59" s="343"/>
      <c r="EY59" s="343"/>
      <c r="EZ59" s="343"/>
      <c r="FA59" s="343"/>
      <c r="FB59" s="343"/>
      <c r="FC59" s="343"/>
      <c r="FD59" s="343"/>
      <c r="FE59" s="343"/>
      <c r="FF59" s="343"/>
      <c r="FG59" s="343"/>
      <c r="FH59" s="343"/>
      <c r="FI59" s="343"/>
      <c r="FJ59" s="343"/>
      <c r="FK59" s="343"/>
      <c r="FL59" s="343"/>
      <c r="FM59" s="343"/>
      <c r="FN59" s="343"/>
      <c r="FO59" s="343"/>
      <c r="FP59" s="343"/>
      <c r="FQ59" s="343"/>
      <c r="FR59" s="343"/>
      <c r="FS59" s="343"/>
      <c r="FT59" s="343"/>
      <c r="FU59" s="343"/>
      <c r="FV59" s="343"/>
      <c r="FW59" s="343"/>
      <c r="FX59" s="343"/>
      <c r="FY59" s="343"/>
      <c r="FZ59" s="343"/>
      <c r="GA59" s="343"/>
      <c r="GB59" s="343"/>
      <c r="GC59" s="343"/>
      <c r="GD59" s="343"/>
      <c r="GE59" s="343"/>
      <c r="GF59" s="343"/>
      <c r="GG59" s="343"/>
      <c r="GH59" s="343"/>
      <c r="GI59" s="343"/>
      <c r="GJ59" s="343"/>
      <c r="GK59" s="343"/>
      <c r="GL59" s="343"/>
      <c r="GM59" s="343"/>
      <c r="GN59" s="343"/>
      <c r="GO59" s="343"/>
      <c r="GP59" s="343"/>
      <c r="GQ59" s="343"/>
      <c r="GR59" s="343"/>
      <c r="GS59" s="343"/>
      <c r="GT59" s="343"/>
      <c r="GU59" s="343"/>
      <c r="GV59" s="343"/>
      <c r="GW59" s="343"/>
      <c r="GX59" s="343"/>
      <c r="GY59" s="343"/>
      <c r="GZ59" s="343"/>
      <c r="HA59" s="343"/>
      <c r="HB59" s="343"/>
      <c r="HC59" s="343"/>
      <c r="HD59" s="343"/>
      <c r="HE59" s="343"/>
      <c r="HF59" s="343"/>
      <c r="HG59" s="343"/>
      <c r="HH59" s="343"/>
      <c r="HI59" s="343"/>
      <c r="HJ59" s="343"/>
      <c r="HK59" s="343"/>
      <c r="HL59" s="343"/>
      <c r="HM59" s="343"/>
      <c r="HN59" s="343"/>
      <c r="HO59" s="343"/>
      <c r="HP59" s="343"/>
      <c r="HQ59" s="343"/>
      <c r="HR59" s="343"/>
      <c r="HS59" s="343"/>
      <c r="HT59" s="343"/>
      <c r="HU59" s="343"/>
      <c r="HV59" s="343"/>
      <c r="HW59" s="343"/>
      <c r="HX59" s="343"/>
      <c r="HY59" s="343"/>
      <c r="HZ59" s="343"/>
      <c r="IA59" s="343"/>
      <c r="IB59" s="343"/>
      <c r="IC59" s="343"/>
      <c r="ID59" s="343"/>
      <c r="IE59" s="343"/>
      <c r="IF59" s="343"/>
      <c r="IG59" s="343"/>
      <c r="IH59" s="343"/>
      <c r="II59" s="343"/>
      <c r="IJ59" s="343"/>
      <c r="IK59" s="343"/>
      <c r="IL59" s="343"/>
      <c r="IM59" s="343"/>
      <c r="IN59" s="343"/>
      <c r="IO59" s="343"/>
      <c r="IP59" s="343"/>
      <c r="IQ59" s="343"/>
      <c r="IR59" s="343"/>
      <c r="IS59" s="343"/>
      <c r="IT59" s="343"/>
      <c r="IU59" s="343"/>
      <c r="IV59" s="343"/>
    </row>
    <row r="60" spans="1:256" s="344" customFormat="1" ht="20" customHeight="1">
      <c r="A60" s="345" t="s">
        <v>812</v>
      </c>
      <c r="B60" s="346" t="s">
        <v>813</v>
      </c>
      <c r="C60" s="347" t="s">
        <v>741</v>
      </c>
      <c r="D60" s="348">
        <v>0.12</v>
      </c>
      <c r="E60" s="350">
        <v>1100</v>
      </c>
      <c r="F60" s="350">
        <v>1100</v>
      </c>
      <c r="G60" s="350">
        <v>0</v>
      </c>
      <c r="H60" s="350">
        <v>1100</v>
      </c>
      <c r="I60" s="350">
        <v>1100</v>
      </c>
      <c r="J60" s="350">
        <v>0</v>
      </c>
      <c r="K60" s="343"/>
      <c r="L60" s="343"/>
      <c r="M60" s="343"/>
      <c r="N60" s="343"/>
      <c r="O60" s="343"/>
      <c r="P60" s="343"/>
      <c r="Q60" s="343"/>
      <c r="R60" s="343"/>
      <c r="S60" s="343"/>
      <c r="T60" s="343"/>
      <c r="U60" s="343"/>
      <c r="V60" s="343"/>
      <c r="W60" s="343"/>
      <c r="X60" s="343"/>
      <c r="Y60" s="343"/>
      <c r="Z60" s="343"/>
      <c r="AA60" s="343"/>
      <c r="AB60" s="343"/>
      <c r="AC60" s="343"/>
      <c r="AD60" s="343"/>
      <c r="AE60" s="343"/>
      <c r="AF60" s="343"/>
      <c r="AG60" s="343"/>
      <c r="AH60" s="343"/>
      <c r="AI60" s="343"/>
      <c r="AJ60" s="343"/>
      <c r="AK60" s="343"/>
      <c r="AL60" s="343"/>
      <c r="AM60" s="343"/>
      <c r="AN60" s="343"/>
      <c r="AO60" s="343"/>
      <c r="AP60" s="343"/>
      <c r="AQ60" s="343"/>
      <c r="AR60" s="343"/>
      <c r="AS60" s="343"/>
      <c r="AT60" s="343"/>
      <c r="AU60" s="343"/>
      <c r="AV60" s="343"/>
      <c r="AW60" s="343"/>
      <c r="AX60" s="343"/>
      <c r="AY60" s="343"/>
      <c r="AZ60" s="343"/>
      <c r="BA60" s="343"/>
      <c r="BB60" s="343"/>
      <c r="BC60" s="343"/>
      <c r="BD60" s="343"/>
      <c r="BE60" s="343"/>
      <c r="BF60" s="343"/>
      <c r="BG60" s="343"/>
      <c r="BH60" s="343"/>
      <c r="BI60" s="343"/>
      <c r="BJ60" s="343"/>
      <c r="BK60" s="343"/>
      <c r="BL60" s="343"/>
      <c r="BM60" s="343"/>
      <c r="BN60" s="343"/>
      <c r="BO60" s="343"/>
      <c r="BP60" s="343"/>
      <c r="BQ60" s="343"/>
      <c r="BR60" s="343"/>
      <c r="BS60" s="343"/>
      <c r="BT60" s="343"/>
      <c r="BU60" s="343"/>
      <c r="BV60" s="343"/>
      <c r="BW60" s="343"/>
      <c r="BX60" s="343"/>
      <c r="BY60" s="343"/>
      <c r="BZ60" s="343"/>
      <c r="CA60" s="343"/>
      <c r="CB60" s="343"/>
      <c r="CC60" s="343"/>
      <c r="CD60" s="343"/>
      <c r="CE60" s="343"/>
      <c r="CF60" s="343"/>
      <c r="CG60" s="343"/>
      <c r="CH60" s="343"/>
      <c r="CI60" s="343"/>
      <c r="CJ60" s="343"/>
      <c r="CK60" s="343"/>
      <c r="CL60" s="343"/>
      <c r="CM60" s="343"/>
      <c r="CN60" s="343"/>
      <c r="CO60" s="343"/>
      <c r="CP60" s="343"/>
      <c r="CQ60" s="343"/>
      <c r="CR60" s="343"/>
      <c r="CS60" s="343"/>
      <c r="CT60" s="343"/>
      <c r="CU60" s="343"/>
      <c r="CV60" s="343"/>
      <c r="CW60" s="343"/>
      <c r="CX60" s="343"/>
      <c r="CY60" s="343"/>
      <c r="CZ60" s="343"/>
      <c r="DA60" s="343"/>
      <c r="DB60" s="343"/>
      <c r="DC60" s="343"/>
      <c r="DD60" s="343"/>
      <c r="DE60" s="343"/>
      <c r="DF60" s="343"/>
      <c r="DG60" s="343"/>
      <c r="DH60" s="343"/>
      <c r="DI60" s="343"/>
      <c r="DJ60" s="343"/>
      <c r="DK60" s="343"/>
      <c r="DL60" s="343"/>
      <c r="DM60" s="343"/>
      <c r="DN60" s="343"/>
      <c r="DO60" s="343"/>
      <c r="DP60" s="343"/>
      <c r="DQ60" s="343"/>
      <c r="DR60" s="343"/>
      <c r="DS60" s="343"/>
      <c r="DT60" s="343"/>
      <c r="DU60" s="343"/>
      <c r="DV60" s="343"/>
      <c r="DW60" s="343"/>
      <c r="DX60" s="343"/>
      <c r="DY60" s="343"/>
      <c r="DZ60" s="343"/>
      <c r="EA60" s="343"/>
      <c r="EB60" s="343"/>
      <c r="EC60" s="343"/>
      <c r="ED60" s="343"/>
      <c r="EE60" s="343"/>
      <c r="EF60" s="343"/>
      <c r="EG60" s="343"/>
      <c r="EH60" s="343"/>
      <c r="EI60" s="343"/>
      <c r="EJ60" s="343"/>
      <c r="EK60" s="343"/>
      <c r="EL60" s="343"/>
      <c r="EM60" s="343"/>
      <c r="EN60" s="343"/>
      <c r="EO60" s="343"/>
      <c r="EP60" s="343"/>
      <c r="EQ60" s="343"/>
      <c r="ER60" s="343"/>
      <c r="ES60" s="343"/>
      <c r="ET60" s="343"/>
      <c r="EU60" s="343"/>
      <c r="EV60" s="343"/>
      <c r="EW60" s="343"/>
      <c r="EX60" s="343"/>
      <c r="EY60" s="343"/>
      <c r="EZ60" s="343"/>
      <c r="FA60" s="343"/>
      <c r="FB60" s="343"/>
      <c r="FC60" s="343"/>
      <c r="FD60" s="343"/>
      <c r="FE60" s="343"/>
      <c r="FF60" s="343"/>
      <c r="FG60" s="343"/>
      <c r="FH60" s="343"/>
      <c r="FI60" s="343"/>
      <c r="FJ60" s="343"/>
      <c r="FK60" s="343"/>
      <c r="FL60" s="343"/>
      <c r="FM60" s="343"/>
      <c r="FN60" s="343"/>
      <c r="FO60" s="343"/>
      <c r="FP60" s="343"/>
      <c r="FQ60" s="343"/>
      <c r="FR60" s="343"/>
      <c r="FS60" s="343"/>
      <c r="FT60" s="343"/>
      <c r="FU60" s="343"/>
      <c r="FV60" s="343"/>
      <c r="FW60" s="343"/>
      <c r="FX60" s="343"/>
      <c r="FY60" s="343"/>
      <c r="FZ60" s="343"/>
      <c r="GA60" s="343"/>
      <c r="GB60" s="343"/>
      <c r="GC60" s="343"/>
      <c r="GD60" s="343"/>
      <c r="GE60" s="343"/>
      <c r="GF60" s="343"/>
      <c r="GG60" s="343"/>
      <c r="GH60" s="343"/>
      <c r="GI60" s="343"/>
      <c r="GJ60" s="343"/>
      <c r="GK60" s="343"/>
      <c r="GL60" s="343"/>
      <c r="GM60" s="343"/>
      <c r="GN60" s="343"/>
      <c r="GO60" s="343"/>
      <c r="GP60" s="343"/>
      <c r="GQ60" s="343"/>
      <c r="GR60" s="343"/>
      <c r="GS60" s="343"/>
      <c r="GT60" s="343"/>
      <c r="GU60" s="343"/>
      <c r="GV60" s="343"/>
      <c r="GW60" s="343"/>
      <c r="GX60" s="343"/>
      <c r="GY60" s="343"/>
      <c r="GZ60" s="343"/>
      <c r="HA60" s="343"/>
      <c r="HB60" s="343"/>
      <c r="HC60" s="343"/>
      <c r="HD60" s="343"/>
      <c r="HE60" s="343"/>
      <c r="HF60" s="343"/>
      <c r="HG60" s="343"/>
      <c r="HH60" s="343"/>
      <c r="HI60" s="343"/>
      <c r="HJ60" s="343"/>
      <c r="HK60" s="343"/>
      <c r="HL60" s="343"/>
      <c r="HM60" s="343"/>
      <c r="HN60" s="343"/>
      <c r="HO60" s="343"/>
      <c r="HP60" s="343"/>
      <c r="HQ60" s="343"/>
      <c r="HR60" s="343"/>
      <c r="HS60" s="343"/>
      <c r="HT60" s="343"/>
      <c r="HU60" s="343"/>
      <c r="HV60" s="343"/>
      <c r="HW60" s="343"/>
      <c r="HX60" s="343"/>
      <c r="HY60" s="343"/>
      <c r="HZ60" s="343"/>
      <c r="IA60" s="343"/>
      <c r="IB60" s="343"/>
      <c r="IC60" s="343"/>
      <c r="ID60" s="343"/>
      <c r="IE60" s="343"/>
      <c r="IF60" s="343"/>
      <c r="IG60" s="343"/>
      <c r="IH60" s="343"/>
      <c r="II60" s="343"/>
      <c r="IJ60" s="343"/>
      <c r="IK60" s="343"/>
      <c r="IL60" s="343"/>
      <c r="IM60" s="343"/>
      <c r="IN60" s="343"/>
      <c r="IO60" s="343"/>
      <c r="IP60" s="343"/>
      <c r="IQ60" s="343"/>
      <c r="IR60" s="343"/>
      <c r="IS60" s="343"/>
      <c r="IT60" s="343"/>
      <c r="IU60" s="343"/>
      <c r="IV60" s="343"/>
    </row>
    <row r="61" spans="1:256" s="344" customFormat="1" ht="20" customHeight="1">
      <c r="A61" s="345" t="s">
        <v>814</v>
      </c>
      <c r="B61" s="346" t="s">
        <v>815</v>
      </c>
      <c r="C61" s="347" t="s">
        <v>741</v>
      </c>
      <c r="D61" s="348">
        <v>0.12</v>
      </c>
      <c r="E61" s="350">
        <v>1050</v>
      </c>
      <c r="F61" s="350">
        <v>1050</v>
      </c>
      <c r="G61" s="350">
        <v>0</v>
      </c>
      <c r="H61" s="350">
        <v>1050</v>
      </c>
      <c r="I61" s="350">
        <v>1050</v>
      </c>
      <c r="J61" s="350">
        <v>0</v>
      </c>
      <c r="K61" s="343"/>
      <c r="L61" s="343"/>
      <c r="M61" s="343"/>
      <c r="N61" s="343"/>
      <c r="O61" s="343"/>
      <c r="P61" s="343"/>
      <c r="Q61" s="343"/>
      <c r="R61" s="343"/>
      <c r="S61" s="343"/>
      <c r="T61" s="343"/>
      <c r="U61" s="343"/>
      <c r="V61" s="343"/>
      <c r="W61" s="343"/>
      <c r="X61" s="343"/>
      <c r="Y61" s="343"/>
      <c r="Z61" s="343"/>
      <c r="AA61" s="343"/>
      <c r="AB61" s="343"/>
      <c r="AC61" s="343"/>
      <c r="AD61" s="343"/>
      <c r="AE61" s="343"/>
      <c r="AF61" s="343"/>
      <c r="AG61" s="343"/>
      <c r="AH61" s="343"/>
      <c r="AI61" s="343"/>
      <c r="AJ61" s="343"/>
      <c r="AK61" s="343"/>
      <c r="AL61" s="343"/>
      <c r="AM61" s="343"/>
      <c r="AN61" s="343"/>
      <c r="AO61" s="343"/>
      <c r="AP61" s="343"/>
      <c r="AQ61" s="343"/>
      <c r="AR61" s="343"/>
      <c r="AS61" s="343"/>
      <c r="AT61" s="343"/>
      <c r="AU61" s="343"/>
      <c r="AV61" s="343"/>
      <c r="AW61" s="343"/>
      <c r="AX61" s="343"/>
      <c r="AY61" s="343"/>
      <c r="AZ61" s="343"/>
      <c r="BA61" s="343"/>
      <c r="BB61" s="343"/>
      <c r="BC61" s="343"/>
      <c r="BD61" s="343"/>
      <c r="BE61" s="343"/>
      <c r="BF61" s="343"/>
      <c r="BG61" s="343"/>
      <c r="BH61" s="343"/>
      <c r="BI61" s="343"/>
      <c r="BJ61" s="343"/>
      <c r="BK61" s="343"/>
      <c r="BL61" s="343"/>
      <c r="BM61" s="343"/>
      <c r="BN61" s="343"/>
      <c r="BO61" s="343"/>
      <c r="BP61" s="343"/>
      <c r="BQ61" s="343"/>
      <c r="BR61" s="343"/>
      <c r="BS61" s="343"/>
      <c r="BT61" s="343"/>
      <c r="BU61" s="343"/>
      <c r="BV61" s="343"/>
      <c r="BW61" s="343"/>
      <c r="BX61" s="343"/>
      <c r="BY61" s="343"/>
      <c r="BZ61" s="343"/>
      <c r="CA61" s="343"/>
      <c r="CB61" s="343"/>
      <c r="CC61" s="343"/>
      <c r="CD61" s="343"/>
      <c r="CE61" s="343"/>
      <c r="CF61" s="343"/>
      <c r="CG61" s="343"/>
      <c r="CH61" s="343"/>
      <c r="CI61" s="343"/>
      <c r="CJ61" s="343"/>
      <c r="CK61" s="343"/>
      <c r="CL61" s="343"/>
      <c r="CM61" s="343"/>
      <c r="CN61" s="343"/>
      <c r="CO61" s="343"/>
      <c r="CP61" s="343"/>
      <c r="CQ61" s="343"/>
      <c r="CR61" s="343"/>
      <c r="CS61" s="343"/>
      <c r="CT61" s="343"/>
      <c r="CU61" s="343"/>
      <c r="CV61" s="343"/>
      <c r="CW61" s="343"/>
      <c r="CX61" s="343"/>
      <c r="CY61" s="343"/>
      <c r="CZ61" s="343"/>
      <c r="DA61" s="343"/>
      <c r="DB61" s="343"/>
      <c r="DC61" s="343"/>
      <c r="DD61" s="343"/>
      <c r="DE61" s="343"/>
      <c r="DF61" s="343"/>
      <c r="DG61" s="343"/>
      <c r="DH61" s="343"/>
      <c r="DI61" s="343"/>
      <c r="DJ61" s="343"/>
      <c r="DK61" s="343"/>
      <c r="DL61" s="343"/>
      <c r="DM61" s="343"/>
      <c r="DN61" s="343"/>
      <c r="DO61" s="343"/>
      <c r="DP61" s="343"/>
      <c r="DQ61" s="343"/>
      <c r="DR61" s="343"/>
      <c r="DS61" s="343"/>
      <c r="DT61" s="343"/>
      <c r="DU61" s="343"/>
      <c r="DV61" s="343"/>
      <c r="DW61" s="343"/>
      <c r="DX61" s="343"/>
      <c r="DY61" s="343"/>
      <c r="DZ61" s="343"/>
      <c r="EA61" s="343"/>
      <c r="EB61" s="343"/>
      <c r="EC61" s="343"/>
      <c r="ED61" s="343"/>
      <c r="EE61" s="343"/>
      <c r="EF61" s="343"/>
      <c r="EG61" s="343"/>
      <c r="EH61" s="343"/>
      <c r="EI61" s="343"/>
      <c r="EJ61" s="343"/>
      <c r="EK61" s="343"/>
      <c r="EL61" s="343"/>
      <c r="EM61" s="343"/>
      <c r="EN61" s="343"/>
      <c r="EO61" s="343"/>
      <c r="EP61" s="343"/>
      <c r="EQ61" s="343"/>
      <c r="ER61" s="343"/>
      <c r="ES61" s="343"/>
      <c r="ET61" s="343"/>
      <c r="EU61" s="343"/>
      <c r="EV61" s="343"/>
      <c r="EW61" s="343"/>
      <c r="EX61" s="343"/>
      <c r="EY61" s="343"/>
      <c r="EZ61" s="343"/>
      <c r="FA61" s="343"/>
      <c r="FB61" s="343"/>
      <c r="FC61" s="343"/>
      <c r="FD61" s="343"/>
      <c r="FE61" s="343"/>
      <c r="FF61" s="343"/>
      <c r="FG61" s="343"/>
      <c r="FH61" s="343"/>
      <c r="FI61" s="343"/>
      <c r="FJ61" s="343"/>
      <c r="FK61" s="343"/>
      <c r="FL61" s="343"/>
      <c r="FM61" s="343"/>
      <c r="FN61" s="343"/>
      <c r="FO61" s="343"/>
      <c r="FP61" s="343"/>
      <c r="FQ61" s="343"/>
      <c r="FR61" s="343"/>
      <c r="FS61" s="343"/>
      <c r="FT61" s="343"/>
      <c r="FU61" s="343"/>
      <c r="FV61" s="343"/>
      <c r="FW61" s="343"/>
      <c r="FX61" s="343"/>
      <c r="FY61" s="343"/>
      <c r="FZ61" s="343"/>
      <c r="GA61" s="343"/>
      <c r="GB61" s="343"/>
      <c r="GC61" s="343"/>
      <c r="GD61" s="343"/>
      <c r="GE61" s="343"/>
      <c r="GF61" s="343"/>
      <c r="GG61" s="343"/>
      <c r="GH61" s="343"/>
      <c r="GI61" s="343"/>
      <c r="GJ61" s="343"/>
      <c r="GK61" s="343"/>
      <c r="GL61" s="343"/>
      <c r="GM61" s="343"/>
      <c r="GN61" s="343"/>
      <c r="GO61" s="343"/>
      <c r="GP61" s="343"/>
      <c r="GQ61" s="343"/>
      <c r="GR61" s="343"/>
      <c r="GS61" s="343"/>
      <c r="GT61" s="343"/>
      <c r="GU61" s="343"/>
      <c r="GV61" s="343"/>
      <c r="GW61" s="343"/>
      <c r="GX61" s="343"/>
      <c r="GY61" s="343"/>
      <c r="GZ61" s="343"/>
      <c r="HA61" s="343"/>
      <c r="HB61" s="343"/>
      <c r="HC61" s="343"/>
      <c r="HD61" s="343"/>
      <c r="HE61" s="343"/>
      <c r="HF61" s="343"/>
      <c r="HG61" s="343"/>
      <c r="HH61" s="343"/>
      <c r="HI61" s="343"/>
      <c r="HJ61" s="343"/>
      <c r="HK61" s="343"/>
      <c r="HL61" s="343"/>
      <c r="HM61" s="343"/>
      <c r="HN61" s="343"/>
      <c r="HO61" s="343"/>
      <c r="HP61" s="343"/>
      <c r="HQ61" s="343"/>
      <c r="HR61" s="343"/>
      <c r="HS61" s="343"/>
      <c r="HT61" s="343"/>
      <c r="HU61" s="343"/>
      <c r="HV61" s="343"/>
      <c r="HW61" s="343"/>
      <c r="HX61" s="343"/>
      <c r="HY61" s="343"/>
      <c r="HZ61" s="343"/>
      <c r="IA61" s="343"/>
      <c r="IB61" s="343"/>
      <c r="IC61" s="343"/>
      <c r="ID61" s="343"/>
      <c r="IE61" s="343"/>
      <c r="IF61" s="343"/>
      <c r="IG61" s="343"/>
      <c r="IH61" s="343"/>
      <c r="II61" s="343"/>
      <c r="IJ61" s="343"/>
      <c r="IK61" s="343"/>
      <c r="IL61" s="343"/>
      <c r="IM61" s="343"/>
      <c r="IN61" s="343"/>
      <c r="IO61" s="343"/>
      <c r="IP61" s="343"/>
      <c r="IQ61" s="343"/>
      <c r="IR61" s="343"/>
      <c r="IS61" s="343"/>
      <c r="IT61" s="343"/>
      <c r="IU61" s="343"/>
      <c r="IV61" s="343"/>
    </row>
    <row r="62" spans="1:256" s="344" customFormat="1" ht="20" customHeight="1">
      <c r="A62" s="345" t="s">
        <v>816</v>
      </c>
      <c r="B62" s="346" t="s">
        <v>817</v>
      </c>
      <c r="C62" s="347" t="s">
        <v>741</v>
      </c>
      <c r="D62" s="348">
        <v>0.12</v>
      </c>
      <c r="E62" s="350">
        <v>1225</v>
      </c>
      <c r="F62" s="350">
        <v>1225</v>
      </c>
      <c r="G62" s="350">
        <v>0</v>
      </c>
      <c r="H62" s="350">
        <v>1225</v>
      </c>
      <c r="I62" s="350">
        <v>1225</v>
      </c>
      <c r="J62" s="350">
        <v>0</v>
      </c>
      <c r="K62" s="343"/>
      <c r="L62" s="343"/>
      <c r="M62" s="343"/>
      <c r="N62" s="343"/>
      <c r="O62" s="343"/>
      <c r="P62" s="343"/>
      <c r="Q62" s="343"/>
      <c r="R62" s="343"/>
      <c r="S62" s="343"/>
      <c r="T62" s="343"/>
      <c r="U62" s="343"/>
      <c r="V62" s="343"/>
      <c r="W62" s="343"/>
      <c r="X62" s="343"/>
      <c r="Y62" s="343"/>
      <c r="Z62" s="343"/>
      <c r="AA62" s="343"/>
      <c r="AB62" s="343"/>
      <c r="AC62" s="343"/>
      <c r="AD62" s="343"/>
      <c r="AE62" s="343"/>
      <c r="AF62" s="343"/>
      <c r="AG62" s="343"/>
      <c r="AH62" s="343"/>
      <c r="AI62" s="343"/>
      <c r="AJ62" s="343"/>
      <c r="AK62" s="343"/>
      <c r="AL62" s="343"/>
      <c r="AM62" s="343"/>
      <c r="AN62" s="343"/>
      <c r="AO62" s="343"/>
      <c r="AP62" s="343"/>
      <c r="AQ62" s="343"/>
      <c r="AR62" s="343"/>
      <c r="AS62" s="343"/>
      <c r="AT62" s="343"/>
      <c r="AU62" s="343"/>
      <c r="AV62" s="343"/>
      <c r="AW62" s="343"/>
      <c r="AX62" s="343"/>
      <c r="AY62" s="343"/>
      <c r="AZ62" s="343"/>
      <c r="BA62" s="343"/>
      <c r="BB62" s="343"/>
      <c r="BC62" s="343"/>
      <c r="BD62" s="343"/>
      <c r="BE62" s="343"/>
      <c r="BF62" s="343"/>
      <c r="BG62" s="343"/>
      <c r="BH62" s="343"/>
      <c r="BI62" s="343"/>
      <c r="BJ62" s="343"/>
      <c r="BK62" s="343"/>
      <c r="BL62" s="343"/>
      <c r="BM62" s="343"/>
      <c r="BN62" s="343"/>
      <c r="BO62" s="343"/>
      <c r="BP62" s="343"/>
      <c r="BQ62" s="343"/>
      <c r="BR62" s="343"/>
      <c r="BS62" s="343"/>
      <c r="BT62" s="343"/>
      <c r="BU62" s="343"/>
      <c r="BV62" s="343"/>
      <c r="BW62" s="343"/>
      <c r="BX62" s="343"/>
      <c r="BY62" s="343"/>
      <c r="BZ62" s="343"/>
      <c r="CA62" s="343"/>
      <c r="CB62" s="343"/>
      <c r="CC62" s="343"/>
      <c r="CD62" s="343"/>
      <c r="CE62" s="343"/>
      <c r="CF62" s="343"/>
      <c r="CG62" s="343"/>
      <c r="CH62" s="343"/>
      <c r="CI62" s="343"/>
      <c r="CJ62" s="343"/>
      <c r="CK62" s="343"/>
      <c r="CL62" s="343"/>
      <c r="CM62" s="343"/>
      <c r="CN62" s="343"/>
      <c r="CO62" s="343"/>
      <c r="CP62" s="343"/>
      <c r="CQ62" s="343"/>
      <c r="CR62" s="343"/>
      <c r="CS62" s="343"/>
      <c r="CT62" s="343"/>
      <c r="CU62" s="343"/>
      <c r="CV62" s="343"/>
      <c r="CW62" s="343"/>
      <c r="CX62" s="343"/>
      <c r="CY62" s="343"/>
      <c r="CZ62" s="343"/>
      <c r="DA62" s="343"/>
      <c r="DB62" s="343"/>
      <c r="DC62" s="343"/>
      <c r="DD62" s="343"/>
      <c r="DE62" s="343"/>
      <c r="DF62" s="343"/>
      <c r="DG62" s="343"/>
      <c r="DH62" s="343"/>
      <c r="DI62" s="343"/>
      <c r="DJ62" s="343"/>
      <c r="DK62" s="343"/>
      <c r="DL62" s="343"/>
      <c r="DM62" s="343"/>
      <c r="DN62" s="343"/>
      <c r="DO62" s="343"/>
      <c r="DP62" s="343"/>
      <c r="DQ62" s="343"/>
      <c r="DR62" s="343"/>
      <c r="DS62" s="343"/>
      <c r="DT62" s="343"/>
      <c r="DU62" s="343"/>
      <c r="DV62" s="343"/>
      <c r="DW62" s="343"/>
      <c r="DX62" s="343"/>
      <c r="DY62" s="343"/>
      <c r="DZ62" s="343"/>
      <c r="EA62" s="343"/>
      <c r="EB62" s="343"/>
      <c r="EC62" s="343"/>
      <c r="ED62" s="343"/>
      <c r="EE62" s="343"/>
      <c r="EF62" s="343"/>
      <c r="EG62" s="343"/>
      <c r="EH62" s="343"/>
      <c r="EI62" s="343"/>
      <c r="EJ62" s="343"/>
      <c r="EK62" s="343"/>
      <c r="EL62" s="343"/>
      <c r="EM62" s="343"/>
      <c r="EN62" s="343"/>
      <c r="EO62" s="343"/>
      <c r="EP62" s="343"/>
      <c r="EQ62" s="343"/>
      <c r="ER62" s="343"/>
      <c r="ES62" s="343"/>
      <c r="ET62" s="343"/>
      <c r="EU62" s="343"/>
      <c r="EV62" s="343"/>
      <c r="EW62" s="343"/>
      <c r="EX62" s="343"/>
      <c r="EY62" s="343"/>
      <c r="EZ62" s="343"/>
      <c r="FA62" s="343"/>
      <c r="FB62" s="343"/>
      <c r="FC62" s="343"/>
      <c r="FD62" s="343"/>
      <c r="FE62" s="343"/>
      <c r="FF62" s="343"/>
      <c r="FG62" s="343"/>
      <c r="FH62" s="343"/>
      <c r="FI62" s="343"/>
      <c r="FJ62" s="343"/>
      <c r="FK62" s="343"/>
      <c r="FL62" s="343"/>
      <c r="FM62" s="343"/>
      <c r="FN62" s="343"/>
      <c r="FO62" s="343"/>
      <c r="FP62" s="343"/>
      <c r="FQ62" s="343"/>
      <c r="FR62" s="343"/>
      <c r="FS62" s="343"/>
      <c r="FT62" s="343"/>
      <c r="FU62" s="343"/>
      <c r="FV62" s="343"/>
      <c r="FW62" s="343"/>
      <c r="FX62" s="343"/>
      <c r="FY62" s="343"/>
      <c r="FZ62" s="343"/>
      <c r="GA62" s="343"/>
      <c r="GB62" s="343"/>
      <c r="GC62" s="343"/>
      <c r="GD62" s="343"/>
      <c r="GE62" s="343"/>
      <c r="GF62" s="343"/>
      <c r="GG62" s="343"/>
      <c r="GH62" s="343"/>
      <c r="GI62" s="343"/>
      <c r="GJ62" s="343"/>
      <c r="GK62" s="343"/>
      <c r="GL62" s="343"/>
      <c r="GM62" s="343"/>
      <c r="GN62" s="343"/>
      <c r="GO62" s="343"/>
      <c r="GP62" s="343"/>
      <c r="GQ62" s="343"/>
      <c r="GR62" s="343"/>
      <c r="GS62" s="343"/>
      <c r="GT62" s="343"/>
      <c r="GU62" s="343"/>
      <c r="GV62" s="343"/>
      <c r="GW62" s="343"/>
      <c r="GX62" s="343"/>
      <c r="GY62" s="343"/>
      <c r="GZ62" s="343"/>
      <c r="HA62" s="343"/>
      <c r="HB62" s="343"/>
      <c r="HC62" s="343"/>
      <c r="HD62" s="343"/>
      <c r="HE62" s="343"/>
      <c r="HF62" s="343"/>
      <c r="HG62" s="343"/>
      <c r="HH62" s="343"/>
      <c r="HI62" s="343"/>
      <c r="HJ62" s="343"/>
      <c r="HK62" s="343"/>
      <c r="HL62" s="343"/>
      <c r="HM62" s="343"/>
      <c r="HN62" s="343"/>
      <c r="HO62" s="343"/>
      <c r="HP62" s="343"/>
      <c r="HQ62" s="343"/>
      <c r="HR62" s="343"/>
      <c r="HS62" s="343"/>
      <c r="HT62" s="343"/>
      <c r="HU62" s="343"/>
      <c r="HV62" s="343"/>
      <c r="HW62" s="343"/>
      <c r="HX62" s="343"/>
      <c r="HY62" s="343"/>
      <c r="HZ62" s="343"/>
      <c r="IA62" s="343"/>
      <c r="IB62" s="343"/>
      <c r="IC62" s="343"/>
      <c r="ID62" s="343"/>
      <c r="IE62" s="343"/>
      <c r="IF62" s="343"/>
      <c r="IG62" s="343"/>
      <c r="IH62" s="343"/>
      <c r="II62" s="343"/>
      <c r="IJ62" s="343"/>
      <c r="IK62" s="343"/>
      <c r="IL62" s="343"/>
      <c r="IM62" s="343"/>
      <c r="IN62" s="343"/>
      <c r="IO62" s="343"/>
      <c r="IP62" s="343"/>
      <c r="IQ62" s="343"/>
      <c r="IR62" s="343"/>
      <c r="IS62" s="343"/>
      <c r="IT62" s="343"/>
      <c r="IU62" s="343"/>
      <c r="IV62" s="343"/>
    </row>
    <row r="63" spans="1:256" s="344" customFormat="1" ht="20" customHeight="1">
      <c r="A63" s="345" t="s">
        <v>818</v>
      </c>
      <c r="B63" s="346" t="s">
        <v>819</v>
      </c>
      <c r="C63" s="347" t="s">
        <v>741</v>
      </c>
      <c r="D63" s="348">
        <v>0.12</v>
      </c>
      <c r="E63" s="350">
        <v>1285</v>
      </c>
      <c r="F63" s="350">
        <v>1285</v>
      </c>
      <c r="G63" s="350">
        <v>0</v>
      </c>
      <c r="H63" s="350">
        <v>1285</v>
      </c>
      <c r="I63" s="350">
        <v>1285</v>
      </c>
      <c r="J63" s="350">
        <v>0</v>
      </c>
      <c r="K63" s="343"/>
      <c r="L63" s="343"/>
      <c r="M63" s="343"/>
      <c r="N63" s="343"/>
      <c r="O63" s="343"/>
      <c r="P63" s="343"/>
      <c r="Q63" s="343"/>
      <c r="R63" s="343"/>
      <c r="S63" s="343"/>
      <c r="T63" s="343"/>
      <c r="U63" s="343"/>
      <c r="V63" s="343"/>
      <c r="W63" s="343"/>
      <c r="X63" s="343"/>
      <c r="Y63" s="343"/>
      <c r="Z63" s="343"/>
      <c r="AA63" s="343"/>
      <c r="AB63" s="343"/>
      <c r="AC63" s="343"/>
      <c r="AD63" s="343"/>
      <c r="AE63" s="343"/>
      <c r="AF63" s="343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3"/>
      <c r="AU63" s="343"/>
      <c r="AV63" s="343"/>
      <c r="AW63" s="343"/>
      <c r="AX63" s="343"/>
      <c r="AY63" s="343"/>
      <c r="AZ63" s="343"/>
      <c r="BA63" s="343"/>
      <c r="BB63" s="343"/>
      <c r="BC63" s="343"/>
      <c r="BD63" s="343"/>
      <c r="BE63" s="343"/>
      <c r="BF63" s="343"/>
      <c r="BG63" s="343"/>
      <c r="BH63" s="343"/>
      <c r="BI63" s="343"/>
      <c r="BJ63" s="343"/>
      <c r="BK63" s="343"/>
      <c r="BL63" s="343"/>
      <c r="BM63" s="343"/>
      <c r="BN63" s="343"/>
      <c r="BO63" s="343"/>
      <c r="BP63" s="343"/>
      <c r="BQ63" s="343"/>
      <c r="BR63" s="343"/>
      <c r="BS63" s="343"/>
      <c r="BT63" s="343"/>
      <c r="BU63" s="343"/>
      <c r="BV63" s="343"/>
      <c r="BW63" s="343"/>
      <c r="BX63" s="343"/>
      <c r="BY63" s="343"/>
      <c r="BZ63" s="343"/>
      <c r="CA63" s="343"/>
      <c r="CB63" s="343"/>
      <c r="CC63" s="343"/>
      <c r="CD63" s="343"/>
      <c r="CE63" s="343"/>
      <c r="CF63" s="343"/>
      <c r="CG63" s="343"/>
      <c r="CH63" s="343"/>
      <c r="CI63" s="343"/>
      <c r="CJ63" s="343"/>
      <c r="CK63" s="343"/>
      <c r="CL63" s="343"/>
      <c r="CM63" s="343"/>
      <c r="CN63" s="343"/>
      <c r="CO63" s="343"/>
      <c r="CP63" s="343"/>
      <c r="CQ63" s="343"/>
      <c r="CR63" s="343"/>
      <c r="CS63" s="343"/>
      <c r="CT63" s="343"/>
      <c r="CU63" s="343"/>
      <c r="CV63" s="343"/>
      <c r="CW63" s="343"/>
      <c r="CX63" s="343"/>
      <c r="CY63" s="343"/>
      <c r="CZ63" s="343"/>
      <c r="DA63" s="343"/>
      <c r="DB63" s="343"/>
      <c r="DC63" s="343"/>
      <c r="DD63" s="343"/>
      <c r="DE63" s="343"/>
      <c r="DF63" s="343"/>
      <c r="DG63" s="343"/>
      <c r="DH63" s="343"/>
      <c r="DI63" s="343"/>
      <c r="DJ63" s="343"/>
      <c r="DK63" s="343"/>
      <c r="DL63" s="343"/>
      <c r="DM63" s="343"/>
      <c r="DN63" s="343"/>
      <c r="DO63" s="343"/>
      <c r="DP63" s="343"/>
      <c r="DQ63" s="343"/>
      <c r="DR63" s="343"/>
      <c r="DS63" s="343"/>
      <c r="DT63" s="343"/>
      <c r="DU63" s="343"/>
      <c r="DV63" s="343"/>
      <c r="DW63" s="343"/>
      <c r="DX63" s="343"/>
      <c r="DY63" s="343"/>
      <c r="DZ63" s="343"/>
      <c r="EA63" s="343"/>
      <c r="EB63" s="343"/>
      <c r="EC63" s="343"/>
      <c r="ED63" s="343"/>
      <c r="EE63" s="343"/>
      <c r="EF63" s="343"/>
      <c r="EG63" s="343"/>
      <c r="EH63" s="343"/>
      <c r="EI63" s="343"/>
      <c r="EJ63" s="343"/>
      <c r="EK63" s="343"/>
      <c r="EL63" s="343"/>
      <c r="EM63" s="343"/>
      <c r="EN63" s="343"/>
      <c r="EO63" s="343"/>
      <c r="EP63" s="343"/>
      <c r="EQ63" s="343"/>
      <c r="ER63" s="343"/>
      <c r="ES63" s="343"/>
      <c r="ET63" s="343"/>
      <c r="EU63" s="343"/>
      <c r="EV63" s="343"/>
      <c r="EW63" s="343"/>
      <c r="EX63" s="343"/>
      <c r="EY63" s="343"/>
      <c r="EZ63" s="343"/>
      <c r="FA63" s="343"/>
      <c r="FB63" s="343"/>
      <c r="FC63" s="343"/>
      <c r="FD63" s="343"/>
      <c r="FE63" s="343"/>
      <c r="FF63" s="343"/>
      <c r="FG63" s="343"/>
      <c r="FH63" s="343"/>
      <c r="FI63" s="343"/>
      <c r="FJ63" s="343"/>
      <c r="FK63" s="343"/>
      <c r="FL63" s="343"/>
      <c r="FM63" s="343"/>
      <c r="FN63" s="343"/>
      <c r="FO63" s="343"/>
      <c r="FP63" s="343"/>
      <c r="FQ63" s="343"/>
      <c r="FR63" s="343"/>
      <c r="FS63" s="343"/>
      <c r="FT63" s="343"/>
      <c r="FU63" s="343"/>
      <c r="FV63" s="343"/>
      <c r="FW63" s="343"/>
      <c r="FX63" s="343"/>
      <c r="FY63" s="343"/>
      <c r="FZ63" s="343"/>
      <c r="GA63" s="343"/>
      <c r="GB63" s="343"/>
      <c r="GC63" s="343"/>
      <c r="GD63" s="343"/>
      <c r="GE63" s="343"/>
      <c r="GF63" s="343"/>
      <c r="GG63" s="343"/>
      <c r="GH63" s="343"/>
      <c r="GI63" s="343"/>
      <c r="GJ63" s="343"/>
      <c r="GK63" s="343"/>
      <c r="GL63" s="343"/>
      <c r="GM63" s="343"/>
      <c r="GN63" s="343"/>
      <c r="GO63" s="343"/>
      <c r="GP63" s="343"/>
      <c r="GQ63" s="343"/>
      <c r="GR63" s="343"/>
      <c r="GS63" s="343"/>
      <c r="GT63" s="343"/>
      <c r="GU63" s="343"/>
      <c r="GV63" s="343"/>
      <c r="GW63" s="343"/>
      <c r="GX63" s="343"/>
      <c r="GY63" s="343"/>
      <c r="GZ63" s="343"/>
      <c r="HA63" s="343"/>
      <c r="HB63" s="343"/>
      <c r="HC63" s="343"/>
      <c r="HD63" s="343"/>
      <c r="HE63" s="343"/>
      <c r="HF63" s="343"/>
      <c r="HG63" s="343"/>
      <c r="HH63" s="343"/>
      <c r="HI63" s="343"/>
      <c r="HJ63" s="343"/>
      <c r="HK63" s="343"/>
      <c r="HL63" s="343"/>
      <c r="HM63" s="343"/>
      <c r="HN63" s="343"/>
      <c r="HO63" s="343"/>
      <c r="HP63" s="343"/>
      <c r="HQ63" s="343"/>
      <c r="HR63" s="343"/>
      <c r="HS63" s="343"/>
      <c r="HT63" s="343"/>
      <c r="HU63" s="343"/>
      <c r="HV63" s="343"/>
      <c r="HW63" s="343"/>
      <c r="HX63" s="343"/>
      <c r="HY63" s="343"/>
      <c r="HZ63" s="343"/>
      <c r="IA63" s="343"/>
      <c r="IB63" s="343"/>
      <c r="IC63" s="343"/>
      <c r="ID63" s="343"/>
      <c r="IE63" s="343"/>
      <c r="IF63" s="343"/>
      <c r="IG63" s="343"/>
      <c r="IH63" s="343"/>
      <c r="II63" s="343"/>
      <c r="IJ63" s="343"/>
      <c r="IK63" s="343"/>
      <c r="IL63" s="343"/>
      <c r="IM63" s="343"/>
      <c r="IN63" s="343"/>
      <c r="IO63" s="343"/>
      <c r="IP63" s="343"/>
      <c r="IQ63" s="343"/>
      <c r="IR63" s="343"/>
      <c r="IS63" s="343"/>
      <c r="IT63" s="343"/>
      <c r="IU63" s="343"/>
      <c r="IV63" s="343"/>
    </row>
    <row r="64" spans="1:256" s="344" customFormat="1" ht="20" customHeight="1">
      <c r="A64" s="345" t="s">
        <v>820</v>
      </c>
      <c r="B64" s="346" t="s">
        <v>821</v>
      </c>
      <c r="C64" s="347" t="s">
        <v>741</v>
      </c>
      <c r="D64" s="348">
        <v>0.12</v>
      </c>
      <c r="E64" s="350">
        <v>1420</v>
      </c>
      <c r="F64" s="350">
        <v>1420</v>
      </c>
      <c r="G64" s="350">
        <v>0</v>
      </c>
      <c r="H64" s="350">
        <v>1420</v>
      </c>
      <c r="I64" s="350">
        <v>1420</v>
      </c>
      <c r="J64" s="350">
        <v>0</v>
      </c>
      <c r="K64" s="343"/>
      <c r="L64" s="343"/>
      <c r="M64" s="343"/>
      <c r="N64" s="343"/>
      <c r="O64" s="343"/>
      <c r="P64" s="343"/>
      <c r="Q64" s="343"/>
      <c r="R64" s="343"/>
      <c r="S64" s="343"/>
      <c r="T64" s="343"/>
      <c r="U64" s="343"/>
      <c r="V64" s="343"/>
      <c r="W64" s="343"/>
      <c r="X64" s="343"/>
      <c r="Y64" s="343"/>
      <c r="Z64" s="343"/>
      <c r="AA64" s="343"/>
      <c r="AB64" s="343"/>
      <c r="AC64" s="343"/>
      <c r="AD64" s="343"/>
      <c r="AE64" s="343"/>
      <c r="AF64" s="343"/>
      <c r="AG64" s="343"/>
      <c r="AH64" s="343"/>
      <c r="AI64" s="343"/>
      <c r="AJ64" s="343"/>
      <c r="AK64" s="343"/>
      <c r="AL64" s="343"/>
      <c r="AM64" s="343"/>
      <c r="AN64" s="343"/>
      <c r="AO64" s="343"/>
      <c r="AP64" s="343"/>
      <c r="AQ64" s="343"/>
      <c r="AR64" s="343"/>
      <c r="AS64" s="343"/>
      <c r="AT64" s="343"/>
      <c r="AU64" s="343"/>
      <c r="AV64" s="343"/>
      <c r="AW64" s="343"/>
      <c r="AX64" s="343"/>
      <c r="AY64" s="343"/>
      <c r="AZ64" s="343"/>
      <c r="BA64" s="343"/>
      <c r="BB64" s="343"/>
      <c r="BC64" s="343"/>
      <c r="BD64" s="343"/>
      <c r="BE64" s="343"/>
      <c r="BF64" s="343"/>
      <c r="BG64" s="343"/>
      <c r="BH64" s="343"/>
      <c r="BI64" s="343"/>
      <c r="BJ64" s="343"/>
      <c r="BK64" s="343"/>
      <c r="BL64" s="343"/>
      <c r="BM64" s="343"/>
      <c r="BN64" s="343"/>
      <c r="BO64" s="343"/>
      <c r="BP64" s="343"/>
      <c r="BQ64" s="343"/>
      <c r="BR64" s="343"/>
      <c r="BS64" s="343"/>
      <c r="BT64" s="343"/>
      <c r="BU64" s="343"/>
      <c r="BV64" s="343"/>
      <c r="BW64" s="343"/>
      <c r="BX64" s="343"/>
      <c r="BY64" s="343"/>
      <c r="BZ64" s="343"/>
      <c r="CA64" s="343"/>
      <c r="CB64" s="343"/>
      <c r="CC64" s="343"/>
      <c r="CD64" s="343"/>
      <c r="CE64" s="343"/>
      <c r="CF64" s="343"/>
      <c r="CG64" s="343"/>
      <c r="CH64" s="343"/>
      <c r="CI64" s="343"/>
      <c r="CJ64" s="343"/>
      <c r="CK64" s="343"/>
      <c r="CL64" s="343"/>
      <c r="CM64" s="343"/>
      <c r="CN64" s="343"/>
      <c r="CO64" s="343"/>
      <c r="CP64" s="343"/>
      <c r="CQ64" s="343"/>
      <c r="CR64" s="343"/>
      <c r="CS64" s="343"/>
      <c r="CT64" s="343"/>
      <c r="CU64" s="343"/>
      <c r="CV64" s="343"/>
      <c r="CW64" s="343"/>
      <c r="CX64" s="343"/>
      <c r="CY64" s="343"/>
      <c r="CZ64" s="343"/>
      <c r="DA64" s="343"/>
      <c r="DB64" s="343"/>
      <c r="DC64" s="343"/>
      <c r="DD64" s="343"/>
      <c r="DE64" s="343"/>
      <c r="DF64" s="343"/>
      <c r="DG64" s="343"/>
      <c r="DH64" s="343"/>
      <c r="DI64" s="343"/>
      <c r="DJ64" s="343"/>
      <c r="DK64" s="343"/>
      <c r="DL64" s="343"/>
      <c r="DM64" s="343"/>
      <c r="DN64" s="343"/>
      <c r="DO64" s="343"/>
      <c r="DP64" s="343"/>
      <c r="DQ64" s="343"/>
      <c r="DR64" s="343"/>
      <c r="DS64" s="343"/>
      <c r="DT64" s="343"/>
      <c r="DU64" s="343"/>
      <c r="DV64" s="343"/>
      <c r="DW64" s="343"/>
      <c r="DX64" s="343"/>
      <c r="DY64" s="343"/>
      <c r="DZ64" s="343"/>
      <c r="EA64" s="343"/>
      <c r="EB64" s="343"/>
      <c r="EC64" s="343"/>
      <c r="ED64" s="343"/>
      <c r="EE64" s="343"/>
      <c r="EF64" s="343"/>
      <c r="EG64" s="343"/>
      <c r="EH64" s="343"/>
      <c r="EI64" s="343"/>
      <c r="EJ64" s="343"/>
      <c r="EK64" s="343"/>
      <c r="EL64" s="343"/>
      <c r="EM64" s="343"/>
      <c r="EN64" s="343"/>
      <c r="EO64" s="343"/>
      <c r="EP64" s="343"/>
      <c r="EQ64" s="343"/>
      <c r="ER64" s="343"/>
      <c r="ES64" s="343"/>
      <c r="ET64" s="343"/>
      <c r="EU64" s="343"/>
      <c r="EV64" s="343"/>
      <c r="EW64" s="343"/>
      <c r="EX64" s="343"/>
      <c r="EY64" s="343"/>
      <c r="EZ64" s="343"/>
      <c r="FA64" s="343"/>
      <c r="FB64" s="343"/>
      <c r="FC64" s="343"/>
      <c r="FD64" s="343"/>
      <c r="FE64" s="343"/>
      <c r="FF64" s="343"/>
      <c r="FG64" s="343"/>
      <c r="FH64" s="343"/>
      <c r="FI64" s="343"/>
      <c r="FJ64" s="343"/>
      <c r="FK64" s="343"/>
      <c r="FL64" s="343"/>
      <c r="FM64" s="343"/>
      <c r="FN64" s="343"/>
      <c r="FO64" s="343"/>
      <c r="FP64" s="343"/>
      <c r="FQ64" s="343"/>
      <c r="FR64" s="343"/>
      <c r="FS64" s="343"/>
      <c r="FT64" s="343"/>
      <c r="FU64" s="343"/>
      <c r="FV64" s="343"/>
      <c r="FW64" s="343"/>
      <c r="FX64" s="343"/>
      <c r="FY64" s="343"/>
      <c r="FZ64" s="343"/>
      <c r="GA64" s="343"/>
      <c r="GB64" s="343"/>
      <c r="GC64" s="343"/>
      <c r="GD64" s="343"/>
      <c r="GE64" s="343"/>
      <c r="GF64" s="343"/>
      <c r="GG64" s="343"/>
      <c r="GH64" s="343"/>
      <c r="GI64" s="343"/>
      <c r="GJ64" s="343"/>
      <c r="GK64" s="343"/>
      <c r="GL64" s="343"/>
      <c r="GM64" s="343"/>
      <c r="GN64" s="343"/>
      <c r="GO64" s="343"/>
      <c r="GP64" s="343"/>
      <c r="GQ64" s="343"/>
      <c r="GR64" s="343"/>
      <c r="GS64" s="343"/>
      <c r="GT64" s="343"/>
      <c r="GU64" s="343"/>
      <c r="GV64" s="343"/>
      <c r="GW64" s="343"/>
      <c r="GX64" s="343"/>
      <c r="GY64" s="343"/>
      <c r="GZ64" s="343"/>
      <c r="HA64" s="343"/>
      <c r="HB64" s="343"/>
      <c r="HC64" s="343"/>
      <c r="HD64" s="343"/>
      <c r="HE64" s="343"/>
      <c r="HF64" s="343"/>
      <c r="HG64" s="343"/>
      <c r="HH64" s="343"/>
      <c r="HI64" s="343"/>
      <c r="HJ64" s="343"/>
      <c r="HK64" s="343"/>
      <c r="HL64" s="343"/>
      <c r="HM64" s="343"/>
      <c r="HN64" s="343"/>
      <c r="HO64" s="343"/>
      <c r="HP64" s="343"/>
      <c r="HQ64" s="343"/>
      <c r="HR64" s="343"/>
      <c r="HS64" s="343"/>
      <c r="HT64" s="343"/>
      <c r="HU64" s="343"/>
      <c r="HV64" s="343"/>
      <c r="HW64" s="343"/>
      <c r="HX64" s="343"/>
      <c r="HY64" s="343"/>
      <c r="HZ64" s="343"/>
      <c r="IA64" s="343"/>
      <c r="IB64" s="343"/>
      <c r="IC64" s="343"/>
      <c r="ID64" s="343"/>
      <c r="IE64" s="343"/>
      <c r="IF64" s="343"/>
      <c r="IG64" s="343"/>
      <c r="IH64" s="343"/>
      <c r="II64" s="343"/>
      <c r="IJ64" s="343"/>
      <c r="IK64" s="343"/>
      <c r="IL64" s="343"/>
      <c r="IM64" s="343"/>
      <c r="IN64" s="343"/>
      <c r="IO64" s="343"/>
      <c r="IP64" s="343"/>
      <c r="IQ64" s="343"/>
      <c r="IR64" s="343"/>
      <c r="IS64" s="343"/>
      <c r="IT64" s="343"/>
      <c r="IU64" s="343"/>
      <c r="IV64" s="343"/>
    </row>
    <row r="65" spans="1:256" s="344" customFormat="1" ht="20" customHeight="1">
      <c r="A65" s="345" t="s">
        <v>822</v>
      </c>
      <c r="B65" s="346" t="s">
        <v>823</v>
      </c>
      <c r="C65" s="347" t="s">
        <v>741</v>
      </c>
      <c r="D65" s="348">
        <v>0.12</v>
      </c>
      <c r="E65" s="350">
        <v>2980</v>
      </c>
      <c r="F65" s="350">
        <v>2980</v>
      </c>
      <c r="G65" s="350">
        <v>0</v>
      </c>
      <c r="H65" s="350">
        <v>2980</v>
      </c>
      <c r="I65" s="350">
        <v>2980</v>
      </c>
      <c r="J65" s="350">
        <v>0</v>
      </c>
      <c r="K65" s="343"/>
      <c r="L65" s="343"/>
      <c r="M65" s="343"/>
      <c r="N65" s="343"/>
      <c r="O65" s="343"/>
      <c r="P65" s="343"/>
      <c r="Q65" s="343"/>
      <c r="R65" s="343"/>
      <c r="S65" s="343"/>
      <c r="T65" s="343"/>
      <c r="U65" s="343"/>
      <c r="V65" s="343"/>
      <c r="W65" s="343"/>
      <c r="X65" s="343"/>
      <c r="Y65" s="343"/>
      <c r="Z65" s="343"/>
      <c r="AA65" s="343"/>
      <c r="AB65" s="343"/>
      <c r="AC65" s="343"/>
      <c r="AD65" s="343"/>
      <c r="AE65" s="343"/>
      <c r="AF65" s="343"/>
      <c r="AG65" s="343"/>
      <c r="AH65" s="343"/>
      <c r="AI65" s="343"/>
      <c r="AJ65" s="343"/>
      <c r="AK65" s="343"/>
      <c r="AL65" s="343"/>
      <c r="AM65" s="343"/>
      <c r="AN65" s="343"/>
      <c r="AO65" s="343"/>
      <c r="AP65" s="343"/>
      <c r="AQ65" s="343"/>
      <c r="AR65" s="343"/>
      <c r="AS65" s="343"/>
      <c r="AT65" s="343"/>
      <c r="AU65" s="343"/>
      <c r="AV65" s="343"/>
      <c r="AW65" s="343"/>
      <c r="AX65" s="343"/>
      <c r="AY65" s="343"/>
      <c r="AZ65" s="343"/>
      <c r="BA65" s="343"/>
      <c r="BB65" s="343"/>
      <c r="BC65" s="343"/>
      <c r="BD65" s="343"/>
      <c r="BE65" s="343"/>
      <c r="BF65" s="343"/>
      <c r="BG65" s="343"/>
      <c r="BH65" s="343"/>
      <c r="BI65" s="343"/>
      <c r="BJ65" s="343"/>
      <c r="BK65" s="343"/>
      <c r="BL65" s="343"/>
      <c r="BM65" s="343"/>
      <c r="BN65" s="343"/>
      <c r="BO65" s="343"/>
      <c r="BP65" s="343"/>
      <c r="BQ65" s="343"/>
      <c r="BR65" s="343"/>
      <c r="BS65" s="343"/>
      <c r="BT65" s="343"/>
      <c r="BU65" s="343"/>
      <c r="BV65" s="343"/>
      <c r="BW65" s="343"/>
      <c r="BX65" s="343"/>
      <c r="BY65" s="343"/>
      <c r="BZ65" s="343"/>
      <c r="CA65" s="343"/>
      <c r="CB65" s="343"/>
      <c r="CC65" s="343"/>
      <c r="CD65" s="343"/>
      <c r="CE65" s="343"/>
      <c r="CF65" s="343"/>
      <c r="CG65" s="343"/>
      <c r="CH65" s="343"/>
      <c r="CI65" s="343"/>
      <c r="CJ65" s="343"/>
      <c r="CK65" s="343"/>
      <c r="CL65" s="343"/>
      <c r="CM65" s="343"/>
      <c r="CN65" s="343"/>
      <c r="CO65" s="343"/>
      <c r="CP65" s="343"/>
      <c r="CQ65" s="343"/>
      <c r="CR65" s="343"/>
      <c r="CS65" s="343"/>
      <c r="CT65" s="343"/>
      <c r="CU65" s="343"/>
      <c r="CV65" s="343"/>
      <c r="CW65" s="343"/>
      <c r="CX65" s="343"/>
      <c r="CY65" s="343"/>
      <c r="CZ65" s="343"/>
      <c r="DA65" s="343"/>
      <c r="DB65" s="343"/>
      <c r="DC65" s="343"/>
      <c r="DD65" s="343"/>
      <c r="DE65" s="343"/>
      <c r="DF65" s="343"/>
      <c r="DG65" s="343"/>
      <c r="DH65" s="343"/>
      <c r="DI65" s="343"/>
      <c r="DJ65" s="343"/>
      <c r="DK65" s="343"/>
      <c r="DL65" s="343"/>
      <c r="DM65" s="343"/>
      <c r="DN65" s="343"/>
      <c r="DO65" s="343"/>
      <c r="DP65" s="343"/>
      <c r="DQ65" s="343"/>
      <c r="DR65" s="343"/>
      <c r="DS65" s="343"/>
      <c r="DT65" s="343"/>
      <c r="DU65" s="343"/>
      <c r="DV65" s="343"/>
      <c r="DW65" s="343"/>
      <c r="DX65" s="343"/>
      <c r="DY65" s="343"/>
      <c r="DZ65" s="343"/>
      <c r="EA65" s="343"/>
      <c r="EB65" s="343"/>
      <c r="EC65" s="343"/>
      <c r="ED65" s="343"/>
      <c r="EE65" s="343"/>
      <c r="EF65" s="343"/>
      <c r="EG65" s="343"/>
      <c r="EH65" s="343"/>
      <c r="EI65" s="343"/>
      <c r="EJ65" s="343"/>
      <c r="EK65" s="343"/>
      <c r="EL65" s="343"/>
      <c r="EM65" s="343"/>
      <c r="EN65" s="343"/>
      <c r="EO65" s="343"/>
      <c r="EP65" s="343"/>
      <c r="EQ65" s="343"/>
      <c r="ER65" s="343"/>
      <c r="ES65" s="343"/>
      <c r="ET65" s="343"/>
      <c r="EU65" s="343"/>
      <c r="EV65" s="343"/>
      <c r="EW65" s="343"/>
      <c r="EX65" s="343"/>
      <c r="EY65" s="343"/>
      <c r="EZ65" s="343"/>
      <c r="FA65" s="343"/>
      <c r="FB65" s="343"/>
      <c r="FC65" s="343"/>
      <c r="FD65" s="343"/>
      <c r="FE65" s="343"/>
      <c r="FF65" s="343"/>
      <c r="FG65" s="343"/>
      <c r="FH65" s="343"/>
      <c r="FI65" s="343"/>
      <c r="FJ65" s="343"/>
      <c r="FK65" s="343"/>
      <c r="FL65" s="343"/>
      <c r="FM65" s="343"/>
      <c r="FN65" s="343"/>
      <c r="FO65" s="343"/>
      <c r="FP65" s="343"/>
      <c r="FQ65" s="343"/>
      <c r="FR65" s="343"/>
      <c r="FS65" s="343"/>
      <c r="FT65" s="343"/>
      <c r="FU65" s="343"/>
      <c r="FV65" s="343"/>
      <c r="FW65" s="343"/>
      <c r="FX65" s="343"/>
      <c r="FY65" s="343"/>
      <c r="FZ65" s="343"/>
      <c r="GA65" s="343"/>
      <c r="GB65" s="343"/>
      <c r="GC65" s="343"/>
      <c r="GD65" s="343"/>
      <c r="GE65" s="343"/>
      <c r="GF65" s="343"/>
      <c r="GG65" s="343"/>
      <c r="GH65" s="343"/>
      <c r="GI65" s="343"/>
      <c r="GJ65" s="343"/>
      <c r="GK65" s="343"/>
      <c r="GL65" s="343"/>
      <c r="GM65" s="343"/>
      <c r="GN65" s="343"/>
      <c r="GO65" s="343"/>
      <c r="GP65" s="343"/>
      <c r="GQ65" s="343"/>
      <c r="GR65" s="343"/>
      <c r="GS65" s="343"/>
      <c r="GT65" s="343"/>
      <c r="GU65" s="343"/>
      <c r="GV65" s="343"/>
      <c r="GW65" s="343"/>
      <c r="GX65" s="343"/>
      <c r="GY65" s="343"/>
      <c r="GZ65" s="343"/>
      <c r="HA65" s="343"/>
      <c r="HB65" s="343"/>
      <c r="HC65" s="343"/>
      <c r="HD65" s="343"/>
      <c r="HE65" s="343"/>
      <c r="HF65" s="343"/>
      <c r="HG65" s="343"/>
      <c r="HH65" s="343"/>
      <c r="HI65" s="343"/>
      <c r="HJ65" s="343"/>
      <c r="HK65" s="343"/>
      <c r="HL65" s="343"/>
      <c r="HM65" s="343"/>
      <c r="HN65" s="343"/>
      <c r="HO65" s="343"/>
      <c r="HP65" s="343"/>
      <c r="HQ65" s="343"/>
      <c r="HR65" s="343"/>
      <c r="HS65" s="343"/>
      <c r="HT65" s="343"/>
      <c r="HU65" s="343"/>
      <c r="HV65" s="343"/>
      <c r="HW65" s="343"/>
      <c r="HX65" s="343"/>
      <c r="HY65" s="343"/>
      <c r="HZ65" s="343"/>
      <c r="IA65" s="343"/>
      <c r="IB65" s="343"/>
      <c r="IC65" s="343"/>
      <c r="ID65" s="343"/>
      <c r="IE65" s="343"/>
      <c r="IF65" s="343"/>
      <c r="IG65" s="343"/>
      <c r="IH65" s="343"/>
      <c r="II65" s="343"/>
      <c r="IJ65" s="343"/>
      <c r="IK65" s="343"/>
      <c r="IL65" s="343"/>
      <c r="IM65" s="343"/>
      <c r="IN65" s="343"/>
      <c r="IO65" s="343"/>
      <c r="IP65" s="343"/>
      <c r="IQ65" s="343"/>
      <c r="IR65" s="343"/>
      <c r="IS65" s="343"/>
      <c r="IT65" s="343"/>
      <c r="IU65" s="343"/>
      <c r="IV65" s="343"/>
    </row>
    <row r="66" spans="1:256" s="344" customFormat="1" ht="20" customHeight="1">
      <c r="A66" s="345" t="s">
        <v>824</v>
      </c>
      <c r="B66" s="346" t="s">
        <v>825</v>
      </c>
      <c r="C66" s="347" t="s">
        <v>741</v>
      </c>
      <c r="D66" s="348">
        <v>0.12</v>
      </c>
      <c r="E66" s="350">
        <v>1375</v>
      </c>
      <c r="F66" s="350">
        <v>1375</v>
      </c>
      <c r="G66" s="350">
        <v>0</v>
      </c>
      <c r="H66" s="350">
        <v>1375</v>
      </c>
      <c r="I66" s="350">
        <v>1375</v>
      </c>
      <c r="J66" s="350">
        <v>0</v>
      </c>
      <c r="K66" s="343"/>
      <c r="L66" s="343"/>
      <c r="M66" s="343"/>
      <c r="N66" s="343"/>
      <c r="O66" s="343"/>
      <c r="P66" s="343"/>
      <c r="Q66" s="343"/>
      <c r="R66" s="343"/>
      <c r="S66" s="343"/>
      <c r="T66" s="343"/>
      <c r="U66" s="343"/>
      <c r="V66" s="343"/>
      <c r="W66" s="343"/>
      <c r="X66" s="343"/>
      <c r="Y66" s="343"/>
      <c r="Z66" s="343"/>
      <c r="AA66" s="343"/>
      <c r="AB66" s="343"/>
      <c r="AC66" s="343"/>
      <c r="AD66" s="343"/>
      <c r="AE66" s="343"/>
      <c r="AF66" s="343"/>
      <c r="AG66" s="343"/>
      <c r="AH66" s="343"/>
      <c r="AI66" s="343"/>
      <c r="AJ66" s="343"/>
      <c r="AK66" s="343"/>
      <c r="AL66" s="343"/>
      <c r="AM66" s="343"/>
      <c r="AN66" s="343"/>
      <c r="AO66" s="343"/>
      <c r="AP66" s="343"/>
      <c r="AQ66" s="343"/>
      <c r="AR66" s="343"/>
      <c r="AS66" s="343"/>
      <c r="AT66" s="343"/>
      <c r="AU66" s="343"/>
      <c r="AV66" s="343"/>
      <c r="AW66" s="343"/>
      <c r="AX66" s="343"/>
      <c r="AY66" s="343"/>
      <c r="AZ66" s="343"/>
      <c r="BA66" s="343"/>
      <c r="BB66" s="343"/>
      <c r="BC66" s="343"/>
      <c r="BD66" s="343"/>
      <c r="BE66" s="343"/>
      <c r="BF66" s="343"/>
      <c r="BG66" s="343"/>
      <c r="BH66" s="343"/>
      <c r="BI66" s="343"/>
      <c r="BJ66" s="343"/>
      <c r="BK66" s="343"/>
      <c r="BL66" s="343"/>
      <c r="BM66" s="343"/>
      <c r="BN66" s="343"/>
      <c r="BO66" s="343"/>
      <c r="BP66" s="343"/>
      <c r="BQ66" s="343"/>
      <c r="BR66" s="343"/>
      <c r="BS66" s="343"/>
      <c r="BT66" s="343"/>
      <c r="BU66" s="343"/>
      <c r="BV66" s="343"/>
      <c r="BW66" s="343"/>
      <c r="BX66" s="343"/>
      <c r="BY66" s="343"/>
      <c r="BZ66" s="343"/>
      <c r="CA66" s="343"/>
      <c r="CB66" s="343"/>
      <c r="CC66" s="343"/>
      <c r="CD66" s="343"/>
      <c r="CE66" s="343"/>
      <c r="CF66" s="343"/>
      <c r="CG66" s="343"/>
      <c r="CH66" s="343"/>
      <c r="CI66" s="343"/>
      <c r="CJ66" s="343"/>
      <c r="CK66" s="343"/>
      <c r="CL66" s="343"/>
      <c r="CM66" s="343"/>
      <c r="CN66" s="343"/>
      <c r="CO66" s="343"/>
      <c r="CP66" s="343"/>
      <c r="CQ66" s="343"/>
      <c r="CR66" s="343"/>
      <c r="CS66" s="343"/>
      <c r="CT66" s="343"/>
      <c r="CU66" s="343"/>
      <c r="CV66" s="343"/>
      <c r="CW66" s="343"/>
      <c r="CX66" s="343"/>
      <c r="CY66" s="343"/>
      <c r="CZ66" s="343"/>
      <c r="DA66" s="343"/>
      <c r="DB66" s="343"/>
      <c r="DC66" s="343"/>
      <c r="DD66" s="343"/>
      <c r="DE66" s="343"/>
      <c r="DF66" s="343"/>
      <c r="DG66" s="343"/>
      <c r="DH66" s="343"/>
      <c r="DI66" s="343"/>
      <c r="DJ66" s="343"/>
      <c r="DK66" s="343"/>
      <c r="DL66" s="343"/>
      <c r="DM66" s="343"/>
      <c r="DN66" s="343"/>
      <c r="DO66" s="343"/>
      <c r="DP66" s="343"/>
      <c r="DQ66" s="343"/>
      <c r="DR66" s="343"/>
      <c r="DS66" s="343"/>
      <c r="DT66" s="343"/>
      <c r="DU66" s="343"/>
      <c r="DV66" s="343"/>
      <c r="DW66" s="343"/>
      <c r="DX66" s="343"/>
      <c r="DY66" s="343"/>
      <c r="DZ66" s="343"/>
      <c r="EA66" s="343"/>
      <c r="EB66" s="343"/>
      <c r="EC66" s="343"/>
      <c r="ED66" s="343"/>
      <c r="EE66" s="343"/>
      <c r="EF66" s="343"/>
      <c r="EG66" s="343"/>
      <c r="EH66" s="343"/>
      <c r="EI66" s="343"/>
      <c r="EJ66" s="343"/>
      <c r="EK66" s="343"/>
      <c r="EL66" s="343"/>
      <c r="EM66" s="343"/>
      <c r="EN66" s="343"/>
      <c r="EO66" s="343"/>
      <c r="EP66" s="343"/>
      <c r="EQ66" s="343"/>
      <c r="ER66" s="343"/>
      <c r="ES66" s="343"/>
      <c r="ET66" s="343"/>
      <c r="EU66" s="343"/>
      <c r="EV66" s="343"/>
      <c r="EW66" s="343"/>
      <c r="EX66" s="343"/>
      <c r="EY66" s="343"/>
      <c r="EZ66" s="343"/>
      <c r="FA66" s="343"/>
      <c r="FB66" s="343"/>
      <c r="FC66" s="343"/>
      <c r="FD66" s="343"/>
      <c r="FE66" s="343"/>
      <c r="FF66" s="343"/>
      <c r="FG66" s="343"/>
      <c r="FH66" s="343"/>
      <c r="FI66" s="343"/>
      <c r="FJ66" s="343"/>
      <c r="FK66" s="343"/>
      <c r="FL66" s="343"/>
      <c r="FM66" s="343"/>
      <c r="FN66" s="343"/>
      <c r="FO66" s="343"/>
      <c r="FP66" s="343"/>
      <c r="FQ66" s="343"/>
      <c r="FR66" s="343"/>
      <c r="FS66" s="343"/>
      <c r="FT66" s="343"/>
      <c r="FU66" s="343"/>
      <c r="FV66" s="343"/>
      <c r="FW66" s="343"/>
      <c r="FX66" s="343"/>
      <c r="FY66" s="343"/>
      <c r="FZ66" s="343"/>
      <c r="GA66" s="343"/>
      <c r="GB66" s="343"/>
      <c r="GC66" s="343"/>
      <c r="GD66" s="343"/>
      <c r="GE66" s="343"/>
      <c r="GF66" s="343"/>
      <c r="GG66" s="343"/>
      <c r="GH66" s="343"/>
      <c r="GI66" s="343"/>
      <c r="GJ66" s="343"/>
      <c r="GK66" s="343"/>
      <c r="GL66" s="343"/>
      <c r="GM66" s="343"/>
      <c r="GN66" s="343"/>
      <c r="GO66" s="343"/>
      <c r="GP66" s="343"/>
      <c r="GQ66" s="343"/>
      <c r="GR66" s="343"/>
      <c r="GS66" s="343"/>
      <c r="GT66" s="343"/>
      <c r="GU66" s="343"/>
      <c r="GV66" s="343"/>
      <c r="GW66" s="343"/>
      <c r="GX66" s="343"/>
      <c r="GY66" s="343"/>
      <c r="GZ66" s="343"/>
      <c r="HA66" s="343"/>
      <c r="HB66" s="343"/>
      <c r="HC66" s="343"/>
      <c r="HD66" s="343"/>
      <c r="HE66" s="343"/>
      <c r="HF66" s="343"/>
      <c r="HG66" s="343"/>
      <c r="HH66" s="343"/>
      <c r="HI66" s="343"/>
      <c r="HJ66" s="343"/>
      <c r="HK66" s="343"/>
      <c r="HL66" s="343"/>
      <c r="HM66" s="343"/>
      <c r="HN66" s="343"/>
      <c r="HO66" s="343"/>
      <c r="HP66" s="343"/>
      <c r="HQ66" s="343"/>
      <c r="HR66" s="343"/>
      <c r="HS66" s="343"/>
      <c r="HT66" s="343"/>
      <c r="HU66" s="343"/>
      <c r="HV66" s="343"/>
      <c r="HW66" s="343"/>
      <c r="HX66" s="343"/>
      <c r="HY66" s="343"/>
      <c r="HZ66" s="343"/>
      <c r="IA66" s="343"/>
      <c r="IB66" s="343"/>
      <c r="IC66" s="343"/>
      <c r="ID66" s="343"/>
      <c r="IE66" s="343"/>
      <c r="IF66" s="343"/>
      <c r="IG66" s="343"/>
      <c r="IH66" s="343"/>
      <c r="II66" s="343"/>
      <c r="IJ66" s="343"/>
      <c r="IK66" s="343"/>
      <c r="IL66" s="343"/>
      <c r="IM66" s="343"/>
      <c r="IN66" s="343"/>
      <c r="IO66" s="343"/>
      <c r="IP66" s="343"/>
      <c r="IQ66" s="343"/>
      <c r="IR66" s="343"/>
      <c r="IS66" s="343"/>
      <c r="IT66" s="343"/>
      <c r="IU66" s="343"/>
      <c r="IV66" s="343"/>
    </row>
    <row r="67" spans="1:256" s="344" customFormat="1" ht="20" customHeight="1">
      <c r="A67" s="345" t="s">
        <v>826</v>
      </c>
      <c r="B67" s="346" t="s">
        <v>827</v>
      </c>
      <c r="C67" s="347" t="s">
        <v>741</v>
      </c>
      <c r="D67" s="348">
        <v>0.12</v>
      </c>
      <c r="E67" s="350">
        <v>2198</v>
      </c>
      <c r="F67" s="350">
        <v>2198</v>
      </c>
      <c r="G67" s="350">
        <v>0</v>
      </c>
      <c r="H67" s="350">
        <v>2198</v>
      </c>
      <c r="I67" s="350">
        <v>2198</v>
      </c>
      <c r="J67" s="350">
        <v>0</v>
      </c>
      <c r="K67" s="343"/>
      <c r="L67" s="343"/>
      <c r="M67" s="343"/>
      <c r="N67" s="343"/>
      <c r="O67" s="343"/>
      <c r="P67" s="343"/>
      <c r="Q67" s="343"/>
      <c r="R67" s="343"/>
      <c r="S67" s="343"/>
      <c r="T67" s="343"/>
      <c r="U67" s="343"/>
      <c r="V67" s="343"/>
      <c r="W67" s="343"/>
      <c r="X67" s="343"/>
      <c r="Y67" s="343"/>
      <c r="Z67" s="343"/>
      <c r="AA67" s="343"/>
      <c r="AB67" s="343"/>
      <c r="AC67" s="343"/>
      <c r="AD67" s="343"/>
      <c r="AE67" s="343"/>
      <c r="AF67" s="343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3"/>
      <c r="AU67" s="343"/>
      <c r="AV67" s="343"/>
      <c r="AW67" s="343"/>
      <c r="AX67" s="343"/>
      <c r="AY67" s="343"/>
      <c r="AZ67" s="343"/>
      <c r="BA67" s="343"/>
      <c r="BB67" s="343"/>
      <c r="BC67" s="343"/>
      <c r="BD67" s="343"/>
      <c r="BE67" s="343"/>
      <c r="BF67" s="343"/>
      <c r="BG67" s="343"/>
      <c r="BH67" s="343"/>
      <c r="BI67" s="343"/>
      <c r="BJ67" s="343"/>
      <c r="BK67" s="343"/>
      <c r="BL67" s="343"/>
      <c r="BM67" s="343"/>
      <c r="BN67" s="343"/>
      <c r="BO67" s="343"/>
      <c r="BP67" s="343"/>
      <c r="BQ67" s="343"/>
      <c r="BR67" s="343"/>
      <c r="BS67" s="343"/>
      <c r="BT67" s="343"/>
      <c r="BU67" s="343"/>
      <c r="BV67" s="343"/>
      <c r="BW67" s="343"/>
      <c r="BX67" s="343"/>
      <c r="BY67" s="343"/>
      <c r="BZ67" s="343"/>
      <c r="CA67" s="343"/>
      <c r="CB67" s="343"/>
      <c r="CC67" s="343"/>
      <c r="CD67" s="343"/>
      <c r="CE67" s="343"/>
      <c r="CF67" s="343"/>
      <c r="CG67" s="343"/>
      <c r="CH67" s="343"/>
      <c r="CI67" s="343"/>
      <c r="CJ67" s="343"/>
      <c r="CK67" s="343"/>
      <c r="CL67" s="343"/>
      <c r="CM67" s="343"/>
      <c r="CN67" s="343"/>
      <c r="CO67" s="343"/>
      <c r="CP67" s="343"/>
      <c r="CQ67" s="343"/>
      <c r="CR67" s="343"/>
      <c r="CS67" s="343"/>
      <c r="CT67" s="343"/>
      <c r="CU67" s="343"/>
      <c r="CV67" s="343"/>
      <c r="CW67" s="343"/>
      <c r="CX67" s="343"/>
      <c r="CY67" s="343"/>
      <c r="CZ67" s="343"/>
      <c r="DA67" s="343"/>
      <c r="DB67" s="343"/>
      <c r="DC67" s="343"/>
      <c r="DD67" s="343"/>
      <c r="DE67" s="343"/>
      <c r="DF67" s="343"/>
      <c r="DG67" s="343"/>
      <c r="DH67" s="343"/>
      <c r="DI67" s="343"/>
      <c r="DJ67" s="343"/>
      <c r="DK67" s="343"/>
      <c r="DL67" s="343"/>
      <c r="DM67" s="343"/>
      <c r="DN67" s="343"/>
      <c r="DO67" s="343"/>
      <c r="DP67" s="343"/>
      <c r="DQ67" s="343"/>
      <c r="DR67" s="343"/>
      <c r="DS67" s="343"/>
      <c r="DT67" s="343"/>
      <c r="DU67" s="343"/>
      <c r="DV67" s="343"/>
      <c r="DW67" s="343"/>
      <c r="DX67" s="343"/>
      <c r="DY67" s="343"/>
      <c r="DZ67" s="343"/>
      <c r="EA67" s="343"/>
      <c r="EB67" s="343"/>
      <c r="EC67" s="343"/>
      <c r="ED67" s="343"/>
      <c r="EE67" s="343"/>
      <c r="EF67" s="343"/>
      <c r="EG67" s="343"/>
      <c r="EH67" s="343"/>
      <c r="EI67" s="343"/>
      <c r="EJ67" s="343"/>
      <c r="EK67" s="343"/>
      <c r="EL67" s="343"/>
      <c r="EM67" s="343"/>
      <c r="EN67" s="343"/>
      <c r="EO67" s="343"/>
      <c r="EP67" s="343"/>
      <c r="EQ67" s="343"/>
      <c r="ER67" s="343"/>
      <c r="ES67" s="343"/>
      <c r="ET67" s="343"/>
      <c r="EU67" s="343"/>
      <c r="EV67" s="343"/>
      <c r="EW67" s="343"/>
      <c r="EX67" s="343"/>
      <c r="EY67" s="343"/>
      <c r="EZ67" s="343"/>
      <c r="FA67" s="343"/>
      <c r="FB67" s="343"/>
      <c r="FC67" s="343"/>
      <c r="FD67" s="343"/>
      <c r="FE67" s="343"/>
      <c r="FF67" s="343"/>
      <c r="FG67" s="343"/>
      <c r="FH67" s="343"/>
      <c r="FI67" s="343"/>
      <c r="FJ67" s="343"/>
      <c r="FK67" s="343"/>
      <c r="FL67" s="343"/>
      <c r="FM67" s="343"/>
      <c r="FN67" s="343"/>
      <c r="FO67" s="343"/>
      <c r="FP67" s="343"/>
      <c r="FQ67" s="343"/>
      <c r="FR67" s="343"/>
      <c r="FS67" s="343"/>
      <c r="FT67" s="343"/>
      <c r="FU67" s="343"/>
      <c r="FV67" s="343"/>
      <c r="FW67" s="343"/>
      <c r="FX67" s="343"/>
      <c r="FY67" s="343"/>
      <c r="FZ67" s="343"/>
      <c r="GA67" s="343"/>
      <c r="GB67" s="343"/>
      <c r="GC67" s="343"/>
      <c r="GD67" s="343"/>
      <c r="GE67" s="343"/>
      <c r="GF67" s="343"/>
      <c r="GG67" s="343"/>
      <c r="GH67" s="343"/>
      <c r="GI67" s="343"/>
      <c r="GJ67" s="343"/>
      <c r="GK67" s="343"/>
      <c r="GL67" s="343"/>
      <c r="GM67" s="343"/>
      <c r="GN67" s="343"/>
      <c r="GO67" s="343"/>
      <c r="GP67" s="343"/>
      <c r="GQ67" s="343"/>
      <c r="GR67" s="343"/>
      <c r="GS67" s="343"/>
      <c r="GT67" s="343"/>
      <c r="GU67" s="343"/>
      <c r="GV67" s="343"/>
      <c r="GW67" s="343"/>
      <c r="GX67" s="343"/>
      <c r="GY67" s="343"/>
      <c r="GZ67" s="343"/>
      <c r="HA67" s="343"/>
      <c r="HB67" s="343"/>
      <c r="HC67" s="343"/>
      <c r="HD67" s="343"/>
      <c r="HE67" s="343"/>
      <c r="HF67" s="343"/>
      <c r="HG67" s="343"/>
      <c r="HH67" s="343"/>
      <c r="HI67" s="343"/>
      <c r="HJ67" s="343"/>
      <c r="HK67" s="343"/>
      <c r="HL67" s="343"/>
      <c r="HM67" s="343"/>
      <c r="HN67" s="343"/>
      <c r="HO67" s="343"/>
      <c r="HP67" s="343"/>
      <c r="HQ67" s="343"/>
      <c r="HR67" s="343"/>
      <c r="HS67" s="343"/>
      <c r="HT67" s="343"/>
      <c r="HU67" s="343"/>
      <c r="HV67" s="343"/>
      <c r="HW67" s="343"/>
      <c r="HX67" s="343"/>
      <c r="HY67" s="343"/>
      <c r="HZ67" s="343"/>
      <c r="IA67" s="343"/>
      <c r="IB67" s="343"/>
      <c r="IC67" s="343"/>
      <c r="ID67" s="343"/>
      <c r="IE67" s="343"/>
      <c r="IF67" s="343"/>
      <c r="IG67" s="343"/>
      <c r="IH67" s="343"/>
      <c r="II67" s="343"/>
      <c r="IJ67" s="343"/>
      <c r="IK67" s="343"/>
      <c r="IL67" s="343"/>
      <c r="IM67" s="343"/>
      <c r="IN67" s="343"/>
      <c r="IO67" s="343"/>
      <c r="IP67" s="343"/>
      <c r="IQ67" s="343"/>
      <c r="IR67" s="343"/>
      <c r="IS67" s="343"/>
      <c r="IT67" s="343"/>
      <c r="IU67" s="343"/>
      <c r="IV67" s="343"/>
    </row>
    <row r="68" spans="1:256" s="344" customFormat="1" ht="20" customHeight="1">
      <c r="A68" s="345" t="s">
        <v>828</v>
      </c>
      <c r="B68" s="346" t="s">
        <v>829</v>
      </c>
      <c r="C68" s="347" t="s">
        <v>741</v>
      </c>
      <c r="D68" s="348">
        <v>0.12</v>
      </c>
      <c r="E68" s="350">
        <v>1100</v>
      </c>
      <c r="F68" s="350">
        <v>1100</v>
      </c>
      <c r="G68" s="350">
        <v>0</v>
      </c>
      <c r="H68" s="350">
        <v>1100</v>
      </c>
      <c r="I68" s="350">
        <v>1100</v>
      </c>
      <c r="J68" s="350">
        <v>0</v>
      </c>
      <c r="K68" s="343"/>
      <c r="L68" s="343"/>
      <c r="M68" s="343"/>
      <c r="N68" s="343"/>
      <c r="O68" s="343"/>
      <c r="P68" s="343"/>
      <c r="Q68" s="343"/>
      <c r="R68" s="343"/>
      <c r="S68" s="343"/>
      <c r="T68" s="343"/>
      <c r="U68" s="343"/>
      <c r="V68" s="343"/>
      <c r="W68" s="343"/>
      <c r="X68" s="343"/>
      <c r="Y68" s="343"/>
      <c r="Z68" s="343"/>
      <c r="AA68" s="343"/>
      <c r="AB68" s="343"/>
      <c r="AC68" s="343"/>
      <c r="AD68" s="343"/>
      <c r="AE68" s="343"/>
      <c r="AF68" s="343"/>
      <c r="AG68" s="343"/>
      <c r="AH68" s="343"/>
      <c r="AI68" s="343"/>
      <c r="AJ68" s="343"/>
      <c r="AK68" s="343"/>
      <c r="AL68" s="343"/>
      <c r="AM68" s="343"/>
      <c r="AN68" s="343"/>
      <c r="AO68" s="343"/>
      <c r="AP68" s="343"/>
      <c r="AQ68" s="343"/>
      <c r="AR68" s="343"/>
      <c r="AS68" s="343"/>
      <c r="AT68" s="343"/>
      <c r="AU68" s="343"/>
      <c r="AV68" s="343"/>
      <c r="AW68" s="343"/>
      <c r="AX68" s="343"/>
      <c r="AY68" s="343"/>
      <c r="AZ68" s="343"/>
      <c r="BA68" s="343"/>
      <c r="BB68" s="343"/>
      <c r="BC68" s="343"/>
      <c r="BD68" s="343"/>
      <c r="BE68" s="343"/>
      <c r="BF68" s="343"/>
      <c r="BG68" s="343"/>
      <c r="BH68" s="343"/>
      <c r="BI68" s="343"/>
      <c r="BJ68" s="343"/>
      <c r="BK68" s="343"/>
      <c r="BL68" s="343"/>
      <c r="BM68" s="343"/>
      <c r="BN68" s="343"/>
      <c r="BO68" s="343"/>
      <c r="BP68" s="343"/>
      <c r="BQ68" s="343"/>
      <c r="BR68" s="343"/>
      <c r="BS68" s="343"/>
      <c r="BT68" s="343"/>
      <c r="BU68" s="343"/>
      <c r="BV68" s="343"/>
      <c r="BW68" s="343"/>
      <c r="BX68" s="343"/>
      <c r="BY68" s="343"/>
      <c r="BZ68" s="343"/>
      <c r="CA68" s="343"/>
      <c r="CB68" s="343"/>
      <c r="CC68" s="343"/>
      <c r="CD68" s="343"/>
      <c r="CE68" s="343"/>
      <c r="CF68" s="343"/>
      <c r="CG68" s="343"/>
      <c r="CH68" s="343"/>
      <c r="CI68" s="343"/>
      <c r="CJ68" s="343"/>
      <c r="CK68" s="343"/>
      <c r="CL68" s="343"/>
      <c r="CM68" s="343"/>
      <c r="CN68" s="343"/>
      <c r="CO68" s="343"/>
      <c r="CP68" s="343"/>
      <c r="CQ68" s="343"/>
      <c r="CR68" s="343"/>
      <c r="CS68" s="343"/>
      <c r="CT68" s="343"/>
      <c r="CU68" s="343"/>
      <c r="CV68" s="343"/>
      <c r="CW68" s="343"/>
      <c r="CX68" s="343"/>
      <c r="CY68" s="343"/>
      <c r="CZ68" s="343"/>
      <c r="DA68" s="343"/>
      <c r="DB68" s="343"/>
      <c r="DC68" s="343"/>
      <c r="DD68" s="343"/>
      <c r="DE68" s="343"/>
      <c r="DF68" s="343"/>
      <c r="DG68" s="343"/>
      <c r="DH68" s="343"/>
      <c r="DI68" s="343"/>
      <c r="DJ68" s="343"/>
      <c r="DK68" s="343"/>
      <c r="DL68" s="343"/>
      <c r="DM68" s="343"/>
      <c r="DN68" s="343"/>
      <c r="DO68" s="343"/>
      <c r="DP68" s="343"/>
      <c r="DQ68" s="343"/>
      <c r="DR68" s="343"/>
      <c r="DS68" s="343"/>
      <c r="DT68" s="343"/>
      <c r="DU68" s="343"/>
      <c r="DV68" s="343"/>
      <c r="DW68" s="343"/>
      <c r="DX68" s="343"/>
      <c r="DY68" s="343"/>
      <c r="DZ68" s="343"/>
      <c r="EA68" s="343"/>
      <c r="EB68" s="343"/>
      <c r="EC68" s="343"/>
      <c r="ED68" s="343"/>
      <c r="EE68" s="343"/>
      <c r="EF68" s="343"/>
      <c r="EG68" s="343"/>
      <c r="EH68" s="343"/>
      <c r="EI68" s="343"/>
      <c r="EJ68" s="343"/>
      <c r="EK68" s="343"/>
      <c r="EL68" s="343"/>
      <c r="EM68" s="343"/>
      <c r="EN68" s="343"/>
      <c r="EO68" s="343"/>
      <c r="EP68" s="343"/>
      <c r="EQ68" s="343"/>
      <c r="ER68" s="343"/>
      <c r="ES68" s="343"/>
      <c r="ET68" s="343"/>
      <c r="EU68" s="343"/>
      <c r="EV68" s="343"/>
      <c r="EW68" s="343"/>
      <c r="EX68" s="343"/>
      <c r="EY68" s="343"/>
      <c r="EZ68" s="343"/>
      <c r="FA68" s="343"/>
      <c r="FB68" s="343"/>
      <c r="FC68" s="343"/>
      <c r="FD68" s="343"/>
      <c r="FE68" s="343"/>
      <c r="FF68" s="343"/>
      <c r="FG68" s="343"/>
      <c r="FH68" s="343"/>
      <c r="FI68" s="343"/>
      <c r="FJ68" s="343"/>
      <c r="FK68" s="343"/>
      <c r="FL68" s="343"/>
      <c r="FM68" s="343"/>
      <c r="FN68" s="343"/>
      <c r="FO68" s="343"/>
      <c r="FP68" s="343"/>
      <c r="FQ68" s="343"/>
      <c r="FR68" s="343"/>
      <c r="FS68" s="343"/>
      <c r="FT68" s="343"/>
      <c r="FU68" s="343"/>
      <c r="FV68" s="343"/>
      <c r="FW68" s="343"/>
      <c r="FX68" s="343"/>
      <c r="FY68" s="343"/>
      <c r="FZ68" s="343"/>
      <c r="GA68" s="343"/>
      <c r="GB68" s="343"/>
      <c r="GC68" s="343"/>
      <c r="GD68" s="343"/>
      <c r="GE68" s="343"/>
      <c r="GF68" s="343"/>
      <c r="GG68" s="343"/>
      <c r="GH68" s="343"/>
      <c r="GI68" s="343"/>
      <c r="GJ68" s="343"/>
      <c r="GK68" s="343"/>
      <c r="GL68" s="343"/>
      <c r="GM68" s="343"/>
      <c r="GN68" s="343"/>
      <c r="GO68" s="343"/>
      <c r="GP68" s="343"/>
      <c r="GQ68" s="343"/>
      <c r="GR68" s="343"/>
      <c r="GS68" s="343"/>
      <c r="GT68" s="343"/>
      <c r="GU68" s="343"/>
      <c r="GV68" s="343"/>
      <c r="GW68" s="343"/>
      <c r="GX68" s="343"/>
      <c r="GY68" s="343"/>
      <c r="GZ68" s="343"/>
      <c r="HA68" s="343"/>
      <c r="HB68" s="343"/>
      <c r="HC68" s="343"/>
      <c r="HD68" s="343"/>
      <c r="HE68" s="343"/>
      <c r="HF68" s="343"/>
      <c r="HG68" s="343"/>
      <c r="HH68" s="343"/>
      <c r="HI68" s="343"/>
      <c r="HJ68" s="343"/>
      <c r="HK68" s="343"/>
      <c r="HL68" s="343"/>
      <c r="HM68" s="343"/>
      <c r="HN68" s="343"/>
      <c r="HO68" s="343"/>
      <c r="HP68" s="343"/>
      <c r="HQ68" s="343"/>
      <c r="HR68" s="343"/>
      <c r="HS68" s="343"/>
      <c r="HT68" s="343"/>
      <c r="HU68" s="343"/>
      <c r="HV68" s="343"/>
      <c r="HW68" s="343"/>
      <c r="HX68" s="343"/>
      <c r="HY68" s="343"/>
      <c r="HZ68" s="343"/>
      <c r="IA68" s="343"/>
      <c r="IB68" s="343"/>
      <c r="IC68" s="343"/>
      <c r="ID68" s="343"/>
      <c r="IE68" s="343"/>
      <c r="IF68" s="343"/>
      <c r="IG68" s="343"/>
      <c r="IH68" s="343"/>
      <c r="II68" s="343"/>
      <c r="IJ68" s="343"/>
      <c r="IK68" s="343"/>
      <c r="IL68" s="343"/>
      <c r="IM68" s="343"/>
      <c r="IN68" s="343"/>
      <c r="IO68" s="343"/>
      <c r="IP68" s="343"/>
      <c r="IQ68" s="343"/>
      <c r="IR68" s="343"/>
      <c r="IS68" s="343"/>
      <c r="IT68" s="343"/>
      <c r="IU68" s="343"/>
      <c r="IV68" s="343"/>
    </row>
    <row r="69" spans="1:256" s="344" customFormat="1" ht="20" customHeight="1">
      <c r="A69" s="345" t="s">
        <v>830</v>
      </c>
      <c r="B69" s="346" t="s">
        <v>831</v>
      </c>
      <c r="C69" s="347" t="s">
        <v>741</v>
      </c>
      <c r="D69" s="348">
        <v>0.12</v>
      </c>
      <c r="E69" s="350">
        <v>1120</v>
      </c>
      <c r="F69" s="350">
        <v>1120</v>
      </c>
      <c r="G69" s="350">
        <v>0</v>
      </c>
      <c r="H69" s="350">
        <v>1120</v>
      </c>
      <c r="I69" s="350">
        <v>1120</v>
      </c>
      <c r="J69" s="350">
        <v>0</v>
      </c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  <c r="AD69" s="343"/>
      <c r="AE69" s="343"/>
      <c r="AF69" s="343"/>
      <c r="AG69" s="343"/>
      <c r="AH69" s="343"/>
      <c r="AI69" s="343"/>
      <c r="AJ69" s="343"/>
      <c r="AK69" s="343"/>
      <c r="AL69" s="343"/>
      <c r="AM69" s="343"/>
      <c r="AN69" s="343"/>
      <c r="AO69" s="343"/>
      <c r="AP69" s="343"/>
      <c r="AQ69" s="343"/>
      <c r="AR69" s="343"/>
      <c r="AS69" s="343"/>
      <c r="AT69" s="343"/>
      <c r="AU69" s="343"/>
      <c r="AV69" s="343"/>
      <c r="AW69" s="343"/>
      <c r="AX69" s="343"/>
      <c r="AY69" s="343"/>
      <c r="AZ69" s="343"/>
      <c r="BA69" s="343"/>
      <c r="BB69" s="343"/>
      <c r="BC69" s="343"/>
      <c r="BD69" s="343"/>
      <c r="BE69" s="343"/>
      <c r="BF69" s="343"/>
      <c r="BG69" s="343"/>
      <c r="BH69" s="343"/>
      <c r="BI69" s="343"/>
      <c r="BJ69" s="343"/>
      <c r="BK69" s="343"/>
      <c r="BL69" s="343"/>
      <c r="BM69" s="343"/>
      <c r="BN69" s="343"/>
      <c r="BO69" s="343"/>
      <c r="BP69" s="343"/>
      <c r="BQ69" s="343"/>
      <c r="BR69" s="343"/>
      <c r="BS69" s="343"/>
      <c r="BT69" s="343"/>
      <c r="BU69" s="343"/>
      <c r="BV69" s="343"/>
      <c r="BW69" s="343"/>
      <c r="BX69" s="343"/>
      <c r="BY69" s="343"/>
      <c r="BZ69" s="343"/>
      <c r="CA69" s="343"/>
      <c r="CB69" s="343"/>
      <c r="CC69" s="343"/>
      <c r="CD69" s="343"/>
      <c r="CE69" s="343"/>
      <c r="CF69" s="343"/>
      <c r="CG69" s="343"/>
      <c r="CH69" s="343"/>
      <c r="CI69" s="343"/>
      <c r="CJ69" s="343"/>
      <c r="CK69" s="343"/>
      <c r="CL69" s="343"/>
      <c r="CM69" s="343"/>
      <c r="CN69" s="343"/>
      <c r="CO69" s="343"/>
      <c r="CP69" s="343"/>
      <c r="CQ69" s="343"/>
      <c r="CR69" s="343"/>
      <c r="CS69" s="343"/>
      <c r="CT69" s="343"/>
      <c r="CU69" s="343"/>
      <c r="CV69" s="343"/>
      <c r="CW69" s="343"/>
      <c r="CX69" s="343"/>
      <c r="CY69" s="343"/>
      <c r="CZ69" s="343"/>
      <c r="DA69" s="343"/>
      <c r="DB69" s="343"/>
      <c r="DC69" s="343"/>
      <c r="DD69" s="343"/>
      <c r="DE69" s="343"/>
      <c r="DF69" s="343"/>
      <c r="DG69" s="343"/>
      <c r="DH69" s="343"/>
      <c r="DI69" s="343"/>
      <c r="DJ69" s="343"/>
      <c r="DK69" s="343"/>
      <c r="DL69" s="343"/>
      <c r="DM69" s="343"/>
      <c r="DN69" s="343"/>
      <c r="DO69" s="343"/>
      <c r="DP69" s="343"/>
      <c r="DQ69" s="343"/>
      <c r="DR69" s="343"/>
      <c r="DS69" s="343"/>
      <c r="DT69" s="343"/>
      <c r="DU69" s="343"/>
      <c r="DV69" s="343"/>
      <c r="DW69" s="343"/>
      <c r="DX69" s="343"/>
      <c r="DY69" s="343"/>
      <c r="DZ69" s="343"/>
      <c r="EA69" s="343"/>
      <c r="EB69" s="343"/>
      <c r="EC69" s="343"/>
      <c r="ED69" s="343"/>
      <c r="EE69" s="343"/>
      <c r="EF69" s="343"/>
      <c r="EG69" s="343"/>
      <c r="EH69" s="343"/>
      <c r="EI69" s="343"/>
      <c r="EJ69" s="343"/>
      <c r="EK69" s="343"/>
      <c r="EL69" s="343"/>
      <c r="EM69" s="343"/>
      <c r="EN69" s="343"/>
      <c r="EO69" s="343"/>
      <c r="EP69" s="343"/>
      <c r="EQ69" s="343"/>
      <c r="ER69" s="343"/>
      <c r="ES69" s="343"/>
      <c r="ET69" s="343"/>
      <c r="EU69" s="343"/>
      <c r="EV69" s="343"/>
      <c r="EW69" s="343"/>
      <c r="EX69" s="343"/>
      <c r="EY69" s="343"/>
      <c r="EZ69" s="343"/>
      <c r="FA69" s="343"/>
      <c r="FB69" s="343"/>
      <c r="FC69" s="343"/>
      <c r="FD69" s="343"/>
      <c r="FE69" s="343"/>
      <c r="FF69" s="343"/>
      <c r="FG69" s="343"/>
      <c r="FH69" s="343"/>
      <c r="FI69" s="343"/>
      <c r="FJ69" s="343"/>
      <c r="FK69" s="343"/>
      <c r="FL69" s="343"/>
      <c r="FM69" s="343"/>
      <c r="FN69" s="343"/>
      <c r="FO69" s="343"/>
      <c r="FP69" s="343"/>
      <c r="FQ69" s="343"/>
      <c r="FR69" s="343"/>
      <c r="FS69" s="343"/>
      <c r="FT69" s="343"/>
      <c r="FU69" s="343"/>
      <c r="FV69" s="343"/>
      <c r="FW69" s="343"/>
      <c r="FX69" s="343"/>
      <c r="FY69" s="343"/>
      <c r="FZ69" s="343"/>
      <c r="GA69" s="343"/>
      <c r="GB69" s="343"/>
      <c r="GC69" s="343"/>
      <c r="GD69" s="343"/>
      <c r="GE69" s="343"/>
      <c r="GF69" s="343"/>
      <c r="GG69" s="343"/>
      <c r="GH69" s="343"/>
      <c r="GI69" s="343"/>
      <c r="GJ69" s="343"/>
      <c r="GK69" s="343"/>
      <c r="GL69" s="343"/>
      <c r="GM69" s="343"/>
      <c r="GN69" s="343"/>
      <c r="GO69" s="343"/>
      <c r="GP69" s="343"/>
      <c r="GQ69" s="343"/>
      <c r="GR69" s="343"/>
      <c r="GS69" s="343"/>
      <c r="GT69" s="343"/>
      <c r="GU69" s="343"/>
      <c r="GV69" s="343"/>
      <c r="GW69" s="343"/>
      <c r="GX69" s="343"/>
      <c r="GY69" s="343"/>
      <c r="GZ69" s="343"/>
      <c r="HA69" s="343"/>
      <c r="HB69" s="343"/>
      <c r="HC69" s="343"/>
      <c r="HD69" s="343"/>
      <c r="HE69" s="343"/>
      <c r="HF69" s="343"/>
      <c r="HG69" s="343"/>
      <c r="HH69" s="343"/>
      <c r="HI69" s="343"/>
      <c r="HJ69" s="343"/>
      <c r="HK69" s="343"/>
      <c r="HL69" s="343"/>
      <c r="HM69" s="343"/>
      <c r="HN69" s="343"/>
      <c r="HO69" s="343"/>
      <c r="HP69" s="343"/>
      <c r="HQ69" s="343"/>
      <c r="HR69" s="343"/>
      <c r="HS69" s="343"/>
      <c r="HT69" s="343"/>
      <c r="HU69" s="343"/>
      <c r="HV69" s="343"/>
      <c r="HW69" s="343"/>
      <c r="HX69" s="343"/>
      <c r="HY69" s="343"/>
      <c r="HZ69" s="343"/>
      <c r="IA69" s="343"/>
      <c r="IB69" s="343"/>
      <c r="IC69" s="343"/>
      <c r="ID69" s="343"/>
      <c r="IE69" s="343"/>
      <c r="IF69" s="343"/>
      <c r="IG69" s="343"/>
      <c r="IH69" s="343"/>
      <c r="II69" s="343"/>
      <c r="IJ69" s="343"/>
      <c r="IK69" s="343"/>
      <c r="IL69" s="343"/>
      <c r="IM69" s="343"/>
      <c r="IN69" s="343"/>
      <c r="IO69" s="343"/>
      <c r="IP69" s="343"/>
      <c r="IQ69" s="343"/>
      <c r="IR69" s="343"/>
      <c r="IS69" s="343"/>
      <c r="IT69" s="343"/>
      <c r="IU69" s="343"/>
      <c r="IV69" s="343"/>
    </row>
    <row r="70" spans="1:256" s="344" customFormat="1" ht="20" customHeight="1">
      <c r="A70" s="345" t="s">
        <v>832</v>
      </c>
      <c r="B70" s="346" t="s">
        <v>833</v>
      </c>
      <c r="C70" s="347" t="s">
        <v>741</v>
      </c>
      <c r="D70" s="348">
        <v>0.12</v>
      </c>
      <c r="E70" s="350">
        <v>1155</v>
      </c>
      <c r="F70" s="350">
        <v>1155</v>
      </c>
      <c r="G70" s="350">
        <v>0</v>
      </c>
      <c r="H70" s="350">
        <v>1155</v>
      </c>
      <c r="I70" s="350">
        <v>1155</v>
      </c>
      <c r="J70" s="350">
        <v>0</v>
      </c>
      <c r="K70" s="343"/>
      <c r="L70" s="343"/>
      <c r="M70" s="343"/>
      <c r="N70" s="343"/>
      <c r="O70" s="343"/>
      <c r="P70" s="343"/>
      <c r="Q70" s="343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343"/>
      <c r="AC70" s="343"/>
      <c r="AD70" s="343"/>
      <c r="AE70" s="343"/>
      <c r="AF70" s="343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3"/>
      <c r="AU70" s="343"/>
      <c r="AV70" s="343"/>
      <c r="AW70" s="343"/>
      <c r="AX70" s="343"/>
      <c r="AY70" s="343"/>
      <c r="AZ70" s="343"/>
      <c r="BA70" s="343"/>
      <c r="BB70" s="343"/>
      <c r="BC70" s="343"/>
      <c r="BD70" s="343"/>
      <c r="BE70" s="343"/>
      <c r="BF70" s="343"/>
      <c r="BG70" s="343"/>
      <c r="BH70" s="343"/>
      <c r="BI70" s="343"/>
      <c r="BJ70" s="343"/>
      <c r="BK70" s="343"/>
      <c r="BL70" s="343"/>
      <c r="BM70" s="343"/>
      <c r="BN70" s="343"/>
      <c r="BO70" s="343"/>
      <c r="BP70" s="343"/>
      <c r="BQ70" s="343"/>
      <c r="BR70" s="343"/>
      <c r="BS70" s="343"/>
      <c r="BT70" s="343"/>
      <c r="BU70" s="343"/>
      <c r="BV70" s="343"/>
      <c r="BW70" s="343"/>
      <c r="BX70" s="343"/>
      <c r="BY70" s="343"/>
      <c r="BZ70" s="343"/>
      <c r="CA70" s="343"/>
      <c r="CB70" s="343"/>
      <c r="CC70" s="343"/>
      <c r="CD70" s="343"/>
      <c r="CE70" s="343"/>
      <c r="CF70" s="343"/>
      <c r="CG70" s="343"/>
      <c r="CH70" s="343"/>
      <c r="CI70" s="343"/>
      <c r="CJ70" s="343"/>
      <c r="CK70" s="343"/>
      <c r="CL70" s="343"/>
      <c r="CM70" s="343"/>
      <c r="CN70" s="343"/>
      <c r="CO70" s="343"/>
      <c r="CP70" s="343"/>
      <c r="CQ70" s="343"/>
      <c r="CR70" s="343"/>
      <c r="CS70" s="343"/>
      <c r="CT70" s="343"/>
      <c r="CU70" s="343"/>
      <c r="CV70" s="343"/>
      <c r="CW70" s="343"/>
      <c r="CX70" s="343"/>
      <c r="CY70" s="343"/>
      <c r="CZ70" s="343"/>
      <c r="DA70" s="343"/>
      <c r="DB70" s="343"/>
      <c r="DC70" s="343"/>
      <c r="DD70" s="343"/>
      <c r="DE70" s="343"/>
      <c r="DF70" s="343"/>
      <c r="DG70" s="343"/>
      <c r="DH70" s="343"/>
      <c r="DI70" s="343"/>
      <c r="DJ70" s="343"/>
      <c r="DK70" s="343"/>
      <c r="DL70" s="343"/>
      <c r="DM70" s="343"/>
      <c r="DN70" s="343"/>
      <c r="DO70" s="343"/>
      <c r="DP70" s="343"/>
      <c r="DQ70" s="343"/>
      <c r="DR70" s="343"/>
      <c r="DS70" s="343"/>
      <c r="DT70" s="343"/>
      <c r="DU70" s="343"/>
      <c r="DV70" s="343"/>
      <c r="DW70" s="343"/>
      <c r="DX70" s="343"/>
      <c r="DY70" s="343"/>
      <c r="DZ70" s="343"/>
      <c r="EA70" s="343"/>
      <c r="EB70" s="343"/>
      <c r="EC70" s="343"/>
      <c r="ED70" s="343"/>
      <c r="EE70" s="343"/>
      <c r="EF70" s="343"/>
      <c r="EG70" s="343"/>
      <c r="EH70" s="343"/>
      <c r="EI70" s="343"/>
      <c r="EJ70" s="343"/>
      <c r="EK70" s="343"/>
      <c r="EL70" s="343"/>
      <c r="EM70" s="343"/>
      <c r="EN70" s="343"/>
      <c r="EO70" s="343"/>
      <c r="EP70" s="343"/>
      <c r="EQ70" s="343"/>
      <c r="ER70" s="343"/>
      <c r="ES70" s="343"/>
      <c r="ET70" s="343"/>
      <c r="EU70" s="343"/>
      <c r="EV70" s="343"/>
      <c r="EW70" s="343"/>
      <c r="EX70" s="343"/>
      <c r="EY70" s="343"/>
      <c r="EZ70" s="343"/>
      <c r="FA70" s="343"/>
      <c r="FB70" s="343"/>
      <c r="FC70" s="343"/>
      <c r="FD70" s="343"/>
      <c r="FE70" s="343"/>
      <c r="FF70" s="343"/>
      <c r="FG70" s="343"/>
      <c r="FH70" s="343"/>
      <c r="FI70" s="343"/>
      <c r="FJ70" s="343"/>
      <c r="FK70" s="343"/>
      <c r="FL70" s="343"/>
      <c r="FM70" s="343"/>
      <c r="FN70" s="343"/>
      <c r="FO70" s="343"/>
      <c r="FP70" s="343"/>
      <c r="FQ70" s="343"/>
      <c r="FR70" s="343"/>
      <c r="FS70" s="343"/>
      <c r="FT70" s="343"/>
      <c r="FU70" s="343"/>
      <c r="FV70" s="343"/>
      <c r="FW70" s="343"/>
      <c r="FX70" s="343"/>
      <c r="FY70" s="343"/>
      <c r="FZ70" s="343"/>
      <c r="GA70" s="343"/>
      <c r="GB70" s="343"/>
      <c r="GC70" s="343"/>
      <c r="GD70" s="343"/>
      <c r="GE70" s="343"/>
      <c r="GF70" s="343"/>
      <c r="GG70" s="343"/>
      <c r="GH70" s="343"/>
      <c r="GI70" s="343"/>
      <c r="GJ70" s="343"/>
      <c r="GK70" s="343"/>
      <c r="GL70" s="343"/>
      <c r="GM70" s="343"/>
      <c r="GN70" s="343"/>
      <c r="GO70" s="343"/>
      <c r="GP70" s="343"/>
      <c r="GQ70" s="343"/>
      <c r="GR70" s="343"/>
      <c r="GS70" s="343"/>
      <c r="GT70" s="343"/>
      <c r="GU70" s="343"/>
      <c r="GV70" s="343"/>
      <c r="GW70" s="343"/>
      <c r="GX70" s="343"/>
      <c r="GY70" s="343"/>
      <c r="GZ70" s="343"/>
      <c r="HA70" s="343"/>
      <c r="HB70" s="343"/>
      <c r="HC70" s="343"/>
      <c r="HD70" s="343"/>
      <c r="HE70" s="343"/>
      <c r="HF70" s="343"/>
      <c r="HG70" s="343"/>
      <c r="HH70" s="343"/>
      <c r="HI70" s="343"/>
      <c r="HJ70" s="343"/>
      <c r="HK70" s="343"/>
      <c r="HL70" s="343"/>
      <c r="HM70" s="343"/>
      <c r="HN70" s="343"/>
      <c r="HO70" s="343"/>
      <c r="HP70" s="343"/>
      <c r="HQ70" s="343"/>
      <c r="HR70" s="343"/>
      <c r="HS70" s="343"/>
      <c r="HT70" s="343"/>
      <c r="HU70" s="343"/>
      <c r="HV70" s="343"/>
      <c r="HW70" s="343"/>
      <c r="HX70" s="343"/>
      <c r="HY70" s="343"/>
      <c r="HZ70" s="343"/>
      <c r="IA70" s="343"/>
      <c r="IB70" s="343"/>
      <c r="IC70" s="343"/>
      <c r="ID70" s="343"/>
      <c r="IE70" s="343"/>
      <c r="IF70" s="343"/>
      <c r="IG70" s="343"/>
      <c r="IH70" s="343"/>
      <c r="II70" s="343"/>
      <c r="IJ70" s="343"/>
      <c r="IK70" s="343"/>
      <c r="IL70" s="343"/>
      <c r="IM70" s="343"/>
      <c r="IN70" s="343"/>
      <c r="IO70" s="343"/>
      <c r="IP70" s="343"/>
      <c r="IQ70" s="343"/>
      <c r="IR70" s="343"/>
      <c r="IS70" s="343"/>
      <c r="IT70" s="343"/>
      <c r="IU70" s="343"/>
      <c r="IV70" s="343"/>
    </row>
    <row r="71" spans="1:256" s="344" customFormat="1" ht="20" customHeight="1">
      <c r="A71" s="345" t="s">
        <v>834</v>
      </c>
      <c r="B71" s="346" t="s">
        <v>835</v>
      </c>
      <c r="C71" s="347" t="s">
        <v>741</v>
      </c>
      <c r="D71" s="348">
        <v>0.12</v>
      </c>
      <c r="E71" s="350">
        <v>1095</v>
      </c>
      <c r="F71" s="350">
        <v>1095</v>
      </c>
      <c r="G71" s="350">
        <v>0</v>
      </c>
      <c r="H71" s="350">
        <v>1095</v>
      </c>
      <c r="I71" s="350">
        <v>1095</v>
      </c>
      <c r="J71" s="350">
        <v>0</v>
      </c>
      <c r="K71" s="343"/>
      <c r="L71" s="343"/>
      <c r="M71" s="343"/>
      <c r="N71" s="343"/>
      <c r="O71" s="343"/>
      <c r="P71" s="343"/>
      <c r="Q71" s="343"/>
      <c r="R71" s="343"/>
      <c r="S71" s="343"/>
      <c r="T71" s="343"/>
      <c r="U71" s="343"/>
      <c r="V71" s="343"/>
      <c r="W71" s="343"/>
      <c r="X71" s="343"/>
      <c r="Y71" s="343"/>
      <c r="Z71" s="343"/>
      <c r="AA71" s="343"/>
      <c r="AB71" s="343"/>
      <c r="AC71" s="343"/>
      <c r="AD71" s="343"/>
      <c r="AE71" s="343"/>
      <c r="AF71" s="343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3"/>
      <c r="AU71" s="343"/>
      <c r="AV71" s="343"/>
      <c r="AW71" s="343"/>
      <c r="AX71" s="343"/>
      <c r="AY71" s="343"/>
      <c r="AZ71" s="343"/>
      <c r="BA71" s="343"/>
      <c r="BB71" s="343"/>
      <c r="BC71" s="343"/>
      <c r="BD71" s="343"/>
      <c r="BE71" s="343"/>
      <c r="BF71" s="343"/>
      <c r="BG71" s="343"/>
      <c r="BH71" s="343"/>
      <c r="BI71" s="343"/>
      <c r="BJ71" s="343"/>
      <c r="BK71" s="343"/>
      <c r="BL71" s="343"/>
      <c r="BM71" s="343"/>
      <c r="BN71" s="343"/>
      <c r="BO71" s="343"/>
      <c r="BP71" s="343"/>
      <c r="BQ71" s="343"/>
      <c r="BR71" s="343"/>
      <c r="BS71" s="343"/>
      <c r="BT71" s="343"/>
      <c r="BU71" s="343"/>
      <c r="BV71" s="343"/>
      <c r="BW71" s="343"/>
      <c r="BX71" s="343"/>
      <c r="BY71" s="343"/>
      <c r="BZ71" s="343"/>
      <c r="CA71" s="343"/>
      <c r="CB71" s="343"/>
      <c r="CC71" s="343"/>
      <c r="CD71" s="343"/>
      <c r="CE71" s="343"/>
      <c r="CF71" s="343"/>
      <c r="CG71" s="343"/>
      <c r="CH71" s="343"/>
      <c r="CI71" s="343"/>
      <c r="CJ71" s="343"/>
      <c r="CK71" s="343"/>
      <c r="CL71" s="343"/>
      <c r="CM71" s="343"/>
      <c r="CN71" s="343"/>
      <c r="CO71" s="343"/>
      <c r="CP71" s="343"/>
      <c r="CQ71" s="343"/>
      <c r="CR71" s="343"/>
      <c r="CS71" s="343"/>
      <c r="CT71" s="343"/>
      <c r="CU71" s="343"/>
      <c r="CV71" s="343"/>
      <c r="CW71" s="343"/>
      <c r="CX71" s="343"/>
      <c r="CY71" s="343"/>
      <c r="CZ71" s="343"/>
      <c r="DA71" s="343"/>
      <c r="DB71" s="343"/>
      <c r="DC71" s="343"/>
      <c r="DD71" s="343"/>
      <c r="DE71" s="343"/>
      <c r="DF71" s="343"/>
      <c r="DG71" s="343"/>
      <c r="DH71" s="343"/>
      <c r="DI71" s="343"/>
      <c r="DJ71" s="343"/>
      <c r="DK71" s="343"/>
      <c r="DL71" s="343"/>
      <c r="DM71" s="343"/>
      <c r="DN71" s="343"/>
      <c r="DO71" s="343"/>
      <c r="DP71" s="343"/>
      <c r="DQ71" s="343"/>
      <c r="DR71" s="343"/>
      <c r="DS71" s="343"/>
      <c r="DT71" s="343"/>
      <c r="DU71" s="343"/>
      <c r="DV71" s="343"/>
      <c r="DW71" s="343"/>
      <c r="DX71" s="343"/>
      <c r="DY71" s="343"/>
      <c r="DZ71" s="343"/>
      <c r="EA71" s="343"/>
      <c r="EB71" s="343"/>
      <c r="EC71" s="343"/>
      <c r="ED71" s="343"/>
      <c r="EE71" s="343"/>
      <c r="EF71" s="343"/>
      <c r="EG71" s="343"/>
      <c r="EH71" s="343"/>
      <c r="EI71" s="343"/>
      <c r="EJ71" s="343"/>
      <c r="EK71" s="343"/>
      <c r="EL71" s="343"/>
      <c r="EM71" s="343"/>
      <c r="EN71" s="343"/>
      <c r="EO71" s="343"/>
      <c r="EP71" s="343"/>
      <c r="EQ71" s="343"/>
      <c r="ER71" s="343"/>
      <c r="ES71" s="343"/>
      <c r="ET71" s="343"/>
      <c r="EU71" s="343"/>
      <c r="EV71" s="343"/>
      <c r="EW71" s="343"/>
      <c r="EX71" s="343"/>
      <c r="EY71" s="343"/>
      <c r="EZ71" s="343"/>
      <c r="FA71" s="343"/>
      <c r="FB71" s="343"/>
      <c r="FC71" s="343"/>
      <c r="FD71" s="343"/>
      <c r="FE71" s="343"/>
      <c r="FF71" s="343"/>
      <c r="FG71" s="343"/>
      <c r="FH71" s="343"/>
      <c r="FI71" s="343"/>
      <c r="FJ71" s="343"/>
      <c r="FK71" s="343"/>
      <c r="FL71" s="343"/>
      <c r="FM71" s="343"/>
      <c r="FN71" s="343"/>
      <c r="FO71" s="343"/>
      <c r="FP71" s="343"/>
      <c r="FQ71" s="343"/>
      <c r="FR71" s="343"/>
      <c r="FS71" s="343"/>
      <c r="FT71" s="343"/>
      <c r="FU71" s="343"/>
      <c r="FV71" s="343"/>
      <c r="FW71" s="343"/>
      <c r="FX71" s="343"/>
      <c r="FY71" s="343"/>
      <c r="FZ71" s="343"/>
      <c r="GA71" s="343"/>
      <c r="GB71" s="343"/>
      <c r="GC71" s="343"/>
      <c r="GD71" s="343"/>
      <c r="GE71" s="343"/>
      <c r="GF71" s="343"/>
      <c r="GG71" s="343"/>
      <c r="GH71" s="343"/>
      <c r="GI71" s="343"/>
      <c r="GJ71" s="343"/>
      <c r="GK71" s="343"/>
      <c r="GL71" s="343"/>
      <c r="GM71" s="343"/>
      <c r="GN71" s="343"/>
      <c r="GO71" s="343"/>
      <c r="GP71" s="343"/>
      <c r="GQ71" s="343"/>
      <c r="GR71" s="343"/>
      <c r="GS71" s="343"/>
      <c r="GT71" s="343"/>
      <c r="GU71" s="343"/>
      <c r="GV71" s="343"/>
      <c r="GW71" s="343"/>
      <c r="GX71" s="343"/>
      <c r="GY71" s="343"/>
      <c r="GZ71" s="343"/>
      <c r="HA71" s="343"/>
      <c r="HB71" s="343"/>
      <c r="HC71" s="343"/>
      <c r="HD71" s="343"/>
      <c r="HE71" s="343"/>
      <c r="HF71" s="343"/>
      <c r="HG71" s="343"/>
      <c r="HH71" s="343"/>
      <c r="HI71" s="343"/>
      <c r="HJ71" s="343"/>
      <c r="HK71" s="343"/>
      <c r="HL71" s="343"/>
      <c r="HM71" s="343"/>
      <c r="HN71" s="343"/>
      <c r="HO71" s="343"/>
      <c r="HP71" s="343"/>
      <c r="HQ71" s="343"/>
      <c r="HR71" s="343"/>
      <c r="HS71" s="343"/>
      <c r="HT71" s="343"/>
      <c r="HU71" s="343"/>
      <c r="HV71" s="343"/>
      <c r="HW71" s="343"/>
      <c r="HX71" s="343"/>
      <c r="HY71" s="343"/>
      <c r="HZ71" s="343"/>
      <c r="IA71" s="343"/>
      <c r="IB71" s="343"/>
      <c r="IC71" s="343"/>
      <c r="ID71" s="343"/>
      <c r="IE71" s="343"/>
      <c r="IF71" s="343"/>
      <c r="IG71" s="343"/>
      <c r="IH71" s="343"/>
      <c r="II71" s="343"/>
      <c r="IJ71" s="343"/>
      <c r="IK71" s="343"/>
      <c r="IL71" s="343"/>
      <c r="IM71" s="343"/>
      <c r="IN71" s="343"/>
      <c r="IO71" s="343"/>
      <c r="IP71" s="343"/>
      <c r="IQ71" s="343"/>
      <c r="IR71" s="343"/>
      <c r="IS71" s="343"/>
      <c r="IT71" s="343"/>
      <c r="IU71" s="343"/>
      <c r="IV71" s="343"/>
    </row>
    <row r="72" spans="1:256" s="344" customFormat="1" ht="20" customHeight="1">
      <c r="A72" s="345" t="s">
        <v>836</v>
      </c>
      <c r="B72" s="346" t="s">
        <v>837</v>
      </c>
      <c r="C72" s="347" t="s">
        <v>741</v>
      </c>
      <c r="D72" s="348">
        <v>0.12</v>
      </c>
      <c r="E72" s="350">
        <v>1370</v>
      </c>
      <c r="F72" s="350">
        <v>1370</v>
      </c>
      <c r="G72" s="350">
        <v>0</v>
      </c>
      <c r="H72" s="350">
        <v>1370</v>
      </c>
      <c r="I72" s="350">
        <v>1370</v>
      </c>
      <c r="J72" s="350">
        <v>0</v>
      </c>
      <c r="K72" s="343"/>
      <c r="L72" s="343"/>
      <c r="M72" s="343"/>
      <c r="N72" s="343"/>
      <c r="O72" s="343"/>
      <c r="P72" s="343"/>
      <c r="Q72" s="343"/>
      <c r="R72" s="343"/>
      <c r="S72" s="343"/>
      <c r="T72" s="343"/>
      <c r="U72" s="343"/>
      <c r="V72" s="343"/>
      <c r="W72" s="343"/>
      <c r="X72" s="343"/>
      <c r="Y72" s="343"/>
      <c r="Z72" s="343"/>
      <c r="AA72" s="343"/>
      <c r="AB72" s="343"/>
      <c r="AC72" s="343"/>
      <c r="AD72" s="343"/>
      <c r="AE72" s="343"/>
      <c r="AF72" s="343"/>
      <c r="AG72" s="343"/>
      <c r="AH72" s="343"/>
      <c r="AI72" s="343"/>
      <c r="AJ72" s="343"/>
      <c r="AK72" s="343"/>
      <c r="AL72" s="343"/>
      <c r="AM72" s="343"/>
      <c r="AN72" s="343"/>
      <c r="AO72" s="343"/>
      <c r="AP72" s="343"/>
      <c r="AQ72" s="343"/>
      <c r="AR72" s="343"/>
      <c r="AS72" s="343"/>
      <c r="AT72" s="343"/>
      <c r="AU72" s="343"/>
      <c r="AV72" s="343"/>
      <c r="AW72" s="343"/>
      <c r="AX72" s="343"/>
      <c r="AY72" s="343"/>
      <c r="AZ72" s="343"/>
      <c r="BA72" s="343"/>
      <c r="BB72" s="343"/>
      <c r="BC72" s="343"/>
      <c r="BD72" s="343"/>
      <c r="BE72" s="343"/>
      <c r="BF72" s="343"/>
      <c r="BG72" s="343"/>
      <c r="BH72" s="343"/>
      <c r="BI72" s="343"/>
      <c r="BJ72" s="343"/>
      <c r="BK72" s="343"/>
      <c r="BL72" s="343"/>
      <c r="BM72" s="343"/>
      <c r="BN72" s="343"/>
      <c r="BO72" s="343"/>
      <c r="BP72" s="343"/>
      <c r="BQ72" s="343"/>
      <c r="BR72" s="343"/>
      <c r="BS72" s="343"/>
      <c r="BT72" s="343"/>
      <c r="BU72" s="343"/>
      <c r="BV72" s="343"/>
      <c r="BW72" s="343"/>
      <c r="BX72" s="343"/>
      <c r="BY72" s="343"/>
      <c r="BZ72" s="343"/>
      <c r="CA72" s="343"/>
      <c r="CB72" s="343"/>
      <c r="CC72" s="343"/>
      <c r="CD72" s="343"/>
      <c r="CE72" s="343"/>
      <c r="CF72" s="343"/>
      <c r="CG72" s="343"/>
      <c r="CH72" s="343"/>
      <c r="CI72" s="343"/>
      <c r="CJ72" s="343"/>
      <c r="CK72" s="343"/>
      <c r="CL72" s="343"/>
      <c r="CM72" s="343"/>
      <c r="CN72" s="343"/>
      <c r="CO72" s="343"/>
      <c r="CP72" s="343"/>
      <c r="CQ72" s="343"/>
      <c r="CR72" s="343"/>
      <c r="CS72" s="343"/>
      <c r="CT72" s="343"/>
      <c r="CU72" s="343"/>
      <c r="CV72" s="343"/>
      <c r="CW72" s="343"/>
      <c r="CX72" s="343"/>
      <c r="CY72" s="343"/>
      <c r="CZ72" s="343"/>
      <c r="DA72" s="343"/>
      <c r="DB72" s="343"/>
      <c r="DC72" s="343"/>
      <c r="DD72" s="343"/>
      <c r="DE72" s="343"/>
      <c r="DF72" s="343"/>
      <c r="DG72" s="343"/>
      <c r="DH72" s="343"/>
      <c r="DI72" s="343"/>
      <c r="DJ72" s="343"/>
      <c r="DK72" s="343"/>
      <c r="DL72" s="343"/>
      <c r="DM72" s="343"/>
      <c r="DN72" s="343"/>
      <c r="DO72" s="343"/>
      <c r="DP72" s="343"/>
      <c r="DQ72" s="343"/>
      <c r="DR72" s="343"/>
      <c r="DS72" s="343"/>
      <c r="DT72" s="343"/>
      <c r="DU72" s="343"/>
      <c r="DV72" s="343"/>
      <c r="DW72" s="343"/>
      <c r="DX72" s="343"/>
      <c r="DY72" s="343"/>
      <c r="DZ72" s="343"/>
      <c r="EA72" s="343"/>
      <c r="EB72" s="343"/>
      <c r="EC72" s="343"/>
      <c r="ED72" s="343"/>
      <c r="EE72" s="343"/>
      <c r="EF72" s="343"/>
      <c r="EG72" s="343"/>
      <c r="EH72" s="343"/>
      <c r="EI72" s="343"/>
      <c r="EJ72" s="343"/>
      <c r="EK72" s="343"/>
      <c r="EL72" s="343"/>
      <c r="EM72" s="343"/>
      <c r="EN72" s="343"/>
      <c r="EO72" s="343"/>
      <c r="EP72" s="343"/>
      <c r="EQ72" s="343"/>
      <c r="ER72" s="343"/>
      <c r="ES72" s="343"/>
      <c r="ET72" s="343"/>
      <c r="EU72" s="343"/>
      <c r="EV72" s="343"/>
      <c r="EW72" s="343"/>
      <c r="EX72" s="343"/>
      <c r="EY72" s="343"/>
      <c r="EZ72" s="343"/>
      <c r="FA72" s="343"/>
      <c r="FB72" s="343"/>
      <c r="FC72" s="343"/>
      <c r="FD72" s="343"/>
      <c r="FE72" s="343"/>
      <c r="FF72" s="343"/>
      <c r="FG72" s="343"/>
      <c r="FH72" s="343"/>
      <c r="FI72" s="343"/>
      <c r="FJ72" s="343"/>
      <c r="FK72" s="343"/>
      <c r="FL72" s="343"/>
      <c r="FM72" s="343"/>
      <c r="FN72" s="343"/>
      <c r="FO72" s="343"/>
      <c r="FP72" s="343"/>
      <c r="FQ72" s="343"/>
      <c r="FR72" s="343"/>
      <c r="FS72" s="343"/>
      <c r="FT72" s="343"/>
      <c r="FU72" s="343"/>
      <c r="FV72" s="343"/>
      <c r="FW72" s="343"/>
      <c r="FX72" s="343"/>
      <c r="FY72" s="343"/>
      <c r="FZ72" s="343"/>
      <c r="GA72" s="343"/>
      <c r="GB72" s="343"/>
      <c r="GC72" s="343"/>
      <c r="GD72" s="343"/>
      <c r="GE72" s="343"/>
      <c r="GF72" s="343"/>
      <c r="GG72" s="343"/>
      <c r="GH72" s="343"/>
      <c r="GI72" s="343"/>
      <c r="GJ72" s="343"/>
      <c r="GK72" s="343"/>
      <c r="GL72" s="343"/>
      <c r="GM72" s="343"/>
      <c r="GN72" s="343"/>
      <c r="GO72" s="343"/>
      <c r="GP72" s="343"/>
      <c r="GQ72" s="343"/>
      <c r="GR72" s="343"/>
      <c r="GS72" s="343"/>
      <c r="GT72" s="343"/>
      <c r="GU72" s="343"/>
      <c r="GV72" s="343"/>
      <c r="GW72" s="343"/>
      <c r="GX72" s="343"/>
      <c r="GY72" s="343"/>
      <c r="GZ72" s="343"/>
      <c r="HA72" s="343"/>
      <c r="HB72" s="343"/>
      <c r="HC72" s="343"/>
      <c r="HD72" s="343"/>
      <c r="HE72" s="343"/>
      <c r="HF72" s="343"/>
      <c r="HG72" s="343"/>
      <c r="HH72" s="343"/>
      <c r="HI72" s="343"/>
      <c r="HJ72" s="343"/>
      <c r="HK72" s="343"/>
      <c r="HL72" s="343"/>
      <c r="HM72" s="343"/>
      <c r="HN72" s="343"/>
      <c r="HO72" s="343"/>
      <c r="HP72" s="343"/>
      <c r="HQ72" s="343"/>
      <c r="HR72" s="343"/>
      <c r="HS72" s="343"/>
      <c r="HT72" s="343"/>
      <c r="HU72" s="343"/>
      <c r="HV72" s="343"/>
      <c r="HW72" s="343"/>
      <c r="HX72" s="343"/>
      <c r="HY72" s="343"/>
      <c r="HZ72" s="343"/>
      <c r="IA72" s="343"/>
      <c r="IB72" s="343"/>
      <c r="IC72" s="343"/>
      <c r="ID72" s="343"/>
      <c r="IE72" s="343"/>
      <c r="IF72" s="343"/>
      <c r="IG72" s="343"/>
      <c r="IH72" s="343"/>
      <c r="II72" s="343"/>
      <c r="IJ72" s="343"/>
      <c r="IK72" s="343"/>
      <c r="IL72" s="343"/>
      <c r="IM72" s="343"/>
      <c r="IN72" s="343"/>
      <c r="IO72" s="343"/>
      <c r="IP72" s="343"/>
      <c r="IQ72" s="343"/>
      <c r="IR72" s="343"/>
      <c r="IS72" s="343"/>
      <c r="IT72" s="343"/>
      <c r="IU72" s="343"/>
      <c r="IV72" s="343"/>
    </row>
    <row r="73" spans="1:256" s="344" customFormat="1" ht="20" customHeight="1">
      <c r="A73" s="345" t="s">
        <v>838</v>
      </c>
      <c r="B73" s="346" t="s">
        <v>839</v>
      </c>
      <c r="C73" s="347" t="s">
        <v>741</v>
      </c>
      <c r="D73" s="348">
        <v>0.16</v>
      </c>
      <c r="E73" s="350">
        <v>2880</v>
      </c>
      <c r="F73" s="350">
        <v>2880</v>
      </c>
      <c r="G73" s="350">
        <v>0</v>
      </c>
      <c r="H73" s="350">
        <v>2880</v>
      </c>
      <c r="I73" s="350">
        <v>2880</v>
      </c>
      <c r="J73" s="350">
        <v>0</v>
      </c>
      <c r="K73" s="343"/>
      <c r="L73" s="343"/>
      <c r="M73" s="343"/>
      <c r="N73" s="343"/>
      <c r="O73" s="343"/>
      <c r="P73" s="343"/>
      <c r="Q73" s="343"/>
      <c r="R73" s="343"/>
      <c r="S73" s="34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43"/>
      <c r="AE73" s="343"/>
      <c r="AF73" s="343"/>
      <c r="AG73" s="343"/>
      <c r="AH73" s="343"/>
      <c r="AI73" s="343"/>
      <c r="AJ73" s="343"/>
      <c r="AK73" s="343"/>
      <c r="AL73" s="343"/>
      <c r="AM73" s="343"/>
      <c r="AN73" s="343"/>
      <c r="AO73" s="343"/>
      <c r="AP73" s="343"/>
      <c r="AQ73" s="343"/>
      <c r="AR73" s="343"/>
      <c r="AS73" s="343"/>
      <c r="AT73" s="343"/>
      <c r="AU73" s="343"/>
      <c r="AV73" s="343"/>
      <c r="AW73" s="343"/>
      <c r="AX73" s="343"/>
      <c r="AY73" s="343"/>
      <c r="AZ73" s="343"/>
      <c r="BA73" s="343"/>
      <c r="BB73" s="343"/>
      <c r="BC73" s="343"/>
      <c r="BD73" s="343"/>
      <c r="BE73" s="343"/>
      <c r="BF73" s="343"/>
      <c r="BG73" s="343"/>
      <c r="BH73" s="343"/>
      <c r="BI73" s="343"/>
      <c r="BJ73" s="343"/>
      <c r="BK73" s="343"/>
      <c r="BL73" s="343"/>
      <c r="BM73" s="343"/>
      <c r="BN73" s="343"/>
      <c r="BO73" s="343"/>
      <c r="BP73" s="343"/>
      <c r="BQ73" s="343"/>
      <c r="BR73" s="343"/>
      <c r="BS73" s="343"/>
      <c r="BT73" s="343"/>
      <c r="BU73" s="343"/>
      <c r="BV73" s="343"/>
      <c r="BW73" s="343"/>
      <c r="BX73" s="343"/>
      <c r="BY73" s="343"/>
      <c r="BZ73" s="343"/>
      <c r="CA73" s="343"/>
      <c r="CB73" s="343"/>
      <c r="CC73" s="343"/>
      <c r="CD73" s="343"/>
      <c r="CE73" s="343"/>
      <c r="CF73" s="343"/>
      <c r="CG73" s="343"/>
      <c r="CH73" s="343"/>
      <c r="CI73" s="343"/>
      <c r="CJ73" s="343"/>
      <c r="CK73" s="343"/>
      <c r="CL73" s="343"/>
      <c r="CM73" s="343"/>
      <c r="CN73" s="343"/>
      <c r="CO73" s="343"/>
      <c r="CP73" s="343"/>
      <c r="CQ73" s="343"/>
      <c r="CR73" s="343"/>
      <c r="CS73" s="343"/>
      <c r="CT73" s="343"/>
      <c r="CU73" s="343"/>
      <c r="CV73" s="343"/>
      <c r="CW73" s="343"/>
      <c r="CX73" s="343"/>
      <c r="CY73" s="343"/>
      <c r="CZ73" s="343"/>
      <c r="DA73" s="343"/>
      <c r="DB73" s="343"/>
      <c r="DC73" s="343"/>
      <c r="DD73" s="343"/>
      <c r="DE73" s="343"/>
      <c r="DF73" s="343"/>
      <c r="DG73" s="343"/>
      <c r="DH73" s="343"/>
      <c r="DI73" s="343"/>
      <c r="DJ73" s="343"/>
      <c r="DK73" s="343"/>
      <c r="DL73" s="343"/>
      <c r="DM73" s="343"/>
      <c r="DN73" s="343"/>
      <c r="DO73" s="343"/>
      <c r="DP73" s="343"/>
      <c r="DQ73" s="343"/>
      <c r="DR73" s="343"/>
      <c r="DS73" s="343"/>
      <c r="DT73" s="343"/>
      <c r="DU73" s="343"/>
      <c r="DV73" s="343"/>
      <c r="DW73" s="343"/>
      <c r="DX73" s="343"/>
      <c r="DY73" s="343"/>
      <c r="DZ73" s="343"/>
      <c r="EA73" s="343"/>
      <c r="EB73" s="343"/>
      <c r="EC73" s="343"/>
      <c r="ED73" s="343"/>
      <c r="EE73" s="343"/>
      <c r="EF73" s="343"/>
      <c r="EG73" s="343"/>
      <c r="EH73" s="343"/>
      <c r="EI73" s="343"/>
      <c r="EJ73" s="343"/>
      <c r="EK73" s="343"/>
      <c r="EL73" s="343"/>
      <c r="EM73" s="343"/>
      <c r="EN73" s="343"/>
      <c r="EO73" s="343"/>
      <c r="EP73" s="343"/>
      <c r="EQ73" s="343"/>
      <c r="ER73" s="343"/>
      <c r="ES73" s="343"/>
      <c r="ET73" s="343"/>
      <c r="EU73" s="343"/>
      <c r="EV73" s="343"/>
      <c r="EW73" s="343"/>
      <c r="EX73" s="343"/>
      <c r="EY73" s="343"/>
      <c r="EZ73" s="343"/>
      <c r="FA73" s="343"/>
      <c r="FB73" s="343"/>
      <c r="FC73" s="343"/>
      <c r="FD73" s="343"/>
      <c r="FE73" s="343"/>
      <c r="FF73" s="343"/>
      <c r="FG73" s="343"/>
      <c r="FH73" s="343"/>
      <c r="FI73" s="343"/>
      <c r="FJ73" s="343"/>
      <c r="FK73" s="343"/>
      <c r="FL73" s="343"/>
      <c r="FM73" s="343"/>
      <c r="FN73" s="343"/>
      <c r="FO73" s="343"/>
      <c r="FP73" s="343"/>
      <c r="FQ73" s="343"/>
      <c r="FR73" s="343"/>
      <c r="FS73" s="343"/>
      <c r="FT73" s="343"/>
      <c r="FU73" s="343"/>
      <c r="FV73" s="343"/>
      <c r="FW73" s="343"/>
      <c r="FX73" s="343"/>
      <c r="FY73" s="343"/>
      <c r="FZ73" s="343"/>
      <c r="GA73" s="343"/>
      <c r="GB73" s="343"/>
      <c r="GC73" s="343"/>
      <c r="GD73" s="343"/>
      <c r="GE73" s="343"/>
      <c r="GF73" s="343"/>
      <c r="GG73" s="343"/>
      <c r="GH73" s="343"/>
      <c r="GI73" s="343"/>
      <c r="GJ73" s="343"/>
      <c r="GK73" s="343"/>
      <c r="GL73" s="343"/>
      <c r="GM73" s="343"/>
      <c r="GN73" s="343"/>
      <c r="GO73" s="343"/>
      <c r="GP73" s="343"/>
      <c r="GQ73" s="343"/>
      <c r="GR73" s="343"/>
      <c r="GS73" s="343"/>
      <c r="GT73" s="343"/>
      <c r="GU73" s="343"/>
      <c r="GV73" s="343"/>
      <c r="GW73" s="343"/>
      <c r="GX73" s="343"/>
      <c r="GY73" s="343"/>
      <c r="GZ73" s="343"/>
      <c r="HA73" s="343"/>
      <c r="HB73" s="343"/>
      <c r="HC73" s="343"/>
      <c r="HD73" s="343"/>
      <c r="HE73" s="343"/>
      <c r="HF73" s="343"/>
      <c r="HG73" s="343"/>
      <c r="HH73" s="343"/>
      <c r="HI73" s="343"/>
      <c r="HJ73" s="343"/>
      <c r="HK73" s="343"/>
      <c r="HL73" s="343"/>
      <c r="HM73" s="343"/>
      <c r="HN73" s="343"/>
      <c r="HO73" s="343"/>
      <c r="HP73" s="343"/>
      <c r="HQ73" s="343"/>
      <c r="HR73" s="343"/>
      <c r="HS73" s="343"/>
      <c r="HT73" s="343"/>
      <c r="HU73" s="343"/>
      <c r="HV73" s="343"/>
      <c r="HW73" s="343"/>
      <c r="HX73" s="343"/>
      <c r="HY73" s="343"/>
      <c r="HZ73" s="343"/>
      <c r="IA73" s="343"/>
      <c r="IB73" s="343"/>
      <c r="IC73" s="343"/>
      <c r="ID73" s="343"/>
      <c r="IE73" s="343"/>
      <c r="IF73" s="343"/>
      <c r="IG73" s="343"/>
      <c r="IH73" s="343"/>
      <c r="II73" s="343"/>
      <c r="IJ73" s="343"/>
      <c r="IK73" s="343"/>
      <c r="IL73" s="343"/>
      <c r="IM73" s="343"/>
      <c r="IN73" s="343"/>
      <c r="IO73" s="343"/>
      <c r="IP73" s="343"/>
      <c r="IQ73" s="343"/>
      <c r="IR73" s="343"/>
      <c r="IS73" s="343"/>
      <c r="IT73" s="343"/>
      <c r="IU73" s="343"/>
      <c r="IV73" s="343"/>
    </row>
    <row r="74" spans="1:256" s="344" customFormat="1" ht="20" customHeight="1">
      <c r="A74" s="345" t="s">
        <v>840</v>
      </c>
      <c r="B74" s="346" t="s">
        <v>841</v>
      </c>
      <c r="C74" s="347" t="s">
        <v>741</v>
      </c>
      <c r="D74" s="348">
        <v>0.16</v>
      </c>
      <c r="E74" s="350">
        <v>4172</v>
      </c>
      <c r="F74" s="350">
        <v>4172</v>
      </c>
      <c r="G74" s="350">
        <v>0</v>
      </c>
      <c r="H74" s="350">
        <v>4172</v>
      </c>
      <c r="I74" s="350">
        <v>4172</v>
      </c>
      <c r="J74" s="350">
        <v>0</v>
      </c>
      <c r="K74" s="343"/>
      <c r="L74" s="343"/>
      <c r="M74" s="343"/>
      <c r="N74" s="343"/>
      <c r="O74" s="343"/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  <c r="AD74" s="343"/>
      <c r="AE74" s="343"/>
      <c r="AF74" s="343"/>
      <c r="AG74" s="343"/>
      <c r="AH74" s="343"/>
      <c r="AI74" s="343"/>
      <c r="AJ74" s="343"/>
      <c r="AK74" s="343"/>
      <c r="AL74" s="343"/>
      <c r="AM74" s="343"/>
      <c r="AN74" s="343"/>
      <c r="AO74" s="343"/>
      <c r="AP74" s="343"/>
      <c r="AQ74" s="343"/>
      <c r="AR74" s="343"/>
      <c r="AS74" s="343"/>
      <c r="AT74" s="343"/>
      <c r="AU74" s="343"/>
      <c r="AV74" s="343"/>
      <c r="AW74" s="343"/>
      <c r="AX74" s="343"/>
      <c r="AY74" s="343"/>
      <c r="AZ74" s="343"/>
      <c r="BA74" s="343"/>
      <c r="BB74" s="343"/>
      <c r="BC74" s="343"/>
      <c r="BD74" s="343"/>
      <c r="BE74" s="343"/>
      <c r="BF74" s="343"/>
      <c r="BG74" s="343"/>
      <c r="BH74" s="343"/>
      <c r="BI74" s="343"/>
      <c r="BJ74" s="343"/>
      <c r="BK74" s="343"/>
      <c r="BL74" s="343"/>
      <c r="BM74" s="343"/>
      <c r="BN74" s="343"/>
      <c r="BO74" s="343"/>
      <c r="BP74" s="343"/>
      <c r="BQ74" s="343"/>
      <c r="BR74" s="343"/>
      <c r="BS74" s="343"/>
      <c r="BT74" s="343"/>
      <c r="BU74" s="343"/>
      <c r="BV74" s="343"/>
      <c r="BW74" s="343"/>
      <c r="BX74" s="343"/>
      <c r="BY74" s="343"/>
      <c r="BZ74" s="343"/>
      <c r="CA74" s="343"/>
      <c r="CB74" s="343"/>
      <c r="CC74" s="343"/>
      <c r="CD74" s="343"/>
      <c r="CE74" s="343"/>
      <c r="CF74" s="343"/>
      <c r="CG74" s="343"/>
      <c r="CH74" s="343"/>
      <c r="CI74" s="343"/>
      <c r="CJ74" s="343"/>
      <c r="CK74" s="343"/>
      <c r="CL74" s="343"/>
      <c r="CM74" s="343"/>
      <c r="CN74" s="343"/>
      <c r="CO74" s="343"/>
      <c r="CP74" s="343"/>
      <c r="CQ74" s="343"/>
      <c r="CR74" s="343"/>
      <c r="CS74" s="343"/>
      <c r="CT74" s="343"/>
      <c r="CU74" s="343"/>
      <c r="CV74" s="343"/>
      <c r="CW74" s="343"/>
      <c r="CX74" s="343"/>
      <c r="CY74" s="343"/>
      <c r="CZ74" s="343"/>
      <c r="DA74" s="343"/>
      <c r="DB74" s="343"/>
      <c r="DC74" s="343"/>
      <c r="DD74" s="343"/>
      <c r="DE74" s="343"/>
      <c r="DF74" s="343"/>
      <c r="DG74" s="343"/>
      <c r="DH74" s="343"/>
      <c r="DI74" s="343"/>
      <c r="DJ74" s="343"/>
      <c r="DK74" s="343"/>
      <c r="DL74" s="343"/>
      <c r="DM74" s="343"/>
      <c r="DN74" s="343"/>
      <c r="DO74" s="343"/>
      <c r="DP74" s="343"/>
      <c r="DQ74" s="343"/>
      <c r="DR74" s="343"/>
      <c r="DS74" s="343"/>
      <c r="DT74" s="343"/>
      <c r="DU74" s="343"/>
      <c r="DV74" s="343"/>
      <c r="DW74" s="343"/>
      <c r="DX74" s="343"/>
      <c r="DY74" s="343"/>
      <c r="DZ74" s="343"/>
      <c r="EA74" s="343"/>
      <c r="EB74" s="343"/>
      <c r="EC74" s="343"/>
      <c r="ED74" s="343"/>
      <c r="EE74" s="343"/>
      <c r="EF74" s="343"/>
      <c r="EG74" s="343"/>
      <c r="EH74" s="343"/>
      <c r="EI74" s="343"/>
      <c r="EJ74" s="343"/>
      <c r="EK74" s="343"/>
      <c r="EL74" s="343"/>
      <c r="EM74" s="343"/>
      <c r="EN74" s="343"/>
      <c r="EO74" s="343"/>
      <c r="EP74" s="343"/>
      <c r="EQ74" s="343"/>
      <c r="ER74" s="343"/>
      <c r="ES74" s="343"/>
      <c r="ET74" s="343"/>
      <c r="EU74" s="343"/>
      <c r="EV74" s="343"/>
      <c r="EW74" s="343"/>
      <c r="EX74" s="343"/>
      <c r="EY74" s="343"/>
      <c r="EZ74" s="343"/>
      <c r="FA74" s="343"/>
      <c r="FB74" s="343"/>
      <c r="FC74" s="343"/>
      <c r="FD74" s="343"/>
      <c r="FE74" s="343"/>
      <c r="FF74" s="343"/>
      <c r="FG74" s="343"/>
      <c r="FH74" s="343"/>
      <c r="FI74" s="343"/>
      <c r="FJ74" s="343"/>
      <c r="FK74" s="343"/>
      <c r="FL74" s="343"/>
      <c r="FM74" s="343"/>
      <c r="FN74" s="343"/>
      <c r="FO74" s="343"/>
      <c r="FP74" s="343"/>
      <c r="FQ74" s="343"/>
      <c r="FR74" s="343"/>
      <c r="FS74" s="343"/>
      <c r="FT74" s="343"/>
      <c r="FU74" s="343"/>
      <c r="FV74" s="343"/>
      <c r="FW74" s="343"/>
      <c r="FX74" s="343"/>
      <c r="FY74" s="343"/>
      <c r="FZ74" s="343"/>
      <c r="GA74" s="343"/>
      <c r="GB74" s="343"/>
      <c r="GC74" s="343"/>
      <c r="GD74" s="343"/>
      <c r="GE74" s="343"/>
      <c r="GF74" s="343"/>
      <c r="GG74" s="343"/>
      <c r="GH74" s="343"/>
      <c r="GI74" s="343"/>
      <c r="GJ74" s="343"/>
      <c r="GK74" s="343"/>
      <c r="GL74" s="343"/>
      <c r="GM74" s="343"/>
      <c r="GN74" s="343"/>
      <c r="GO74" s="343"/>
      <c r="GP74" s="343"/>
      <c r="GQ74" s="343"/>
      <c r="GR74" s="343"/>
      <c r="GS74" s="343"/>
      <c r="GT74" s="343"/>
      <c r="GU74" s="343"/>
      <c r="GV74" s="343"/>
      <c r="GW74" s="343"/>
      <c r="GX74" s="343"/>
      <c r="GY74" s="343"/>
      <c r="GZ74" s="343"/>
      <c r="HA74" s="343"/>
      <c r="HB74" s="343"/>
      <c r="HC74" s="343"/>
      <c r="HD74" s="343"/>
      <c r="HE74" s="343"/>
      <c r="HF74" s="343"/>
      <c r="HG74" s="343"/>
      <c r="HH74" s="343"/>
      <c r="HI74" s="343"/>
      <c r="HJ74" s="343"/>
      <c r="HK74" s="343"/>
      <c r="HL74" s="343"/>
      <c r="HM74" s="343"/>
      <c r="HN74" s="343"/>
      <c r="HO74" s="343"/>
      <c r="HP74" s="343"/>
      <c r="HQ74" s="343"/>
      <c r="HR74" s="343"/>
      <c r="HS74" s="343"/>
      <c r="HT74" s="343"/>
      <c r="HU74" s="343"/>
      <c r="HV74" s="343"/>
      <c r="HW74" s="343"/>
      <c r="HX74" s="343"/>
      <c r="HY74" s="343"/>
      <c r="HZ74" s="343"/>
      <c r="IA74" s="343"/>
      <c r="IB74" s="343"/>
      <c r="IC74" s="343"/>
      <c r="ID74" s="343"/>
      <c r="IE74" s="343"/>
      <c r="IF74" s="343"/>
      <c r="IG74" s="343"/>
      <c r="IH74" s="343"/>
      <c r="II74" s="343"/>
      <c r="IJ74" s="343"/>
      <c r="IK74" s="343"/>
      <c r="IL74" s="343"/>
      <c r="IM74" s="343"/>
      <c r="IN74" s="343"/>
      <c r="IO74" s="343"/>
      <c r="IP74" s="343"/>
      <c r="IQ74" s="343"/>
      <c r="IR74" s="343"/>
      <c r="IS74" s="343"/>
      <c r="IT74" s="343"/>
      <c r="IU74" s="343"/>
      <c r="IV74" s="343"/>
    </row>
    <row r="75" spans="1:256" s="344" customFormat="1" ht="20" customHeight="1">
      <c r="A75" s="345" t="s">
        <v>842</v>
      </c>
      <c r="B75" s="346" t="s">
        <v>843</v>
      </c>
      <c r="C75" s="347" t="s">
        <v>741</v>
      </c>
      <c r="D75" s="348">
        <v>0.16</v>
      </c>
      <c r="E75" s="350">
        <v>2880</v>
      </c>
      <c r="F75" s="350">
        <v>2880</v>
      </c>
      <c r="G75" s="350">
        <v>0</v>
      </c>
      <c r="H75" s="350">
        <v>2880</v>
      </c>
      <c r="I75" s="350">
        <v>2880</v>
      </c>
      <c r="J75" s="350">
        <v>0</v>
      </c>
      <c r="K75" s="343"/>
      <c r="L75" s="343"/>
      <c r="M75" s="343"/>
      <c r="N75" s="343"/>
      <c r="O75" s="343"/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343"/>
      <c r="AA75" s="343"/>
      <c r="AB75" s="343"/>
      <c r="AC75" s="343"/>
      <c r="AD75" s="343"/>
      <c r="AE75" s="343"/>
      <c r="AF75" s="343"/>
      <c r="AG75" s="343"/>
      <c r="AH75" s="343"/>
      <c r="AI75" s="343"/>
      <c r="AJ75" s="343"/>
      <c r="AK75" s="343"/>
      <c r="AL75" s="343"/>
      <c r="AM75" s="343"/>
      <c r="AN75" s="343"/>
      <c r="AO75" s="343"/>
      <c r="AP75" s="343"/>
      <c r="AQ75" s="343"/>
      <c r="AR75" s="343"/>
      <c r="AS75" s="343"/>
      <c r="AT75" s="343"/>
      <c r="AU75" s="343"/>
      <c r="AV75" s="343"/>
      <c r="AW75" s="343"/>
      <c r="AX75" s="343"/>
      <c r="AY75" s="343"/>
      <c r="AZ75" s="343"/>
      <c r="BA75" s="343"/>
      <c r="BB75" s="343"/>
      <c r="BC75" s="343"/>
      <c r="BD75" s="343"/>
      <c r="BE75" s="343"/>
      <c r="BF75" s="343"/>
      <c r="BG75" s="343"/>
      <c r="BH75" s="343"/>
      <c r="BI75" s="343"/>
      <c r="BJ75" s="343"/>
      <c r="BK75" s="343"/>
      <c r="BL75" s="343"/>
      <c r="BM75" s="343"/>
      <c r="BN75" s="343"/>
      <c r="BO75" s="343"/>
      <c r="BP75" s="343"/>
      <c r="BQ75" s="343"/>
      <c r="BR75" s="343"/>
      <c r="BS75" s="343"/>
      <c r="BT75" s="343"/>
      <c r="BU75" s="343"/>
      <c r="BV75" s="343"/>
      <c r="BW75" s="343"/>
      <c r="BX75" s="343"/>
      <c r="BY75" s="343"/>
      <c r="BZ75" s="343"/>
      <c r="CA75" s="343"/>
      <c r="CB75" s="343"/>
      <c r="CC75" s="343"/>
      <c r="CD75" s="343"/>
      <c r="CE75" s="343"/>
      <c r="CF75" s="343"/>
      <c r="CG75" s="343"/>
      <c r="CH75" s="343"/>
      <c r="CI75" s="343"/>
      <c r="CJ75" s="343"/>
      <c r="CK75" s="343"/>
      <c r="CL75" s="343"/>
      <c r="CM75" s="343"/>
      <c r="CN75" s="343"/>
      <c r="CO75" s="343"/>
      <c r="CP75" s="343"/>
      <c r="CQ75" s="343"/>
      <c r="CR75" s="343"/>
      <c r="CS75" s="343"/>
      <c r="CT75" s="343"/>
      <c r="CU75" s="343"/>
      <c r="CV75" s="343"/>
      <c r="CW75" s="343"/>
      <c r="CX75" s="343"/>
      <c r="CY75" s="343"/>
      <c r="CZ75" s="343"/>
      <c r="DA75" s="343"/>
      <c r="DB75" s="343"/>
      <c r="DC75" s="343"/>
      <c r="DD75" s="343"/>
      <c r="DE75" s="343"/>
      <c r="DF75" s="343"/>
      <c r="DG75" s="343"/>
      <c r="DH75" s="343"/>
      <c r="DI75" s="343"/>
      <c r="DJ75" s="343"/>
      <c r="DK75" s="343"/>
      <c r="DL75" s="343"/>
      <c r="DM75" s="343"/>
      <c r="DN75" s="343"/>
      <c r="DO75" s="343"/>
      <c r="DP75" s="343"/>
      <c r="DQ75" s="343"/>
      <c r="DR75" s="343"/>
      <c r="DS75" s="343"/>
      <c r="DT75" s="343"/>
      <c r="DU75" s="343"/>
      <c r="DV75" s="343"/>
      <c r="DW75" s="343"/>
      <c r="DX75" s="343"/>
      <c r="DY75" s="343"/>
      <c r="DZ75" s="343"/>
      <c r="EA75" s="343"/>
      <c r="EB75" s="343"/>
      <c r="EC75" s="343"/>
      <c r="ED75" s="343"/>
      <c r="EE75" s="343"/>
      <c r="EF75" s="343"/>
      <c r="EG75" s="343"/>
      <c r="EH75" s="343"/>
      <c r="EI75" s="343"/>
      <c r="EJ75" s="343"/>
      <c r="EK75" s="343"/>
      <c r="EL75" s="343"/>
      <c r="EM75" s="343"/>
      <c r="EN75" s="343"/>
      <c r="EO75" s="343"/>
      <c r="EP75" s="343"/>
      <c r="EQ75" s="343"/>
      <c r="ER75" s="343"/>
      <c r="ES75" s="343"/>
      <c r="ET75" s="343"/>
      <c r="EU75" s="343"/>
      <c r="EV75" s="343"/>
      <c r="EW75" s="343"/>
      <c r="EX75" s="343"/>
      <c r="EY75" s="343"/>
      <c r="EZ75" s="343"/>
      <c r="FA75" s="343"/>
      <c r="FB75" s="343"/>
      <c r="FC75" s="343"/>
      <c r="FD75" s="343"/>
      <c r="FE75" s="343"/>
      <c r="FF75" s="343"/>
      <c r="FG75" s="343"/>
      <c r="FH75" s="343"/>
      <c r="FI75" s="343"/>
      <c r="FJ75" s="343"/>
      <c r="FK75" s="343"/>
      <c r="FL75" s="343"/>
      <c r="FM75" s="343"/>
      <c r="FN75" s="343"/>
      <c r="FO75" s="343"/>
      <c r="FP75" s="343"/>
      <c r="FQ75" s="343"/>
      <c r="FR75" s="343"/>
      <c r="FS75" s="343"/>
      <c r="FT75" s="343"/>
      <c r="FU75" s="343"/>
      <c r="FV75" s="343"/>
      <c r="FW75" s="343"/>
      <c r="FX75" s="343"/>
      <c r="FY75" s="343"/>
      <c r="FZ75" s="343"/>
      <c r="GA75" s="343"/>
      <c r="GB75" s="343"/>
      <c r="GC75" s="343"/>
      <c r="GD75" s="343"/>
      <c r="GE75" s="343"/>
      <c r="GF75" s="343"/>
      <c r="GG75" s="343"/>
      <c r="GH75" s="343"/>
      <c r="GI75" s="343"/>
      <c r="GJ75" s="343"/>
      <c r="GK75" s="343"/>
      <c r="GL75" s="343"/>
      <c r="GM75" s="343"/>
      <c r="GN75" s="343"/>
      <c r="GO75" s="343"/>
      <c r="GP75" s="343"/>
      <c r="GQ75" s="343"/>
      <c r="GR75" s="343"/>
      <c r="GS75" s="343"/>
      <c r="GT75" s="343"/>
      <c r="GU75" s="343"/>
      <c r="GV75" s="343"/>
      <c r="GW75" s="343"/>
      <c r="GX75" s="343"/>
      <c r="GY75" s="343"/>
      <c r="GZ75" s="343"/>
      <c r="HA75" s="343"/>
      <c r="HB75" s="343"/>
      <c r="HC75" s="343"/>
      <c r="HD75" s="343"/>
      <c r="HE75" s="343"/>
      <c r="HF75" s="343"/>
      <c r="HG75" s="343"/>
      <c r="HH75" s="343"/>
      <c r="HI75" s="343"/>
      <c r="HJ75" s="343"/>
      <c r="HK75" s="343"/>
      <c r="HL75" s="343"/>
      <c r="HM75" s="343"/>
      <c r="HN75" s="343"/>
      <c r="HO75" s="343"/>
      <c r="HP75" s="343"/>
      <c r="HQ75" s="343"/>
      <c r="HR75" s="343"/>
      <c r="HS75" s="343"/>
      <c r="HT75" s="343"/>
      <c r="HU75" s="343"/>
      <c r="HV75" s="343"/>
      <c r="HW75" s="343"/>
      <c r="HX75" s="343"/>
      <c r="HY75" s="343"/>
      <c r="HZ75" s="343"/>
      <c r="IA75" s="343"/>
      <c r="IB75" s="343"/>
      <c r="IC75" s="343"/>
      <c r="ID75" s="343"/>
      <c r="IE75" s="343"/>
      <c r="IF75" s="343"/>
      <c r="IG75" s="343"/>
      <c r="IH75" s="343"/>
      <c r="II75" s="343"/>
      <c r="IJ75" s="343"/>
      <c r="IK75" s="343"/>
      <c r="IL75" s="343"/>
      <c r="IM75" s="343"/>
      <c r="IN75" s="343"/>
      <c r="IO75" s="343"/>
      <c r="IP75" s="343"/>
      <c r="IQ75" s="343"/>
      <c r="IR75" s="343"/>
      <c r="IS75" s="343"/>
      <c r="IT75" s="343"/>
      <c r="IU75" s="343"/>
      <c r="IV75" s="343"/>
    </row>
    <row r="76" spans="1:256" s="344" customFormat="1" ht="20" customHeight="1">
      <c r="A76" s="345" t="s">
        <v>844</v>
      </c>
      <c r="B76" s="346" t="s">
        <v>845</v>
      </c>
      <c r="C76" s="347" t="s">
        <v>741</v>
      </c>
      <c r="D76" s="348">
        <v>0.16</v>
      </c>
      <c r="E76" s="350">
        <v>3532</v>
      </c>
      <c r="F76" s="350">
        <v>3532</v>
      </c>
      <c r="G76" s="350">
        <v>0</v>
      </c>
      <c r="H76" s="350">
        <v>3532</v>
      </c>
      <c r="I76" s="350">
        <v>3532</v>
      </c>
      <c r="J76" s="350">
        <v>0</v>
      </c>
      <c r="K76" s="343"/>
      <c r="L76" s="343"/>
      <c r="M76" s="343"/>
      <c r="N76" s="343"/>
      <c r="O76" s="343"/>
      <c r="P76" s="343"/>
      <c r="Q76" s="343"/>
      <c r="R76" s="343"/>
      <c r="S76" s="343"/>
      <c r="T76" s="343"/>
      <c r="U76" s="343"/>
      <c r="V76" s="343"/>
      <c r="W76" s="343"/>
      <c r="X76" s="343"/>
      <c r="Y76" s="343"/>
      <c r="Z76" s="343"/>
      <c r="AA76" s="343"/>
      <c r="AB76" s="343"/>
      <c r="AC76" s="343"/>
      <c r="AD76" s="343"/>
      <c r="AE76" s="343"/>
      <c r="AF76" s="343"/>
      <c r="AG76" s="343"/>
      <c r="AH76" s="343"/>
      <c r="AI76" s="343"/>
      <c r="AJ76" s="343"/>
      <c r="AK76" s="343"/>
      <c r="AL76" s="343"/>
      <c r="AM76" s="343"/>
      <c r="AN76" s="343"/>
      <c r="AO76" s="343"/>
      <c r="AP76" s="343"/>
      <c r="AQ76" s="343"/>
      <c r="AR76" s="343"/>
      <c r="AS76" s="343"/>
      <c r="AT76" s="343"/>
      <c r="AU76" s="343"/>
      <c r="AV76" s="343"/>
      <c r="AW76" s="343"/>
      <c r="AX76" s="343"/>
      <c r="AY76" s="343"/>
      <c r="AZ76" s="343"/>
      <c r="BA76" s="343"/>
      <c r="BB76" s="343"/>
      <c r="BC76" s="343"/>
      <c r="BD76" s="343"/>
      <c r="BE76" s="343"/>
      <c r="BF76" s="343"/>
      <c r="BG76" s="343"/>
      <c r="BH76" s="343"/>
      <c r="BI76" s="343"/>
      <c r="BJ76" s="343"/>
      <c r="BK76" s="343"/>
      <c r="BL76" s="343"/>
      <c r="BM76" s="343"/>
      <c r="BN76" s="343"/>
      <c r="BO76" s="343"/>
      <c r="BP76" s="343"/>
      <c r="BQ76" s="343"/>
      <c r="BR76" s="343"/>
      <c r="BS76" s="343"/>
      <c r="BT76" s="343"/>
      <c r="BU76" s="343"/>
      <c r="BV76" s="343"/>
      <c r="BW76" s="343"/>
      <c r="BX76" s="343"/>
      <c r="BY76" s="343"/>
      <c r="BZ76" s="343"/>
      <c r="CA76" s="343"/>
      <c r="CB76" s="343"/>
      <c r="CC76" s="343"/>
      <c r="CD76" s="343"/>
      <c r="CE76" s="343"/>
      <c r="CF76" s="343"/>
      <c r="CG76" s="343"/>
      <c r="CH76" s="343"/>
      <c r="CI76" s="343"/>
      <c r="CJ76" s="343"/>
      <c r="CK76" s="343"/>
      <c r="CL76" s="343"/>
      <c r="CM76" s="343"/>
      <c r="CN76" s="343"/>
      <c r="CO76" s="343"/>
      <c r="CP76" s="343"/>
      <c r="CQ76" s="343"/>
      <c r="CR76" s="343"/>
      <c r="CS76" s="343"/>
      <c r="CT76" s="343"/>
      <c r="CU76" s="343"/>
      <c r="CV76" s="343"/>
      <c r="CW76" s="343"/>
      <c r="CX76" s="343"/>
      <c r="CY76" s="343"/>
      <c r="CZ76" s="343"/>
      <c r="DA76" s="343"/>
      <c r="DB76" s="343"/>
      <c r="DC76" s="343"/>
      <c r="DD76" s="343"/>
      <c r="DE76" s="343"/>
      <c r="DF76" s="343"/>
      <c r="DG76" s="343"/>
      <c r="DH76" s="343"/>
      <c r="DI76" s="343"/>
      <c r="DJ76" s="343"/>
      <c r="DK76" s="343"/>
      <c r="DL76" s="343"/>
      <c r="DM76" s="343"/>
      <c r="DN76" s="343"/>
      <c r="DO76" s="343"/>
      <c r="DP76" s="343"/>
      <c r="DQ76" s="343"/>
      <c r="DR76" s="343"/>
      <c r="DS76" s="343"/>
      <c r="DT76" s="343"/>
      <c r="DU76" s="343"/>
      <c r="DV76" s="343"/>
      <c r="DW76" s="343"/>
      <c r="DX76" s="343"/>
      <c r="DY76" s="343"/>
      <c r="DZ76" s="343"/>
      <c r="EA76" s="343"/>
      <c r="EB76" s="343"/>
      <c r="EC76" s="343"/>
      <c r="ED76" s="343"/>
      <c r="EE76" s="343"/>
      <c r="EF76" s="343"/>
      <c r="EG76" s="343"/>
      <c r="EH76" s="343"/>
      <c r="EI76" s="343"/>
      <c r="EJ76" s="343"/>
      <c r="EK76" s="343"/>
      <c r="EL76" s="343"/>
      <c r="EM76" s="343"/>
      <c r="EN76" s="343"/>
      <c r="EO76" s="343"/>
      <c r="EP76" s="343"/>
      <c r="EQ76" s="343"/>
      <c r="ER76" s="343"/>
      <c r="ES76" s="343"/>
      <c r="ET76" s="343"/>
      <c r="EU76" s="343"/>
      <c r="EV76" s="343"/>
      <c r="EW76" s="343"/>
      <c r="EX76" s="343"/>
      <c r="EY76" s="343"/>
      <c r="EZ76" s="343"/>
      <c r="FA76" s="343"/>
      <c r="FB76" s="343"/>
      <c r="FC76" s="343"/>
      <c r="FD76" s="343"/>
      <c r="FE76" s="343"/>
      <c r="FF76" s="343"/>
      <c r="FG76" s="343"/>
      <c r="FH76" s="343"/>
      <c r="FI76" s="343"/>
      <c r="FJ76" s="343"/>
      <c r="FK76" s="343"/>
      <c r="FL76" s="343"/>
      <c r="FM76" s="343"/>
      <c r="FN76" s="343"/>
      <c r="FO76" s="343"/>
      <c r="FP76" s="343"/>
      <c r="FQ76" s="343"/>
      <c r="FR76" s="343"/>
      <c r="FS76" s="343"/>
      <c r="FT76" s="343"/>
      <c r="FU76" s="343"/>
      <c r="FV76" s="343"/>
      <c r="FW76" s="343"/>
      <c r="FX76" s="343"/>
      <c r="FY76" s="343"/>
      <c r="FZ76" s="343"/>
      <c r="GA76" s="343"/>
      <c r="GB76" s="343"/>
      <c r="GC76" s="343"/>
      <c r="GD76" s="343"/>
      <c r="GE76" s="343"/>
      <c r="GF76" s="343"/>
      <c r="GG76" s="343"/>
      <c r="GH76" s="343"/>
      <c r="GI76" s="343"/>
      <c r="GJ76" s="343"/>
      <c r="GK76" s="343"/>
      <c r="GL76" s="343"/>
      <c r="GM76" s="343"/>
      <c r="GN76" s="343"/>
      <c r="GO76" s="343"/>
      <c r="GP76" s="343"/>
      <c r="GQ76" s="343"/>
      <c r="GR76" s="343"/>
      <c r="GS76" s="343"/>
      <c r="GT76" s="343"/>
      <c r="GU76" s="343"/>
      <c r="GV76" s="343"/>
      <c r="GW76" s="343"/>
      <c r="GX76" s="343"/>
      <c r="GY76" s="343"/>
      <c r="GZ76" s="343"/>
      <c r="HA76" s="343"/>
      <c r="HB76" s="343"/>
      <c r="HC76" s="343"/>
      <c r="HD76" s="343"/>
      <c r="HE76" s="343"/>
      <c r="HF76" s="343"/>
      <c r="HG76" s="343"/>
      <c r="HH76" s="343"/>
      <c r="HI76" s="343"/>
      <c r="HJ76" s="343"/>
      <c r="HK76" s="343"/>
      <c r="HL76" s="343"/>
      <c r="HM76" s="343"/>
      <c r="HN76" s="343"/>
      <c r="HO76" s="343"/>
      <c r="HP76" s="343"/>
      <c r="HQ76" s="343"/>
      <c r="HR76" s="343"/>
      <c r="HS76" s="343"/>
      <c r="HT76" s="343"/>
      <c r="HU76" s="343"/>
      <c r="HV76" s="343"/>
      <c r="HW76" s="343"/>
      <c r="HX76" s="343"/>
      <c r="HY76" s="343"/>
      <c r="HZ76" s="343"/>
      <c r="IA76" s="343"/>
      <c r="IB76" s="343"/>
      <c r="IC76" s="343"/>
      <c r="ID76" s="343"/>
      <c r="IE76" s="343"/>
      <c r="IF76" s="343"/>
      <c r="IG76" s="343"/>
      <c r="IH76" s="343"/>
      <c r="II76" s="343"/>
      <c r="IJ76" s="343"/>
      <c r="IK76" s="343"/>
      <c r="IL76" s="343"/>
      <c r="IM76" s="343"/>
      <c r="IN76" s="343"/>
      <c r="IO76" s="343"/>
      <c r="IP76" s="343"/>
      <c r="IQ76" s="343"/>
      <c r="IR76" s="343"/>
      <c r="IS76" s="343"/>
      <c r="IT76" s="343"/>
      <c r="IU76" s="343"/>
      <c r="IV76" s="343"/>
    </row>
    <row r="77" spans="1:256" s="344" customFormat="1" ht="20" customHeight="1">
      <c r="A77" s="345" t="s">
        <v>846</v>
      </c>
      <c r="B77" s="346" t="s">
        <v>847</v>
      </c>
      <c r="C77" s="347" t="s">
        <v>741</v>
      </c>
      <c r="D77" s="348">
        <v>0.16</v>
      </c>
      <c r="E77" s="350">
        <v>3304</v>
      </c>
      <c r="F77" s="350">
        <v>3304</v>
      </c>
      <c r="G77" s="350">
        <v>0</v>
      </c>
      <c r="H77" s="350">
        <v>3304</v>
      </c>
      <c r="I77" s="350">
        <v>3304</v>
      </c>
      <c r="J77" s="350">
        <v>0</v>
      </c>
      <c r="K77" s="343"/>
      <c r="L77" s="343"/>
      <c r="M77" s="343"/>
      <c r="N77" s="343"/>
      <c r="O77" s="343"/>
      <c r="P77" s="343"/>
      <c r="Q77" s="343"/>
      <c r="R77" s="343"/>
      <c r="S77" s="343"/>
      <c r="T77" s="343"/>
      <c r="U77" s="343"/>
      <c r="V77" s="343"/>
      <c r="W77" s="343"/>
      <c r="X77" s="343"/>
      <c r="Y77" s="343"/>
      <c r="Z77" s="343"/>
      <c r="AA77" s="343"/>
      <c r="AB77" s="343"/>
      <c r="AC77" s="343"/>
      <c r="AD77" s="343"/>
      <c r="AE77" s="343"/>
      <c r="AF77" s="343"/>
      <c r="AG77" s="343"/>
      <c r="AH77" s="343"/>
      <c r="AI77" s="343"/>
      <c r="AJ77" s="343"/>
      <c r="AK77" s="343"/>
      <c r="AL77" s="343"/>
      <c r="AM77" s="343"/>
      <c r="AN77" s="343"/>
      <c r="AO77" s="343"/>
      <c r="AP77" s="343"/>
      <c r="AQ77" s="343"/>
      <c r="AR77" s="343"/>
      <c r="AS77" s="343"/>
      <c r="AT77" s="343"/>
      <c r="AU77" s="343"/>
      <c r="AV77" s="343"/>
      <c r="AW77" s="343"/>
      <c r="AX77" s="343"/>
      <c r="AY77" s="343"/>
      <c r="AZ77" s="343"/>
      <c r="BA77" s="343"/>
      <c r="BB77" s="343"/>
      <c r="BC77" s="343"/>
      <c r="BD77" s="343"/>
      <c r="BE77" s="343"/>
      <c r="BF77" s="343"/>
      <c r="BG77" s="343"/>
      <c r="BH77" s="343"/>
      <c r="BI77" s="343"/>
      <c r="BJ77" s="343"/>
      <c r="BK77" s="343"/>
      <c r="BL77" s="343"/>
      <c r="BM77" s="343"/>
      <c r="BN77" s="343"/>
      <c r="BO77" s="343"/>
      <c r="BP77" s="343"/>
      <c r="BQ77" s="343"/>
      <c r="BR77" s="343"/>
      <c r="BS77" s="343"/>
      <c r="BT77" s="343"/>
      <c r="BU77" s="343"/>
      <c r="BV77" s="343"/>
      <c r="BW77" s="343"/>
      <c r="BX77" s="343"/>
      <c r="BY77" s="343"/>
      <c r="BZ77" s="343"/>
      <c r="CA77" s="343"/>
      <c r="CB77" s="343"/>
      <c r="CC77" s="343"/>
      <c r="CD77" s="343"/>
      <c r="CE77" s="343"/>
      <c r="CF77" s="343"/>
      <c r="CG77" s="343"/>
      <c r="CH77" s="343"/>
      <c r="CI77" s="343"/>
      <c r="CJ77" s="343"/>
      <c r="CK77" s="343"/>
      <c r="CL77" s="343"/>
      <c r="CM77" s="343"/>
      <c r="CN77" s="343"/>
      <c r="CO77" s="343"/>
      <c r="CP77" s="343"/>
      <c r="CQ77" s="343"/>
      <c r="CR77" s="343"/>
      <c r="CS77" s="343"/>
      <c r="CT77" s="343"/>
      <c r="CU77" s="343"/>
      <c r="CV77" s="343"/>
      <c r="CW77" s="343"/>
      <c r="CX77" s="343"/>
      <c r="CY77" s="343"/>
      <c r="CZ77" s="343"/>
      <c r="DA77" s="343"/>
      <c r="DB77" s="343"/>
      <c r="DC77" s="343"/>
      <c r="DD77" s="343"/>
      <c r="DE77" s="343"/>
      <c r="DF77" s="343"/>
      <c r="DG77" s="343"/>
      <c r="DH77" s="343"/>
      <c r="DI77" s="343"/>
      <c r="DJ77" s="343"/>
      <c r="DK77" s="343"/>
      <c r="DL77" s="343"/>
      <c r="DM77" s="343"/>
      <c r="DN77" s="343"/>
      <c r="DO77" s="343"/>
      <c r="DP77" s="343"/>
      <c r="DQ77" s="343"/>
      <c r="DR77" s="343"/>
      <c r="DS77" s="343"/>
      <c r="DT77" s="343"/>
      <c r="DU77" s="343"/>
      <c r="DV77" s="343"/>
      <c r="DW77" s="343"/>
      <c r="DX77" s="343"/>
      <c r="DY77" s="343"/>
      <c r="DZ77" s="343"/>
      <c r="EA77" s="343"/>
      <c r="EB77" s="343"/>
      <c r="EC77" s="343"/>
      <c r="ED77" s="343"/>
      <c r="EE77" s="343"/>
      <c r="EF77" s="343"/>
      <c r="EG77" s="343"/>
      <c r="EH77" s="343"/>
      <c r="EI77" s="343"/>
      <c r="EJ77" s="343"/>
      <c r="EK77" s="343"/>
      <c r="EL77" s="343"/>
      <c r="EM77" s="343"/>
      <c r="EN77" s="343"/>
      <c r="EO77" s="343"/>
      <c r="EP77" s="343"/>
      <c r="EQ77" s="343"/>
      <c r="ER77" s="343"/>
      <c r="ES77" s="343"/>
      <c r="ET77" s="343"/>
      <c r="EU77" s="343"/>
      <c r="EV77" s="343"/>
      <c r="EW77" s="343"/>
      <c r="EX77" s="343"/>
      <c r="EY77" s="343"/>
      <c r="EZ77" s="343"/>
      <c r="FA77" s="343"/>
      <c r="FB77" s="343"/>
      <c r="FC77" s="343"/>
      <c r="FD77" s="343"/>
      <c r="FE77" s="343"/>
      <c r="FF77" s="343"/>
      <c r="FG77" s="343"/>
      <c r="FH77" s="343"/>
      <c r="FI77" s="343"/>
      <c r="FJ77" s="343"/>
      <c r="FK77" s="343"/>
      <c r="FL77" s="343"/>
      <c r="FM77" s="343"/>
      <c r="FN77" s="343"/>
      <c r="FO77" s="343"/>
      <c r="FP77" s="343"/>
      <c r="FQ77" s="343"/>
      <c r="FR77" s="343"/>
      <c r="FS77" s="343"/>
      <c r="FT77" s="343"/>
      <c r="FU77" s="343"/>
      <c r="FV77" s="343"/>
      <c r="FW77" s="343"/>
      <c r="FX77" s="343"/>
      <c r="FY77" s="343"/>
      <c r="FZ77" s="343"/>
      <c r="GA77" s="343"/>
      <c r="GB77" s="343"/>
      <c r="GC77" s="343"/>
      <c r="GD77" s="343"/>
      <c r="GE77" s="343"/>
      <c r="GF77" s="343"/>
      <c r="GG77" s="343"/>
      <c r="GH77" s="343"/>
      <c r="GI77" s="343"/>
      <c r="GJ77" s="343"/>
      <c r="GK77" s="343"/>
      <c r="GL77" s="343"/>
      <c r="GM77" s="343"/>
      <c r="GN77" s="343"/>
      <c r="GO77" s="343"/>
      <c r="GP77" s="343"/>
      <c r="GQ77" s="343"/>
      <c r="GR77" s="343"/>
      <c r="GS77" s="343"/>
      <c r="GT77" s="343"/>
      <c r="GU77" s="343"/>
      <c r="GV77" s="343"/>
      <c r="GW77" s="343"/>
      <c r="GX77" s="343"/>
      <c r="GY77" s="343"/>
      <c r="GZ77" s="343"/>
      <c r="HA77" s="343"/>
      <c r="HB77" s="343"/>
      <c r="HC77" s="343"/>
      <c r="HD77" s="343"/>
      <c r="HE77" s="343"/>
      <c r="HF77" s="343"/>
      <c r="HG77" s="343"/>
      <c r="HH77" s="343"/>
      <c r="HI77" s="343"/>
      <c r="HJ77" s="343"/>
      <c r="HK77" s="343"/>
      <c r="HL77" s="343"/>
      <c r="HM77" s="343"/>
      <c r="HN77" s="343"/>
      <c r="HO77" s="343"/>
      <c r="HP77" s="343"/>
      <c r="HQ77" s="343"/>
      <c r="HR77" s="343"/>
      <c r="HS77" s="343"/>
      <c r="HT77" s="343"/>
      <c r="HU77" s="343"/>
      <c r="HV77" s="343"/>
      <c r="HW77" s="343"/>
      <c r="HX77" s="343"/>
      <c r="HY77" s="343"/>
      <c r="HZ77" s="343"/>
      <c r="IA77" s="343"/>
      <c r="IB77" s="343"/>
      <c r="IC77" s="343"/>
      <c r="ID77" s="343"/>
      <c r="IE77" s="343"/>
      <c r="IF77" s="343"/>
      <c r="IG77" s="343"/>
      <c r="IH77" s="343"/>
      <c r="II77" s="343"/>
      <c r="IJ77" s="343"/>
      <c r="IK77" s="343"/>
      <c r="IL77" s="343"/>
      <c r="IM77" s="343"/>
      <c r="IN77" s="343"/>
      <c r="IO77" s="343"/>
      <c r="IP77" s="343"/>
      <c r="IQ77" s="343"/>
      <c r="IR77" s="343"/>
      <c r="IS77" s="343"/>
      <c r="IT77" s="343"/>
      <c r="IU77" s="343"/>
      <c r="IV77" s="343"/>
    </row>
    <row r="78" spans="1:256" s="344" customFormat="1" ht="20" customHeight="1">
      <c r="A78" s="345" t="s">
        <v>848</v>
      </c>
      <c r="B78" s="346" t="s">
        <v>849</v>
      </c>
      <c r="C78" s="347" t="s">
        <v>741</v>
      </c>
      <c r="D78" s="348">
        <v>0.16</v>
      </c>
      <c r="E78" s="350">
        <v>3555</v>
      </c>
      <c r="F78" s="350">
        <v>3555</v>
      </c>
      <c r="G78" s="350">
        <v>0</v>
      </c>
      <c r="H78" s="350">
        <v>3555</v>
      </c>
      <c r="I78" s="350">
        <v>3555</v>
      </c>
      <c r="J78" s="350">
        <v>0</v>
      </c>
      <c r="K78" s="343"/>
      <c r="L78" s="343"/>
      <c r="M78" s="343"/>
      <c r="N78" s="343"/>
      <c r="O78" s="343"/>
      <c r="P78" s="343"/>
      <c r="Q78" s="343"/>
      <c r="R78" s="343"/>
      <c r="S78" s="343"/>
      <c r="T78" s="343"/>
      <c r="U78" s="343"/>
      <c r="V78" s="343"/>
      <c r="W78" s="343"/>
      <c r="X78" s="343"/>
      <c r="Y78" s="343"/>
      <c r="Z78" s="343"/>
      <c r="AA78" s="343"/>
      <c r="AB78" s="343"/>
      <c r="AC78" s="343"/>
      <c r="AD78" s="343"/>
      <c r="AE78" s="343"/>
      <c r="AF78" s="343"/>
      <c r="AG78" s="343"/>
      <c r="AH78" s="343"/>
      <c r="AI78" s="343"/>
      <c r="AJ78" s="343"/>
      <c r="AK78" s="343"/>
      <c r="AL78" s="343"/>
      <c r="AM78" s="343"/>
      <c r="AN78" s="343"/>
      <c r="AO78" s="343"/>
      <c r="AP78" s="343"/>
      <c r="AQ78" s="343"/>
      <c r="AR78" s="343"/>
      <c r="AS78" s="343"/>
      <c r="AT78" s="343"/>
      <c r="AU78" s="343"/>
      <c r="AV78" s="343"/>
      <c r="AW78" s="343"/>
      <c r="AX78" s="343"/>
      <c r="AY78" s="343"/>
      <c r="AZ78" s="343"/>
      <c r="BA78" s="343"/>
      <c r="BB78" s="343"/>
      <c r="BC78" s="343"/>
      <c r="BD78" s="343"/>
      <c r="BE78" s="343"/>
      <c r="BF78" s="343"/>
      <c r="BG78" s="343"/>
      <c r="BH78" s="343"/>
      <c r="BI78" s="343"/>
      <c r="BJ78" s="343"/>
      <c r="BK78" s="343"/>
      <c r="BL78" s="343"/>
      <c r="BM78" s="343"/>
      <c r="BN78" s="343"/>
      <c r="BO78" s="343"/>
      <c r="BP78" s="343"/>
      <c r="BQ78" s="343"/>
      <c r="BR78" s="343"/>
      <c r="BS78" s="343"/>
      <c r="BT78" s="343"/>
      <c r="BU78" s="343"/>
      <c r="BV78" s="343"/>
      <c r="BW78" s="343"/>
      <c r="BX78" s="343"/>
      <c r="BY78" s="343"/>
      <c r="BZ78" s="343"/>
      <c r="CA78" s="343"/>
      <c r="CB78" s="343"/>
      <c r="CC78" s="343"/>
      <c r="CD78" s="343"/>
      <c r="CE78" s="343"/>
      <c r="CF78" s="343"/>
      <c r="CG78" s="343"/>
      <c r="CH78" s="343"/>
      <c r="CI78" s="343"/>
      <c r="CJ78" s="343"/>
      <c r="CK78" s="343"/>
      <c r="CL78" s="343"/>
      <c r="CM78" s="343"/>
      <c r="CN78" s="343"/>
      <c r="CO78" s="343"/>
      <c r="CP78" s="343"/>
      <c r="CQ78" s="343"/>
      <c r="CR78" s="343"/>
      <c r="CS78" s="343"/>
      <c r="CT78" s="343"/>
      <c r="CU78" s="343"/>
      <c r="CV78" s="343"/>
      <c r="CW78" s="343"/>
      <c r="CX78" s="343"/>
      <c r="CY78" s="343"/>
      <c r="CZ78" s="343"/>
      <c r="DA78" s="343"/>
      <c r="DB78" s="343"/>
      <c r="DC78" s="343"/>
      <c r="DD78" s="343"/>
      <c r="DE78" s="343"/>
      <c r="DF78" s="343"/>
      <c r="DG78" s="343"/>
      <c r="DH78" s="343"/>
      <c r="DI78" s="343"/>
      <c r="DJ78" s="343"/>
      <c r="DK78" s="343"/>
      <c r="DL78" s="343"/>
      <c r="DM78" s="343"/>
      <c r="DN78" s="343"/>
      <c r="DO78" s="343"/>
      <c r="DP78" s="343"/>
      <c r="DQ78" s="343"/>
      <c r="DR78" s="343"/>
      <c r="DS78" s="343"/>
      <c r="DT78" s="343"/>
      <c r="DU78" s="343"/>
      <c r="DV78" s="343"/>
      <c r="DW78" s="343"/>
      <c r="DX78" s="343"/>
      <c r="DY78" s="343"/>
      <c r="DZ78" s="343"/>
      <c r="EA78" s="343"/>
      <c r="EB78" s="343"/>
      <c r="EC78" s="343"/>
      <c r="ED78" s="343"/>
      <c r="EE78" s="343"/>
      <c r="EF78" s="343"/>
      <c r="EG78" s="343"/>
      <c r="EH78" s="343"/>
      <c r="EI78" s="343"/>
      <c r="EJ78" s="343"/>
      <c r="EK78" s="343"/>
      <c r="EL78" s="343"/>
      <c r="EM78" s="343"/>
      <c r="EN78" s="343"/>
      <c r="EO78" s="343"/>
      <c r="EP78" s="343"/>
      <c r="EQ78" s="343"/>
      <c r="ER78" s="343"/>
      <c r="ES78" s="343"/>
      <c r="ET78" s="343"/>
      <c r="EU78" s="343"/>
      <c r="EV78" s="343"/>
      <c r="EW78" s="343"/>
      <c r="EX78" s="343"/>
      <c r="EY78" s="343"/>
      <c r="EZ78" s="343"/>
      <c r="FA78" s="343"/>
      <c r="FB78" s="343"/>
      <c r="FC78" s="343"/>
      <c r="FD78" s="343"/>
      <c r="FE78" s="343"/>
      <c r="FF78" s="343"/>
      <c r="FG78" s="343"/>
      <c r="FH78" s="343"/>
      <c r="FI78" s="343"/>
      <c r="FJ78" s="343"/>
      <c r="FK78" s="343"/>
      <c r="FL78" s="343"/>
      <c r="FM78" s="343"/>
      <c r="FN78" s="343"/>
      <c r="FO78" s="343"/>
      <c r="FP78" s="343"/>
      <c r="FQ78" s="343"/>
      <c r="FR78" s="343"/>
      <c r="FS78" s="343"/>
      <c r="FT78" s="343"/>
      <c r="FU78" s="343"/>
      <c r="FV78" s="343"/>
      <c r="FW78" s="343"/>
      <c r="FX78" s="343"/>
      <c r="FY78" s="343"/>
      <c r="FZ78" s="343"/>
      <c r="GA78" s="343"/>
      <c r="GB78" s="343"/>
      <c r="GC78" s="343"/>
      <c r="GD78" s="343"/>
      <c r="GE78" s="343"/>
      <c r="GF78" s="343"/>
      <c r="GG78" s="343"/>
      <c r="GH78" s="343"/>
      <c r="GI78" s="343"/>
      <c r="GJ78" s="343"/>
      <c r="GK78" s="343"/>
      <c r="GL78" s="343"/>
      <c r="GM78" s="343"/>
      <c r="GN78" s="343"/>
      <c r="GO78" s="343"/>
      <c r="GP78" s="343"/>
      <c r="GQ78" s="343"/>
      <c r="GR78" s="343"/>
      <c r="GS78" s="343"/>
      <c r="GT78" s="343"/>
      <c r="GU78" s="343"/>
      <c r="GV78" s="343"/>
      <c r="GW78" s="343"/>
      <c r="GX78" s="343"/>
      <c r="GY78" s="343"/>
      <c r="GZ78" s="343"/>
      <c r="HA78" s="343"/>
      <c r="HB78" s="343"/>
      <c r="HC78" s="343"/>
      <c r="HD78" s="343"/>
      <c r="HE78" s="343"/>
      <c r="HF78" s="343"/>
      <c r="HG78" s="343"/>
      <c r="HH78" s="343"/>
      <c r="HI78" s="343"/>
      <c r="HJ78" s="343"/>
      <c r="HK78" s="343"/>
      <c r="HL78" s="343"/>
      <c r="HM78" s="343"/>
      <c r="HN78" s="343"/>
      <c r="HO78" s="343"/>
      <c r="HP78" s="343"/>
      <c r="HQ78" s="343"/>
      <c r="HR78" s="343"/>
      <c r="HS78" s="343"/>
      <c r="HT78" s="343"/>
      <c r="HU78" s="343"/>
      <c r="HV78" s="343"/>
      <c r="HW78" s="343"/>
      <c r="HX78" s="343"/>
      <c r="HY78" s="343"/>
      <c r="HZ78" s="343"/>
      <c r="IA78" s="343"/>
      <c r="IB78" s="343"/>
      <c r="IC78" s="343"/>
      <c r="ID78" s="343"/>
      <c r="IE78" s="343"/>
      <c r="IF78" s="343"/>
      <c r="IG78" s="343"/>
      <c r="IH78" s="343"/>
      <c r="II78" s="343"/>
      <c r="IJ78" s="343"/>
      <c r="IK78" s="343"/>
      <c r="IL78" s="343"/>
      <c r="IM78" s="343"/>
      <c r="IN78" s="343"/>
      <c r="IO78" s="343"/>
      <c r="IP78" s="343"/>
      <c r="IQ78" s="343"/>
      <c r="IR78" s="343"/>
      <c r="IS78" s="343"/>
      <c r="IT78" s="343"/>
      <c r="IU78" s="343"/>
      <c r="IV78" s="343"/>
    </row>
    <row r="79" spans="1:256" s="344" customFormat="1" ht="20" customHeight="1">
      <c r="A79" s="345" t="s">
        <v>850</v>
      </c>
      <c r="B79" s="346" t="s">
        <v>851</v>
      </c>
      <c r="C79" s="347" t="s">
        <v>741</v>
      </c>
      <c r="D79" s="348">
        <v>0.16</v>
      </c>
      <c r="E79" s="350">
        <v>2880</v>
      </c>
      <c r="F79" s="350">
        <v>2880</v>
      </c>
      <c r="G79" s="350">
        <v>0</v>
      </c>
      <c r="H79" s="350">
        <v>2880</v>
      </c>
      <c r="I79" s="350">
        <v>2880</v>
      </c>
      <c r="J79" s="350">
        <v>0</v>
      </c>
      <c r="K79" s="343"/>
      <c r="L79" s="343"/>
      <c r="M79" s="343"/>
      <c r="N79" s="343"/>
      <c r="O79" s="343"/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  <c r="AE79" s="343"/>
      <c r="AF79" s="343"/>
      <c r="AG79" s="343"/>
      <c r="AH79" s="343"/>
      <c r="AI79" s="343"/>
      <c r="AJ79" s="343"/>
      <c r="AK79" s="343"/>
      <c r="AL79" s="343"/>
      <c r="AM79" s="343"/>
      <c r="AN79" s="343"/>
      <c r="AO79" s="343"/>
      <c r="AP79" s="343"/>
      <c r="AQ79" s="343"/>
      <c r="AR79" s="343"/>
      <c r="AS79" s="343"/>
      <c r="AT79" s="343"/>
      <c r="AU79" s="343"/>
      <c r="AV79" s="343"/>
      <c r="AW79" s="343"/>
      <c r="AX79" s="343"/>
      <c r="AY79" s="343"/>
      <c r="AZ79" s="343"/>
      <c r="BA79" s="343"/>
      <c r="BB79" s="343"/>
      <c r="BC79" s="343"/>
      <c r="BD79" s="343"/>
      <c r="BE79" s="343"/>
      <c r="BF79" s="343"/>
      <c r="BG79" s="343"/>
      <c r="BH79" s="343"/>
      <c r="BI79" s="343"/>
      <c r="BJ79" s="343"/>
      <c r="BK79" s="343"/>
      <c r="BL79" s="343"/>
      <c r="BM79" s="343"/>
      <c r="BN79" s="343"/>
      <c r="BO79" s="343"/>
      <c r="BP79" s="343"/>
      <c r="BQ79" s="343"/>
      <c r="BR79" s="343"/>
      <c r="BS79" s="343"/>
      <c r="BT79" s="343"/>
      <c r="BU79" s="343"/>
      <c r="BV79" s="343"/>
      <c r="BW79" s="343"/>
      <c r="BX79" s="343"/>
      <c r="BY79" s="343"/>
      <c r="BZ79" s="343"/>
      <c r="CA79" s="343"/>
      <c r="CB79" s="343"/>
      <c r="CC79" s="343"/>
      <c r="CD79" s="343"/>
      <c r="CE79" s="343"/>
      <c r="CF79" s="343"/>
      <c r="CG79" s="343"/>
      <c r="CH79" s="343"/>
      <c r="CI79" s="343"/>
      <c r="CJ79" s="343"/>
      <c r="CK79" s="343"/>
      <c r="CL79" s="343"/>
      <c r="CM79" s="343"/>
      <c r="CN79" s="343"/>
      <c r="CO79" s="343"/>
      <c r="CP79" s="343"/>
      <c r="CQ79" s="343"/>
      <c r="CR79" s="343"/>
      <c r="CS79" s="343"/>
      <c r="CT79" s="343"/>
      <c r="CU79" s="343"/>
      <c r="CV79" s="343"/>
      <c r="CW79" s="343"/>
      <c r="CX79" s="343"/>
      <c r="CY79" s="343"/>
      <c r="CZ79" s="343"/>
      <c r="DA79" s="343"/>
      <c r="DB79" s="343"/>
      <c r="DC79" s="343"/>
      <c r="DD79" s="343"/>
      <c r="DE79" s="343"/>
      <c r="DF79" s="343"/>
      <c r="DG79" s="343"/>
      <c r="DH79" s="343"/>
      <c r="DI79" s="343"/>
      <c r="DJ79" s="343"/>
      <c r="DK79" s="343"/>
      <c r="DL79" s="343"/>
      <c r="DM79" s="343"/>
      <c r="DN79" s="343"/>
      <c r="DO79" s="343"/>
      <c r="DP79" s="343"/>
      <c r="DQ79" s="343"/>
      <c r="DR79" s="343"/>
      <c r="DS79" s="343"/>
      <c r="DT79" s="343"/>
      <c r="DU79" s="343"/>
      <c r="DV79" s="343"/>
      <c r="DW79" s="343"/>
      <c r="DX79" s="343"/>
      <c r="DY79" s="343"/>
      <c r="DZ79" s="343"/>
      <c r="EA79" s="343"/>
      <c r="EB79" s="343"/>
      <c r="EC79" s="343"/>
      <c r="ED79" s="343"/>
      <c r="EE79" s="343"/>
      <c r="EF79" s="343"/>
      <c r="EG79" s="343"/>
      <c r="EH79" s="343"/>
      <c r="EI79" s="343"/>
      <c r="EJ79" s="343"/>
      <c r="EK79" s="343"/>
      <c r="EL79" s="343"/>
      <c r="EM79" s="343"/>
      <c r="EN79" s="343"/>
      <c r="EO79" s="343"/>
      <c r="EP79" s="343"/>
      <c r="EQ79" s="343"/>
      <c r="ER79" s="343"/>
      <c r="ES79" s="343"/>
      <c r="ET79" s="343"/>
      <c r="EU79" s="343"/>
      <c r="EV79" s="343"/>
      <c r="EW79" s="343"/>
      <c r="EX79" s="343"/>
      <c r="EY79" s="343"/>
      <c r="EZ79" s="343"/>
      <c r="FA79" s="343"/>
      <c r="FB79" s="343"/>
      <c r="FC79" s="343"/>
      <c r="FD79" s="343"/>
      <c r="FE79" s="343"/>
      <c r="FF79" s="343"/>
      <c r="FG79" s="343"/>
      <c r="FH79" s="343"/>
      <c r="FI79" s="343"/>
      <c r="FJ79" s="343"/>
      <c r="FK79" s="343"/>
      <c r="FL79" s="343"/>
      <c r="FM79" s="343"/>
      <c r="FN79" s="343"/>
      <c r="FO79" s="343"/>
      <c r="FP79" s="343"/>
      <c r="FQ79" s="343"/>
      <c r="FR79" s="343"/>
      <c r="FS79" s="343"/>
      <c r="FT79" s="343"/>
      <c r="FU79" s="343"/>
      <c r="FV79" s="343"/>
      <c r="FW79" s="343"/>
      <c r="FX79" s="343"/>
      <c r="FY79" s="343"/>
      <c r="FZ79" s="343"/>
      <c r="GA79" s="343"/>
      <c r="GB79" s="343"/>
      <c r="GC79" s="343"/>
      <c r="GD79" s="343"/>
      <c r="GE79" s="343"/>
      <c r="GF79" s="343"/>
      <c r="GG79" s="343"/>
      <c r="GH79" s="343"/>
      <c r="GI79" s="343"/>
      <c r="GJ79" s="343"/>
      <c r="GK79" s="343"/>
      <c r="GL79" s="343"/>
      <c r="GM79" s="343"/>
      <c r="GN79" s="343"/>
      <c r="GO79" s="343"/>
      <c r="GP79" s="343"/>
      <c r="GQ79" s="343"/>
      <c r="GR79" s="343"/>
      <c r="GS79" s="343"/>
      <c r="GT79" s="343"/>
      <c r="GU79" s="343"/>
      <c r="GV79" s="343"/>
      <c r="GW79" s="343"/>
      <c r="GX79" s="343"/>
      <c r="GY79" s="343"/>
      <c r="GZ79" s="343"/>
      <c r="HA79" s="343"/>
      <c r="HB79" s="343"/>
      <c r="HC79" s="343"/>
      <c r="HD79" s="343"/>
      <c r="HE79" s="343"/>
      <c r="HF79" s="343"/>
      <c r="HG79" s="343"/>
      <c r="HH79" s="343"/>
      <c r="HI79" s="343"/>
      <c r="HJ79" s="343"/>
      <c r="HK79" s="343"/>
      <c r="HL79" s="343"/>
      <c r="HM79" s="343"/>
      <c r="HN79" s="343"/>
      <c r="HO79" s="343"/>
      <c r="HP79" s="343"/>
      <c r="HQ79" s="343"/>
      <c r="HR79" s="343"/>
      <c r="HS79" s="343"/>
      <c r="HT79" s="343"/>
      <c r="HU79" s="343"/>
      <c r="HV79" s="343"/>
      <c r="HW79" s="343"/>
      <c r="HX79" s="343"/>
      <c r="HY79" s="343"/>
      <c r="HZ79" s="343"/>
      <c r="IA79" s="343"/>
      <c r="IB79" s="343"/>
      <c r="IC79" s="343"/>
      <c r="ID79" s="343"/>
      <c r="IE79" s="343"/>
      <c r="IF79" s="343"/>
      <c r="IG79" s="343"/>
      <c r="IH79" s="343"/>
      <c r="II79" s="343"/>
      <c r="IJ79" s="343"/>
      <c r="IK79" s="343"/>
      <c r="IL79" s="343"/>
      <c r="IM79" s="343"/>
      <c r="IN79" s="343"/>
      <c r="IO79" s="343"/>
      <c r="IP79" s="343"/>
      <c r="IQ79" s="343"/>
      <c r="IR79" s="343"/>
      <c r="IS79" s="343"/>
      <c r="IT79" s="343"/>
      <c r="IU79" s="343"/>
      <c r="IV79" s="343"/>
    </row>
    <row r="80" spans="1:256" s="344" customFormat="1" ht="20" customHeight="1">
      <c r="A80" s="345" t="s">
        <v>852</v>
      </c>
      <c r="B80" s="346" t="s">
        <v>853</v>
      </c>
      <c r="C80" s="347" t="s">
        <v>741</v>
      </c>
      <c r="D80" s="348">
        <v>0.08</v>
      </c>
      <c r="E80" s="350">
        <v>3847</v>
      </c>
      <c r="F80" s="350">
        <v>3847</v>
      </c>
      <c r="G80" s="350">
        <v>0</v>
      </c>
      <c r="H80" s="350">
        <v>3847</v>
      </c>
      <c r="I80" s="350">
        <v>3847</v>
      </c>
      <c r="J80" s="350">
        <v>0</v>
      </c>
      <c r="K80" s="343"/>
      <c r="L80" s="343"/>
      <c r="M80" s="343"/>
      <c r="N80" s="343"/>
      <c r="O80" s="343"/>
      <c r="P80" s="343"/>
      <c r="Q80" s="343"/>
      <c r="R80" s="343"/>
      <c r="S80" s="343"/>
      <c r="T80" s="343"/>
      <c r="U80" s="343"/>
      <c r="V80" s="343"/>
      <c r="W80" s="343"/>
      <c r="X80" s="343"/>
      <c r="Y80" s="343"/>
      <c r="Z80" s="343"/>
      <c r="AA80" s="343"/>
      <c r="AB80" s="343"/>
      <c r="AC80" s="343"/>
      <c r="AD80" s="343"/>
      <c r="AE80" s="343"/>
      <c r="AF80" s="343"/>
      <c r="AG80" s="343"/>
      <c r="AH80" s="343"/>
      <c r="AI80" s="343"/>
      <c r="AJ80" s="343"/>
      <c r="AK80" s="343"/>
      <c r="AL80" s="343"/>
      <c r="AM80" s="343"/>
      <c r="AN80" s="343"/>
      <c r="AO80" s="343"/>
      <c r="AP80" s="343"/>
      <c r="AQ80" s="343"/>
      <c r="AR80" s="343"/>
      <c r="AS80" s="343"/>
      <c r="AT80" s="343"/>
      <c r="AU80" s="343"/>
      <c r="AV80" s="343"/>
      <c r="AW80" s="343"/>
      <c r="AX80" s="343"/>
      <c r="AY80" s="343"/>
      <c r="AZ80" s="343"/>
      <c r="BA80" s="343"/>
      <c r="BB80" s="343"/>
      <c r="BC80" s="343"/>
      <c r="BD80" s="343"/>
      <c r="BE80" s="343"/>
      <c r="BF80" s="343"/>
      <c r="BG80" s="343"/>
      <c r="BH80" s="343"/>
      <c r="BI80" s="343"/>
      <c r="BJ80" s="343"/>
      <c r="BK80" s="343"/>
      <c r="BL80" s="343"/>
      <c r="BM80" s="343"/>
      <c r="BN80" s="343"/>
      <c r="BO80" s="343"/>
      <c r="BP80" s="343"/>
      <c r="BQ80" s="343"/>
      <c r="BR80" s="343"/>
      <c r="BS80" s="343"/>
      <c r="BT80" s="343"/>
      <c r="BU80" s="343"/>
      <c r="BV80" s="343"/>
      <c r="BW80" s="343"/>
      <c r="BX80" s="343"/>
      <c r="BY80" s="343"/>
      <c r="BZ80" s="343"/>
      <c r="CA80" s="343"/>
      <c r="CB80" s="343"/>
      <c r="CC80" s="343"/>
      <c r="CD80" s="343"/>
      <c r="CE80" s="343"/>
      <c r="CF80" s="343"/>
      <c r="CG80" s="343"/>
      <c r="CH80" s="343"/>
      <c r="CI80" s="343"/>
      <c r="CJ80" s="343"/>
      <c r="CK80" s="343"/>
      <c r="CL80" s="343"/>
      <c r="CM80" s="343"/>
      <c r="CN80" s="343"/>
      <c r="CO80" s="343"/>
      <c r="CP80" s="343"/>
      <c r="CQ80" s="343"/>
      <c r="CR80" s="343"/>
      <c r="CS80" s="343"/>
      <c r="CT80" s="343"/>
      <c r="CU80" s="343"/>
      <c r="CV80" s="343"/>
      <c r="CW80" s="343"/>
      <c r="CX80" s="343"/>
      <c r="CY80" s="343"/>
      <c r="CZ80" s="343"/>
      <c r="DA80" s="343"/>
      <c r="DB80" s="343"/>
      <c r="DC80" s="343"/>
      <c r="DD80" s="343"/>
      <c r="DE80" s="343"/>
      <c r="DF80" s="343"/>
      <c r="DG80" s="343"/>
      <c r="DH80" s="343"/>
      <c r="DI80" s="343"/>
      <c r="DJ80" s="343"/>
      <c r="DK80" s="343"/>
      <c r="DL80" s="343"/>
      <c r="DM80" s="343"/>
      <c r="DN80" s="343"/>
      <c r="DO80" s="343"/>
      <c r="DP80" s="343"/>
      <c r="DQ80" s="343"/>
      <c r="DR80" s="343"/>
      <c r="DS80" s="343"/>
      <c r="DT80" s="343"/>
      <c r="DU80" s="343"/>
      <c r="DV80" s="343"/>
      <c r="DW80" s="343"/>
      <c r="DX80" s="343"/>
      <c r="DY80" s="343"/>
      <c r="DZ80" s="343"/>
      <c r="EA80" s="343"/>
      <c r="EB80" s="343"/>
      <c r="EC80" s="343"/>
      <c r="ED80" s="343"/>
      <c r="EE80" s="343"/>
      <c r="EF80" s="343"/>
      <c r="EG80" s="343"/>
      <c r="EH80" s="343"/>
      <c r="EI80" s="343"/>
      <c r="EJ80" s="343"/>
      <c r="EK80" s="343"/>
      <c r="EL80" s="343"/>
      <c r="EM80" s="343"/>
      <c r="EN80" s="343"/>
      <c r="EO80" s="343"/>
      <c r="EP80" s="343"/>
      <c r="EQ80" s="343"/>
      <c r="ER80" s="343"/>
      <c r="ES80" s="343"/>
      <c r="ET80" s="343"/>
      <c r="EU80" s="343"/>
      <c r="EV80" s="343"/>
      <c r="EW80" s="343"/>
      <c r="EX80" s="343"/>
      <c r="EY80" s="343"/>
      <c r="EZ80" s="343"/>
      <c r="FA80" s="343"/>
      <c r="FB80" s="343"/>
      <c r="FC80" s="343"/>
      <c r="FD80" s="343"/>
      <c r="FE80" s="343"/>
      <c r="FF80" s="343"/>
      <c r="FG80" s="343"/>
      <c r="FH80" s="343"/>
      <c r="FI80" s="343"/>
      <c r="FJ80" s="343"/>
      <c r="FK80" s="343"/>
      <c r="FL80" s="343"/>
      <c r="FM80" s="343"/>
      <c r="FN80" s="343"/>
      <c r="FO80" s="343"/>
      <c r="FP80" s="343"/>
      <c r="FQ80" s="343"/>
      <c r="FR80" s="343"/>
      <c r="FS80" s="343"/>
      <c r="FT80" s="343"/>
      <c r="FU80" s="343"/>
      <c r="FV80" s="343"/>
      <c r="FW80" s="343"/>
      <c r="FX80" s="343"/>
      <c r="FY80" s="343"/>
      <c r="FZ80" s="343"/>
      <c r="GA80" s="343"/>
      <c r="GB80" s="343"/>
      <c r="GC80" s="343"/>
      <c r="GD80" s="343"/>
      <c r="GE80" s="343"/>
      <c r="GF80" s="343"/>
      <c r="GG80" s="343"/>
      <c r="GH80" s="343"/>
      <c r="GI80" s="343"/>
      <c r="GJ80" s="343"/>
      <c r="GK80" s="343"/>
      <c r="GL80" s="343"/>
      <c r="GM80" s="343"/>
      <c r="GN80" s="343"/>
      <c r="GO80" s="343"/>
      <c r="GP80" s="343"/>
      <c r="GQ80" s="343"/>
      <c r="GR80" s="343"/>
      <c r="GS80" s="343"/>
      <c r="GT80" s="343"/>
      <c r="GU80" s="343"/>
      <c r="GV80" s="343"/>
      <c r="GW80" s="343"/>
      <c r="GX80" s="343"/>
      <c r="GY80" s="343"/>
      <c r="GZ80" s="343"/>
      <c r="HA80" s="343"/>
      <c r="HB80" s="343"/>
      <c r="HC80" s="343"/>
      <c r="HD80" s="343"/>
      <c r="HE80" s="343"/>
      <c r="HF80" s="343"/>
      <c r="HG80" s="343"/>
      <c r="HH80" s="343"/>
      <c r="HI80" s="343"/>
      <c r="HJ80" s="343"/>
      <c r="HK80" s="343"/>
      <c r="HL80" s="343"/>
      <c r="HM80" s="343"/>
      <c r="HN80" s="343"/>
      <c r="HO80" s="343"/>
      <c r="HP80" s="343"/>
      <c r="HQ80" s="343"/>
      <c r="HR80" s="343"/>
      <c r="HS80" s="343"/>
      <c r="HT80" s="343"/>
      <c r="HU80" s="343"/>
      <c r="HV80" s="343"/>
      <c r="HW80" s="343"/>
      <c r="HX80" s="343"/>
      <c r="HY80" s="343"/>
      <c r="HZ80" s="343"/>
      <c r="IA80" s="343"/>
      <c r="IB80" s="343"/>
      <c r="IC80" s="343"/>
      <c r="ID80" s="343"/>
      <c r="IE80" s="343"/>
      <c r="IF80" s="343"/>
      <c r="IG80" s="343"/>
      <c r="IH80" s="343"/>
      <c r="II80" s="343"/>
      <c r="IJ80" s="343"/>
      <c r="IK80" s="343"/>
      <c r="IL80" s="343"/>
      <c r="IM80" s="343"/>
      <c r="IN80" s="343"/>
      <c r="IO80" s="343"/>
      <c r="IP80" s="343"/>
      <c r="IQ80" s="343"/>
      <c r="IR80" s="343"/>
      <c r="IS80" s="343"/>
      <c r="IT80" s="343"/>
      <c r="IU80" s="343"/>
      <c r="IV80" s="343"/>
    </row>
    <row r="81" spans="1:256" s="344" customFormat="1" ht="20" customHeight="1">
      <c r="A81" s="345" t="s">
        <v>854</v>
      </c>
      <c r="B81" s="346" t="s">
        <v>855</v>
      </c>
      <c r="C81" s="347" t="s">
        <v>741</v>
      </c>
      <c r="D81" s="348">
        <v>0.44</v>
      </c>
      <c r="E81" s="350">
        <v>1556</v>
      </c>
      <c r="F81" s="350">
        <v>1556</v>
      </c>
      <c r="G81" s="350">
        <v>0</v>
      </c>
      <c r="H81" s="350">
        <v>1556</v>
      </c>
      <c r="I81" s="350">
        <v>1556</v>
      </c>
      <c r="J81" s="350">
        <v>0</v>
      </c>
      <c r="K81" s="343"/>
      <c r="L81" s="343"/>
      <c r="M81" s="343"/>
      <c r="N81" s="343"/>
      <c r="O81" s="343"/>
      <c r="P81" s="343"/>
      <c r="Q81" s="343"/>
      <c r="R81" s="343"/>
      <c r="S81" s="343"/>
      <c r="T81" s="343"/>
      <c r="U81" s="343"/>
      <c r="V81" s="343"/>
      <c r="W81" s="343"/>
      <c r="X81" s="343"/>
      <c r="Y81" s="343"/>
      <c r="Z81" s="343"/>
      <c r="AA81" s="343"/>
      <c r="AB81" s="343"/>
      <c r="AC81" s="343"/>
      <c r="AD81" s="343"/>
      <c r="AE81" s="343"/>
      <c r="AF81" s="343"/>
      <c r="AG81" s="343"/>
      <c r="AH81" s="343"/>
      <c r="AI81" s="343"/>
      <c r="AJ81" s="343"/>
      <c r="AK81" s="343"/>
      <c r="AL81" s="343"/>
      <c r="AM81" s="343"/>
      <c r="AN81" s="343"/>
      <c r="AO81" s="343"/>
      <c r="AP81" s="343"/>
      <c r="AQ81" s="343"/>
      <c r="AR81" s="343"/>
      <c r="AS81" s="343"/>
      <c r="AT81" s="343"/>
      <c r="AU81" s="343"/>
      <c r="AV81" s="343"/>
      <c r="AW81" s="343"/>
      <c r="AX81" s="343"/>
      <c r="AY81" s="343"/>
      <c r="AZ81" s="343"/>
      <c r="BA81" s="343"/>
      <c r="BB81" s="343"/>
      <c r="BC81" s="343"/>
      <c r="BD81" s="343"/>
      <c r="BE81" s="343"/>
      <c r="BF81" s="343"/>
      <c r="BG81" s="343"/>
      <c r="BH81" s="343"/>
      <c r="BI81" s="343"/>
      <c r="BJ81" s="343"/>
      <c r="BK81" s="343"/>
      <c r="BL81" s="343"/>
      <c r="BM81" s="343"/>
      <c r="BN81" s="343"/>
      <c r="BO81" s="343"/>
      <c r="BP81" s="343"/>
      <c r="BQ81" s="343"/>
      <c r="BR81" s="343"/>
      <c r="BS81" s="343"/>
      <c r="BT81" s="343"/>
      <c r="BU81" s="343"/>
      <c r="BV81" s="343"/>
      <c r="BW81" s="343"/>
      <c r="BX81" s="343"/>
      <c r="BY81" s="343"/>
      <c r="BZ81" s="343"/>
      <c r="CA81" s="343"/>
      <c r="CB81" s="343"/>
      <c r="CC81" s="343"/>
      <c r="CD81" s="343"/>
      <c r="CE81" s="343"/>
      <c r="CF81" s="343"/>
      <c r="CG81" s="343"/>
      <c r="CH81" s="343"/>
      <c r="CI81" s="343"/>
      <c r="CJ81" s="343"/>
      <c r="CK81" s="343"/>
      <c r="CL81" s="343"/>
      <c r="CM81" s="343"/>
      <c r="CN81" s="343"/>
      <c r="CO81" s="343"/>
      <c r="CP81" s="343"/>
      <c r="CQ81" s="343"/>
      <c r="CR81" s="343"/>
      <c r="CS81" s="343"/>
      <c r="CT81" s="343"/>
      <c r="CU81" s="343"/>
      <c r="CV81" s="343"/>
      <c r="CW81" s="343"/>
      <c r="CX81" s="343"/>
      <c r="CY81" s="343"/>
      <c r="CZ81" s="343"/>
      <c r="DA81" s="343"/>
      <c r="DB81" s="343"/>
      <c r="DC81" s="343"/>
      <c r="DD81" s="343"/>
      <c r="DE81" s="343"/>
      <c r="DF81" s="343"/>
      <c r="DG81" s="343"/>
      <c r="DH81" s="343"/>
      <c r="DI81" s="343"/>
      <c r="DJ81" s="343"/>
      <c r="DK81" s="343"/>
      <c r="DL81" s="343"/>
      <c r="DM81" s="343"/>
      <c r="DN81" s="343"/>
      <c r="DO81" s="343"/>
      <c r="DP81" s="343"/>
      <c r="DQ81" s="343"/>
      <c r="DR81" s="343"/>
      <c r="DS81" s="343"/>
      <c r="DT81" s="343"/>
      <c r="DU81" s="343"/>
      <c r="DV81" s="343"/>
      <c r="DW81" s="343"/>
      <c r="DX81" s="343"/>
      <c r="DY81" s="343"/>
      <c r="DZ81" s="343"/>
      <c r="EA81" s="343"/>
      <c r="EB81" s="343"/>
      <c r="EC81" s="343"/>
      <c r="ED81" s="343"/>
      <c r="EE81" s="343"/>
      <c r="EF81" s="343"/>
      <c r="EG81" s="343"/>
      <c r="EH81" s="343"/>
      <c r="EI81" s="343"/>
      <c r="EJ81" s="343"/>
      <c r="EK81" s="343"/>
      <c r="EL81" s="343"/>
      <c r="EM81" s="343"/>
      <c r="EN81" s="343"/>
      <c r="EO81" s="343"/>
      <c r="EP81" s="343"/>
      <c r="EQ81" s="343"/>
      <c r="ER81" s="343"/>
      <c r="ES81" s="343"/>
      <c r="ET81" s="343"/>
      <c r="EU81" s="343"/>
      <c r="EV81" s="343"/>
      <c r="EW81" s="343"/>
      <c r="EX81" s="343"/>
      <c r="EY81" s="343"/>
      <c r="EZ81" s="343"/>
      <c r="FA81" s="343"/>
      <c r="FB81" s="343"/>
      <c r="FC81" s="343"/>
      <c r="FD81" s="343"/>
      <c r="FE81" s="343"/>
      <c r="FF81" s="343"/>
      <c r="FG81" s="343"/>
      <c r="FH81" s="343"/>
      <c r="FI81" s="343"/>
      <c r="FJ81" s="343"/>
      <c r="FK81" s="343"/>
      <c r="FL81" s="343"/>
      <c r="FM81" s="343"/>
      <c r="FN81" s="343"/>
      <c r="FO81" s="343"/>
      <c r="FP81" s="343"/>
      <c r="FQ81" s="343"/>
      <c r="FR81" s="343"/>
      <c r="FS81" s="343"/>
      <c r="FT81" s="343"/>
      <c r="FU81" s="343"/>
      <c r="FV81" s="343"/>
      <c r="FW81" s="343"/>
      <c r="FX81" s="343"/>
      <c r="FY81" s="343"/>
      <c r="FZ81" s="343"/>
      <c r="GA81" s="343"/>
      <c r="GB81" s="343"/>
      <c r="GC81" s="343"/>
      <c r="GD81" s="343"/>
      <c r="GE81" s="343"/>
      <c r="GF81" s="343"/>
      <c r="GG81" s="343"/>
      <c r="GH81" s="343"/>
      <c r="GI81" s="343"/>
      <c r="GJ81" s="343"/>
      <c r="GK81" s="343"/>
      <c r="GL81" s="343"/>
      <c r="GM81" s="343"/>
      <c r="GN81" s="343"/>
      <c r="GO81" s="343"/>
      <c r="GP81" s="343"/>
      <c r="GQ81" s="343"/>
      <c r="GR81" s="343"/>
      <c r="GS81" s="343"/>
      <c r="GT81" s="343"/>
      <c r="GU81" s="343"/>
      <c r="GV81" s="343"/>
      <c r="GW81" s="343"/>
      <c r="GX81" s="343"/>
      <c r="GY81" s="343"/>
      <c r="GZ81" s="343"/>
      <c r="HA81" s="343"/>
      <c r="HB81" s="343"/>
      <c r="HC81" s="343"/>
      <c r="HD81" s="343"/>
      <c r="HE81" s="343"/>
      <c r="HF81" s="343"/>
      <c r="HG81" s="343"/>
      <c r="HH81" s="343"/>
      <c r="HI81" s="343"/>
      <c r="HJ81" s="343"/>
      <c r="HK81" s="343"/>
      <c r="HL81" s="343"/>
      <c r="HM81" s="343"/>
      <c r="HN81" s="343"/>
      <c r="HO81" s="343"/>
      <c r="HP81" s="343"/>
      <c r="HQ81" s="343"/>
      <c r="HR81" s="343"/>
      <c r="HS81" s="343"/>
      <c r="HT81" s="343"/>
      <c r="HU81" s="343"/>
      <c r="HV81" s="343"/>
      <c r="HW81" s="343"/>
      <c r="HX81" s="343"/>
      <c r="HY81" s="343"/>
      <c r="HZ81" s="343"/>
      <c r="IA81" s="343"/>
      <c r="IB81" s="343"/>
      <c r="IC81" s="343"/>
      <c r="ID81" s="343"/>
      <c r="IE81" s="343"/>
      <c r="IF81" s="343"/>
      <c r="IG81" s="343"/>
      <c r="IH81" s="343"/>
      <c r="II81" s="343"/>
      <c r="IJ81" s="343"/>
      <c r="IK81" s="343"/>
      <c r="IL81" s="343"/>
      <c r="IM81" s="343"/>
      <c r="IN81" s="343"/>
      <c r="IO81" s="343"/>
      <c r="IP81" s="343"/>
      <c r="IQ81" s="343"/>
      <c r="IR81" s="343"/>
      <c r="IS81" s="343"/>
      <c r="IT81" s="343"/>
      <c r="IU81" s="343"/>
      <c r="IV81" s="343"/>
    </row>
    <row r="82" spans="1:256" s="344" customFormat="1" ht="20" customHeight="1">
      <c r="A82" s="345" t="s">
        <v>856</v>
      </c>
      <c r="B82" s="346" t="s">
        <v>857</v>
      </c>
      <c r="C82" s="347" t="s">
        <v>741</v>
      </c>
      <c r="D82" s="348">
        <v>0.44</v>
      </c>
      <c r="E82" s="350">
        <v>552</v>
      </c>
      <c r="F82" s="350">
        <v>552</v>
      </c>
      <c r="G82" s="350">
        <v>0</v>
      </c>
      <c r="H82" s="350">
        <v>552</v>
      </c>
      <c r="I82" s="350">
        <v>552</v>
      </c>
      <c r="J82" s="350">
        <v>0</v>
      </c>
      <c r="K82" s="343"/>
      <c r="L82" s="343"/>
      <c r="M82" s="343"/>
      <c r="N82" s="343"/>
      <c r="O82" s="343"/>
      <c r="P82" s="343"/>
      <c r="Q82" s="343"/>
      <c r="R82" s="343"/>
      <c r="S82" s="343"/>
      <c r="T82" s="343"/>
      <c r="U82" s="343"/>
      <c r="V82" s="343"/>
      <c r="W82" s="343"/>
      <c r="X82" s="343"/>
      <c r="Y82" s="343"/>
      <c r="Z82" s="343"/>
      <c r="AA82" s="343"/>
      <c r="AB82" s="343"/>
      <c r="AC82" s="343"/>
      <c r="AD82" s="343"/>
      <c r="AE82" s="343"/>
      <c r="AF82" s="343"/>
      <c r="AG82" s="343"/>
      <c r="AH82" s="343"/>
      <c r="AI82" s="343"/>
      <c r="AJ82" s="343"/>
      <c r="AK82" s="343"/>
      <c r="AL82" s="343"/>
      <c r="AM82" s="343"/>
      <c r="AN82" s="343"/>
      <c r="AO82" s="343"/>
      <c r="AP82" s="343"/>
      <c r="AQ82" s="343"/>
      <c r="AR82" s="343"/>
      <c r="AS82" s="343"/>
      <c r="AT82" s="343"/>
      <c r="AU82" s="343"/>
      <c r="AV82" s="343"/>
      <c r="AW82" s="343"/>
      <c r="AX82" s="343"/>
      <c r="AY82" s="343"/>
      <c r="AZ82" s="343"/>
      <c r="BA82" s="343"/>
      <c r="BB82" s="343"/>
      <c r="BC82" s="343"/>
      <c r="BD82" s="343"/>
      <c r="BE82" s="343"/>
      <c r="BF82" s="343"/>
      <c r="BG82" s="343"/>
      <c r="BH82" s="343"/>
      <c r="BI82" s="343"/>
      <c r="BJ82" s="343"/>
      <c r="BK82" s="343"/>
      <c r="BL82" s="343"/>
      <c r="BM82" s="343"/>
      <c r="BN82" s="343"/>
      <c r="BO82" s="343"/>
      <c r="BP82" s="343"/>
      <c r="BQ82" s="343"/>
      <c r="BR82" s="343"/>
      <c r="BS82" s="343"/>
      <c r="BT82" s="343"/>
      <c r="BU82" s="343"/>
      <c r="BV82" s="343"/>
      <c r="BW82" s="343"/>
      <c r="BX82" s="343"/>
      <c r="BY82" s="343"/>
      <c r="BZ82" s="343"/>
      <c r="CA82" s="343"/>
      <c r="CB82" s="343"/>
      <c r="CC82" s="343"/>
      <c r="CD82" s="343"/>
      <c r="CE82" s="343"/>
      <c r="CF82" s="343"/>
      <c r="CG82" s="343"/>
      <c r="CH82" s="343"/>
      <c r="CI82" s="343"/>
      <c r="CJ82" s="343"/>
      <c r="CK82" s="343"/>
      <c r="CL82" s="343"/>
      <c r="CM82" s="343"/>
      <c r="CN82" s="343"/>
      <c r="CO82" s="343"/>
      <c r="CP82" s="343"/>
      <c r="CQ82" s="343"/>
      <c r="CR82" s="343"/>
      <c r="CS82" s="343"/>
      <c r="CT82" s="343"/>
      <c r="CU82" s="343"/>
      <c r="CV82" s="343"/>
      <c r="CW82" s="343"/>
      <c r="CX82" s="343"/>
      <c r="CY82" s="343"/>
      <c r="CZ82" s="343"/>
      <c r="DA82" s="343"/>
      <c r="DB82" s="343"/>
      <c r="DC82" s="343"/>
      <c r="DD82" s="343"/>
      <c r="DE82" s="343"/>
      <c r="DF82" s="343"/>
      <c r="DG82" s="343"/>
      <c r="DH82" s="343"/>
      <c r="DI82" s="343"/>
      <c r="DJ82" s="343"/>
      <c r="DK82" s="343"/>
      <c r="DL82" s="343"/>
      <c r="DM82" s="343"/>
      <c r="DN82" s="343"/>
      <c r="DO82" s="343"/>
      <c r="DP82" s="343"/>
      <c r="DQ82" s="343"/>
      <c r="DR82" s="343"/>
      <c r="DS82" s="343"/>
      <c r="DT82" s="343"/>
      <c r="DU82" s="343"/>
      <c r="DV82" s="343"/>
      <c r="DW82" s="343"/>
      <c r="DX82" s="343"/>
      <c r="DY82" s="343"/>
      <c r="DZ82" s="343"/>
      <c r="EA82" s="343"/>
      <c r="EB82" s="343"/>
      <c r="EC82" s="343"/>
      <c r="ED82" s="343"/>
      <c r="EE82" s="343"/>
      <c r="EF82" s="343"/>
      <c r="EG82" s="343"/>
      <c r="EH82" s="343"/>
      <c r="EI82" s="343"/>
      <c r="EJ82" s="343"/>
      <c r="EK82" s="343"/>
      <c r="EL82" s="343"/>
      <c r="EM82" s="343"/>
      <c r="EN82" s="343"/>
      <c r="EO82" s="343"/>
      <c r="EP82" s="343"/>
      <c r="EQ82" s="343"/>
      <c r="ER82" s="343"/>
      <c r="ES82" s="343"/>
      <c r="ET82" s="343"/>
      <c r="EU82" s="343"/>
      <c r="EV82" s="343"/>
      <c r="EW82" s="343"/>
      <c r="EX82" s="343"/>
      <c r="EY82" s="343"/>
      <c r="EZ82" s="343"/>
      <c r="FA82" s="343"/>
      <c r="FB82" s="343"/>
      <c r="FC82" s="343"/>
      <c r="FD82" s="343"/>
      <c r="FE82" s="343"/>
      <c r="FF82" s="343"/>
      <c r="FG82" s="343"/>
      <c r="FH82" s="343"/>
      <c r="FI82" s="343"/>
      <c r="FJ82" s="343"/>
      <c r="FK82" s="343"/>
      <c r="FL82" s="343"/>
      <c r="FM82" s="343"/>
      <c r="FN82" s="343"/>
      <c r="FO82" s="343"/>
      <c r="FP82" s="343"/>
      <c r="FQ82" s="343"/>
      <c r="FR82" s="343"/>
      <c r="FS82" s="343"/>
      <c r="FT82" s="343"/>
      <c r="FU82" s="343"/>
      <c r="FV82" s="343"/>
      <c r="FW82" s="343"/>
      <c r="FX82" s="343"/>
      <c r="FY82" s="343"/>
      <c r="FZ82" s="343"/>
      <c r="GA82" s="343"/>
      <c r="GB82" s="343"/>
      <c r="GC82" s="343"/>
      <c r="GD82" s="343"/>
      <c r="GE82" s="343"/>
      <c r="GF82" s="343"/>
      <c r="GG82" s="343"/>
      <c r="GH82" s="343"/>
      <c r="GI82" s="343"/>
      <c r="GJ82" s="343"/>
      <c r="GK82" s="343"/>
      <c r="GL82" s="343"/>
      <c r="GM82" s="343"/>
      <c r="GN82" s="343"/>
      <c r="GO82" s="343"/>
      <c r="GP82" s="343"/>
      <c r="GQ82" s="343"/>
      <c r="GR82" s="343"/>
      <c r="GS82" s="343"/>
      <c r="GT82" s="343"/>
      <c r="GU82" s="343"/>
      <c r="GV82" s="343"/>
      <c r="GW82" s="343"/>
      <c r="GX82" s="343"/>
      <c r="GY82" s="343"/>
      <c r="GZ82" s="343"/>
      <c r="HA82" s="343"/>
      <c r="HB82" s="343"/>
      <c r="HC82" s="343"/>
      <c r="HD82" s="343"/>
      <c r="HE82" s="343"/>
      <c r="HF82" s="343"/>
      <c r="HG82" s="343"/>
      <c r="HH82" s="343"/>
      <c r="HI82" s="343"/>
      <c r="HJ82" s="343"/>
      <c r="HK82" s="343"/>
      <c r="HL82" s="343"/>
      <c r="HM82" s="343"/>
      <c r="HN82" s="343"/>
      <c r="HO82" s="343"/>
      <c r="HP82" s="343"/>
      <c r="HQ82" s="343"/>
      <c r="HR82" s="343"/>
      <c r="HS82" s="343"/>
      <c r="HT82" s="343"/>
      <c r="HU82" s="343"/>
      <c r="HV82" s="343"/>
      <c r="HW82" s="343"/>
      <c r="HX82" s="343"/>
      <c r="HY82" s="343"/>
      <c r="HZ82" s="343"/>
      <c r="IA82" s="343"/>
      <c r="IB82" s="343"/>
      <c r="IC82" s="343"/>
      <c r="ID82" s="343"/>
      <c r="IE82" s="343"/>
      <c r="IF82" s="343"/>
      <c r="IG82" s="343"/>
      <c r="IH82" s="343"/>
      <c r="II82" s="343"/>
      <c r="IJ82" s="343"/>
      <c r="IK82" s="343"/>
      <c r="IL82" s="343"/>
      <c r="IM82" s="343"/>
      <c r="IN82" s="343"/>
      <c r="IO82" s="343"/>
      <c r="IP82" s="343"/>
      <c r="IQ82" s="343"/>
      <c r="IR82" s="343"/>
      <c r="IS82" s="343"/>
      <c r="IT82" s="343"/>
      <c r="IU82" s="343"/>
      <c r="IV82" s="343"/>
    </row>
    <row r="83" spans="1:256" s="344" customFormat="1" ht="20" customHeight="1">
      <c r="A83" s="345" t="s">
        <v>858</v>
      </c>
      <c r="B83" s="346" t="s">
        <v>859</v>
      </c>
      <c r="C83" s="347" t="s">
        <v>741</v>
      </c>
      <c r="D83" s="348">
        <v>0.01</v>
      </c>
      <c r="E83" s="350">
        <v>42206</v>
      </c>
      <c r="F83" s="350">
        <v>42206</v>
      </c>
      <c r="G83" s="350">
        <v>0</v>
      </c>
      <c r="H83" s="350">
        <v>42206</v>
      </c>
      <c r="I83" s="350">
        <v>42206</v>
      </c>
      <c r="J83" s="350">
        <v>0</v>
      </c>
      <c r="K83" s="343"/>
      <c r="L83" s="343"/>
      <c r="M83" s="343"/>
      <c r="N83" s="343"/>
      <c r="O83" s="343"/>
      <c r="P83" s="343"/>
      <c r="Q83" s="343"/>
      <c r="R83" s="343"/>
      <c r="S83" s="343"/>
      <c r="T83" s="343"/>
      <c r="U83" s="343"/>
      <c r="V83" s="343"/>
      <c r="W83" s="343"/>
      <c r="X83" s="343"/>
      <c r="Y83" s="343"/>
      <c r="Z83" s="343"/>
      <c r="AA83" s="343"/>
      <c r="AB83" s="343"/>
      <c r="AC83" s="343"/>
      <c r="AD83" s="343"/>
      <c r="AE83" s="343"/>
      <c r="AF83" s="343"/>
      <c r="AG83" s="343"/>
      <c r="AH83" s="343"/>
      <c r="AI83" s="343"/>
      <c r="AJ83" s="343"/>
      <c r="AK83" s="343"/>
      <c r="AL83" s="343"/>
      <c r="AM83" s="343"/>
      <c r="AN83" s="343"/>
      <c r="AO83" s="343"/>
      <c r="AP83" s="343"/>
      <c r="AQ83" s="343"/>
      <c r="AR83" s="343"/>
      <c r="AS83" s="343"/>
      <c r="AT83" s="343"/>
      <c r="AU83" s="343"/>
      <c r="AV83" s="343"/>
      <c r="AW83" s="343"/>
      <c r="AX83" s="343"/>
      <c r="AY83" s="343"/>
      <c r="AZ83" s="343"/>
      <c r="BA83" s="343"/>
      <c r="BB83" s="343"/>
      <c r="BC83" s="343"/>
      <c r="BD83" s="343"/>
      <c r="BE83" s="343"/>
      <c r="BF83" s="343"/>
      <c r="BG83" s="343"/>
      <c r="BH83" s="343"/>
      <c r="BI83" s="343"/>
      <c r="BJ83" s="343"/>
      <c r="BK83" s="343"/>
      <c r="BL83" s="343"/>
      <c r="BM83" s="343"/>
      <c r="BN83" s="343"/>
      <c r="BO83" s="343"/>
      <c r="BP83" s="343"/>
      <c r="BQ83" s="343"/>
      <c r="BR83" s="343"/>
      <c r="BS83" s="343"/>
      <c r="BT83" s="343"/>
      <c r="BU83" s="343"/>
      <c r="BV83" s="343"/>
      <c r="BW83" s="343"/>
      <c r="BX83" s="343"/>
      <c r="BY83" s="343"/>
      <c r="BZ83" s="343"/>
      <c r="CA83" s="343"/>
      <c r="CB83" s="343"/>
      <c r="CC83" s="343"/>
      <c r="CD83" s="343"/>
      <c r="CE83" s="343"/>
      <c r="CF83" s="343"/>
      <c r="CG83" s="343"/>
      <c r="CH83" s="343"/>
      <c r="CI83" s="343"/>
      <c r="CJ83" s="343"/>
      <c r="CK83" s="343"/>
      <c r="CL83" s="343"/>
      <c r="CM83" s="343"/>
      <c r="CN83" s="343"/>
      <c r="CO83" s="343"/>
      <c r="CP83" s="343"/>
      <c r="CQ83" s="343"/>
      <c r="CR83" s="343"/>
      <c r="CS83" s="343"/>
      <c r="CT83" s="343"/>
      <c r="CU83" s="343"/>
      <c r="CV83" s="343"/>
      <c r="CW83" s="343"/>
      <c r="CX83" s="343"/>
      <c r="CY83" s="343"/>
      <c r="CZ83" s="343"/>
      <c r="DA83" s="343"/>
      <c r="DB83" s="343"/>
      <c r="DC83" s="343"/>
      <c r="DD83" s="343"/>
      <c r="DE83" s="343"/>
      <c r="DF83" s="343"/>
      <c r="DG83" s="343"/>
      <c r="DH83" s="343"/>
      <c r="DI83" s="343"/>
      <c r="DJ83" s="343"/>
      <c r="DK83" s="343"/>
      <c r="DL83" s="343"/>
      <c r="DM83" s="343"/>
      <c r="DN83" s="343"/>
      <c r="DO83" s="343"/>
      <c r="DP83" s="343"/>
      <c r="DQ83" s="343"/>
      <c r="DR83" s="343"/>
      <c r="DS83" s="343"/>
      <c r="DT83" s="343"/>
      <c r="DU83" s="343"/>
      <c r="DV83" s="343"/>
      <c r="DW83" s="343"/>
      <c r="DX83" s="343"/>
      <c r="DY83" s="343"/>
      <c r="DZ83" s="343"/>
      <c r="EA83" s="343"/>
      <c r="EB83" s="343"/>
      <c r="EC83" s="343"/>
      <c r="ED83" s="343"/>
      <c r="EE83" s="343"/>
      <c r="EF83" s="343"/>
      <c r="EG83" s="343"/>
      <c r="EH83" s="343"/>
      <c r="EI83" s="343"/>
      <c r="EJ83" s="343"/>
      <c r="EK83" s="343"/>
      <c r="EL83" s="343"/>
      <c r="EM83" s="343"/>
      <c r="EN83" s="343"/>
      <c r="EO83" s="343"/>
      <c r="EP83" s="343"/>
      <c r="EQ83" s="343"/>
      <c r="ER83" s="343"/>
      <c r="ES83" s="343"/>
      <c r="ET83" s="343"/>
      <c r="EU83" s="343"/>
      <c r="EV83" s="343"/>
      <c r="EW83" s="343"/>
      <c r="EX83" s="343"/>
      <c r="EY83" s="343"/>
      <c r="EZ83" s="343"/>
      <c r="FA83" s="343"/>
      <c r="FB83" s="343"/>
      <c r="FC83" s="343"/>
      <c r="FD83" s="343"/>
      <c r="FE83" s="343"/>
      <c r="FF83" s="343"/>
      <c r="FG83" s="343"/>
      <c r="FH83" s="343"/>
      <c r="FI83" s="343"/>
      <c r="FJ83" s="343"/>
      <c r="FK83" s="343"/>
      <c r="FL83" s="343"/>
      <c r="FM83" s="343"/>
      <c r="FN83" s="343"/>
      <c r="FO83" s="343"/>
      <c r="FP83" s="343"/>
      <c r="FQ83" s="343"/>
      <c r="FR83" s="343"/>
      <c r="FS83" s="343"/>
      <c r="FT83" s="343"/>
      <c r="FU83" s="343"/>
      <c r="FV83" s="343"/>
      <c r="FW83" s="343"/>
      <c r="FX83" s="343"/>
      <c r="FY83" s="343"/>
      <c r="FZ83" s="343"/>
      <c r="GA83" s="343"/>
      <c r="GB83" s="343"/>
      <c r="GC83" s="343"/>
      <c r="GD83" s="343"/>
      <c r="GE83" s="343"/>
      <c r="GF83" s="343"/>
      <c r="GG83" s="343"/>
      <c r="GH83" s="343"/>
      <c r="GI83" s="343"/>
      <c r="GJ83" s="343"/>
      <c r="GK83" s="343"/>
      <c r="GL83" s="343"/>
      <c r="GM83" s="343"/>
      <c r="GN83" s="343"/>
      <c r="GO83" s="343"/>
      <c r="GP83" s="343"/>
      <c r="GQ83" s="343"/>
      <c r="GR83" s="343"/>
      <c r="GS83" s="343"/>
      <c r="GT83" s="343"/>
      <c r="GU83" s="343"/>
      <c r="GV83" s="343"/>
      <c r="GW83" s="343"/>
      <c r="GX83" s="343"/>
      <c r="GY83" s="343"/>
      <c r="GZ83" s="343"/>
      <c r="HA83" s="343"/>
      <c r="HB83" s="343"/>
      <c r="HC83" s="343"/>
      <c r="HD83" s="343"/>
      <c r="HE83" s="343"/>
      <c r="HF83" s="343"/>
      <c r="HG83" s="343"/>
      <c r="HH83" s="343"/>
      <c r="HI83" s="343"/>
      <c r="HJ83" s="343"/>
      <c r="HK83" s="343"/>
      <c r="HL83" s="343"/>
      <c r="HM83" s="343"/>
      <c r="HN83" s="343"/>
      <c r="HO83" s="343"/>
      <c r="HP83" s="343"/>
      <c r="HQ83" s="343"/>
      <c r="HR83" s="343"/>
      <c r="HS83" s="343"/>
      <c r="HT83" s="343"/>
      <c r="HU83" s="343"/>
      <c r="HV83" s="343"/>
      <c r="HW83" s="343"/>
      <c r="HX83" s="343"/>
      <c r="HY83" s="343"/>
      <c r="HZ83" s="343"/>
      <c r="IA83" s="343"/>
      <c r="IB83" s="343"/>
      <c r="IC83" s="343"/>
      <c r="ID83" s="343"/>
      <c r="IE83" s="343"/>
      <c r="IF83" s="343"/>
      <c r="IG83" s="343"/>
      <c r="IH83" s="343"/>
      <c r="II83" s="343"/>
      <c r="IJ83" s="343"/>
      <c r="IK83" s="343"/>
      <c r="IL83" s="343"/>
      <c r="IM83" s="343"/>
      <c r="IN83" s="343"/>
      <c r="IO83" s="343"/>
      <c r="IP83" s="343"/>
      <c r="IQ83" s="343"/>
      <c r="IR83" s="343"/>
      <c r="IS83" s="343"/>
      <c r="IT83" s="343"/>
      <c r="IU83" s="343"/>
      <c r="IV83" s="343"/>
    </row>
    <row r="84" spans="1:256" s="344" customFormat="1" ht="20" customHeight="1">
      <c r="A84" s="345" t="s">
        <v>860</v>
      </c>
      <c r="B84" s="346" t="s">
        <v>861</v>
      </c>
      <c r="C84" s="347" t="s">
        <v>741</v>
      </c>
      <c r="D84" s="348">
        <v>0.25</v>
      </c>
      <c r="E84" s="349">
        <v>292.73</v>
      </c>
      <c r="F84" s="349">
        <v>292.73</v>
      </c>
      <c r="G84" s="350">
        <v>0</v>
      </c>
      <c r="H84" s="349">
        <v>292.73</v>
      </c>
      <c r="I84" s="349">
        <v>292.73</v>
      </c>
      <c r="J84" s="350">
        <v>0</v>
      </c>
      <c r="K84" s="343"/>
      <c r="L84" s="343"/>
      <c r="M84" s="343"/>
      <c r="N84" s="343"/>
      <c r="O84" s="343"/>
      <c r="P84" s="343"/>
      <c r="Q84" s="343"/>
      <c r="R84" s="343"/>
      <c r="S84" s="343"/>
      <c r="T84" s="343"/>
      <c r="U84" s="343"/>
      <c r="V84" s="343"/>
      <c r="W84" s="343"/>
      <c r="X84" s="343"/>
      <c r="Y84" s="343"/>
      <c r="Z84" s="343"/>
      <c r="AA84" s="343"/>
      <c r="AB84" s="343"/>
      <c r="AC84" s="343"/>
      <c r="AD84" s="343"/>
      <c r="AE84" s="343"/>
      <c r="AF84" s="343"/>
      <c r="AG84" s="343"/>
      <c r="AH84" s="343"/>
      <c r="AI84" s="343"/>
      <c r="AJ84" s="343"/>
      <c r="AK84" s="343"/>
      <c r="AL84" s="343"/>
      <c r="AM84" s="343"/>
      <c r="AN84" s="343"/>
      <c r="AO84" s="343"/>
      <c r="AP84" s="343"/>
      <c r="AQ84" s="343"/>
      <c r="AR84" s="343"/>
      <c r="AS84" s="343"/>
      <c r="AT84" s="343"/>
      <c r="AU84" s="343"/>
      <c r="AV84" s="343"/>
      <c r="AW84" s="343"/>
      <c r="AX84" s="343"/>
      <c r="AY84" s="343"/>
      <c r="AZ84" s="343"/>
      <c r="BA84" s="343"/>
      <c r="BB84" s="343"/>
      <c r="BC84" s="343"/>
      <c r="BD84" s="343"/>
      <c r="BE84" s="343"/>
      <c r="BF84" s="343"/>
      <c r="BG84" s="343"/>
      <c r="BH84" s="343"/>
      <c r="BI84" s="343"/>
      <c r="BJ84" s="343"/>
      <c r="BK84" s="343"/>
      <c r="BL84" s="343"/>
      <c r="BM84" s="343"/>
      <c r="BN84" s="343"/>
      <c r="BO84" s="343"/>
      <c r="BP84" s="343"/>
      <c r="BQ84" s="343"/>
      <c r="BR84" s="343"/>
      <c r="BS84" s="343"/>
      <c r="BT84" s="343"/>
      <c r="BU84" s="343"/>
      <c r="BV84" s="343"/>
      <c r="BW84" s="343"/>
      <c r="BX84" s="343"/>
      <c r="BY84" s="343"/>
      <c r="BZ84" s="343"/>
      <c r="CA84" s="343"/>
      <c r="CB84" s="343"/>
      <c r="CC84" s="343"/>
      <c r="CD84" s="343"/>
      <c r="CE84" s="343"/>
      <c r="CF84" s="343"/>
      <c r="CG84" s="343"/>
      <c r="CH84" s="343"/>
      <c r="CI84" s="343"/>
      <c r="CJ84" s="343"/>
      <c r="CK84" s="343"/>
      <c r="CL84" s="343"/>
      <c r="CM84" s="343"/>
      <c r="CN84" s="343"/>
      <c r="CO84" s="343"/>
      <c r="CP84" s="343"/>
      <c r="CQ84" s="343"/>
      <c r="CR84" s="343"/>
      <c r="CS84" s="343"/>
      <c r="CT84" s="343"/>
      <c r="CU84" s="343"/>
      <c r="CV84" s="343"/>
      <c r="CW84" s="343"/>
      <c r="CX84" s="343"/>
      <c r="CY84" s="343"/>
      <c r="CZ84" s="343"/>
      <c r="DA84" s="343"/>
      <c r="DB84" s="343"/>
      <c r="DC84" s="343"/>
      <c r="DD84" s="343"/>
      <c r="DE84" s="343"/>
      <c r="DF84" s="343"/>
      <c r="DG84" s="343"/>
      <c r="DH84" s="343"/>
      <c r="DI84" s="343"/>
      <c r="DJ84" s="343"/>
      <c r="DK84" s="343"/>
      <c r="DL84" s="343"/>
      <c r="DM84" s="343"/>
      <c r="DN84" s="343"/>
      <c r="DO84" s="343"/>
      <c r="DP84" s="343"/>
      <c r="DQ84" s="343"/>
      <c r="DR84" s="343"/>
      <c r="DS84" s="343"/>
      <c r="DT84" s="343"/>
      <c r="DU84" s="343"/>
      <c r="DV84" s="343"/>
      <c r="DW84" s="343"/>
      <c r="DX84" s="343"/>
      <c r="DY84" s="343"/>
      <c r="DZ84" s="343"/>
      <c r="EA84" s="343"/>
      <c r="EB84" s="343"/>
      <c r="EC84" s="343"/>
      <c r="ED84" s="343"/>
      <c r="EE84" s="343"/>
      <c r="EF84" s="343"/>
      <c r="EG84" s="343"/>
      <c r="EH84" s="343"/>
      <c r="EI84" s="343"/>
      <c r="EJ84" s="343"/>
      <c r="EK84" s="343"/>
      <c r="EL84" s="343"/>
      <c r="EM84" s="343"/>
      <c r="EN84" s="343"/>
      <c r="EO84" s="343"/>
      <c r="EP84" s="343"/>
      <c r="EQ84" s="343"/>
      <c r="ER84" s="343"/>
      <c r="ES84" s="343"/>
      <c r="ET84" s="343"/>
      <c r="EU84" s="343"/>
      <c r="EV84" s="343"/>
      <c r="EW84" s="343"/>
      <c r="EX84" s="343"/>
      <c r="EY84" s="343"/>
      <c r="EZ84" s="343"/>
      <c r="FA84" s="343"/>
      <c r="FB84" s="343"/>
      <c r="FC84" s="343"/>
      <c r="FD84" s="343"/>
      <c r="FE84" s="343"/>
      <c r="FF84" s="343"/>
      <c r="FG84" s="343"/>
      <c r="FH84" s="343"/>
      <c r="FI84" s="343"/>
      <c r="FJ84" s="343"/>
      <c r="FK84" s="343"/>
      <c r="FL84" s="343"/>
      <c r="FM84" s="343"/>
      <c r="FN84" s="343"/>
      <c r="FO84" s="343"/>
      <c r="FP84" s="343"/>
      <c r="FQ84" s="343"/>
      <c r="FR84" s="343"/>
      <c r="FS84" s="343"/>
      <c r="FT84" s="343"/>
      <c r="FU84" s="343"/>
      <c r="FV84" s="343"/>
      <c r="FW84" s="343"/>
      <c r="FX84" s="343"/>
      <c r="FY84" s="343"/>
      <c r="FZ84" s="343"/>
      <c r="GA84" s="343"/>
      <c r="GB84" s="343"/>
      <c r="GC84" s="343"/>
      <c r="GD84" s="343"/>
      <c r="GE84" s="343"/>
      <c r="GF84" s="343"/>
      <c r="GG84" s="343"/>
      <c r="GH84" s="343"/>
      <c r="GI84" s="343"/>
      <c r="GJ84" s="343"/>
      <c r="GK84" s="343"/>
      <c r="GL84" s="343"/>
      <c r="GM84" s="343"/>
      <c r="GN84" s="343"/>
      <c r="GO84" s="343"/>
      <c r="GP84" s="343"/>
      <c r="GQ84" s="343"/>
      <c r="GR84" s="343"/>
      <c r="GS84" s="343"/>
      <c r="GT84" s="343"/>
      <c r="GU84" s="343"/>
      <c r="GV84" s="343"/>
      <c r="GW84" s="343"/>
      <c r="GX84" s="343"/>
      <c r="GY84" s="343"/>
      <c r="GZ84" s="343"/>
      <c r="HA84" s="343"/>
      <c r="HB84" s="343"/>
      <c r="HC84" s="343"/>
      <c r="HD84" s="343"/>
      <c r="HE84" s="343"/>
      <c r="HF84" s="343"/>
      <c r="HG84" s="343"/>
      <c r="HH84" s="343"/>
      <c r="HI84" s="343"/>
      <c r="HJ84" s="343"/>
      <c r="HK84" s="343"/>
      <c r="HL84" s="343"/>
      <c r="HM84" s="343"/>
      <c r="HN84" s="343"/>
      <c r="HO84" s="343"/>
      <c r="HP84" s="343"/>
      <c r="HQ84" s="343"/>
      <c r="HR84" s="343"/>
      <c r="HS84" s="343"/>
      <c r="HT84" s="343"/>
      <c r="HU84" s="343"/>
      <c r="HV84" s="343"/>
      <c r="HW84" s="343"/>
      <c r="HX84" s="343"/>
      <c r="HY84" s="343"/>
      <c r="HZ84" s="343"/>
      <c r="IA84" s="343"/>
      <c r="IB84" s="343"/>
      <c r="IC84" s="343"/>
      <c r="ID84" s="343"/>
      <c r="IE84" s="343"/>
      <c r="IF84" s="343"/>
      <c r="IG84" s="343"/>
      <c r="IH84" s="343"/>
      <c r="II84" s="343"/>
      <c r="IJ84" s="343"/>
      <c r="IK84" s="343"/>
      <c r="IL84" s="343"/>
      <c r="IM84" s="343"/>
      <c r="IN84" s="343"/>
      <c r="IO84" s="343"/>
      <c r="IP84" s="343"/>
      <c r="IQ84" s="343"/>
      <c r="IR84" s="343"/>
      <c r="IS84" s="343"/>
      <c r="IT84" s="343"/>
      <c r="IU84" s="343"/>
      <c r="IV84" s="343"/>
    </row>
    <row r="85" spans="1:256" s="344" customFormat="1" ht="20" customHeight="1">
      <c r="A85" s="345" t="s">
        <v>862</v>
      </c>
      <c r="B85" s="346" t="s">
        <v>863</v>
      </c>
      <c r="C85" s="347" t="s">
        <v>741</v>
      </c>
      <c r="D85" s="348">
        <v>0.44</v>
      </c>
      <c r="E85" s="350">
        <v>721</v>
      </c>
      <c r="F85" s="350">
        <v>721</v>
      </c>
      <c r="G85" s="350">
        <v>0</v>
      </c>
      <c r="H85" s="350">
        <v>721</v>
      </c>
      <c r="I85" s="350">
        <v>721</v>
      </c>
      <c r="J85" s="350">
        <v>0</v>
      </c>
      <c r="K85" s="343"/>
      <c r="L85" s="343"/>
      <c r="M85" s="343"/>
      <c r="N85" s="343"/>
      <c r="O85" s="343"/>
      <c r="P85" s="343"/>
      <c r="Q85" s="343"/>
      <c r="R85" s="343"/>
      <c r="S85" s="343"/>
      <c r="T85" s="343"/>
      <c r="U85" s="343"/>
      <c r="V85" s="343"/>
      <c r="W85" s="343"/>
      <c r="X85" s="343"/>
      <c r="Y85" s="343"/>
      <c r="Z85" s="343"/>
      <c r="AA85" s="343"/>
      <c r="AB85" s="343"/>
      <c r="AC85" s="343"/>
      <c r="AD85" s="343"/>
      <c r="AE85" s="343"/>
      <c r="AF85" s="343"/>
      <c r="AG85" s="343"/>
      <c r="AH85" s="343"/>
      <c r="AI85" s="343"/>
      <c r="AJ85" s="343"/>
      <c r="AK85" s="343"/>
      <c r="AL85" s="343"/>
      <c r="AM85" s="343"/>
      <c r="AN85" s="343"/>
      <c r="AO85" s="343"/>
      <c r="AP85" s="343"/>
      <c r="AQ85" s="343"/>
      <c r="AR85" s="343"/>
      <c r="AS85" s="343"/>
      <c r="AT85" s="343"/>
      <c r="AU85" s="343"/>
      <c r="AV85" s="343"/>
      <c r="AW85" s="343"/>
      <c r="AX85" s="343"/>
      <c r="AY85" s="343"/>
      <c r="AZ85" s="343"/>
      <c r="BA85" s="343"/>
      <c r="BB85" s="343"/>
      <c r="BC85" s="343"/>
      <c r="BD85" s="343"/>
      <c r="BE85" s="343"/>
      <c r="BF85" s="343"/>
      <c r="BG85" s="343"/>
      <c r="BH85" s="343"/>
      <c r="BI85" s="343"/>
      <c r="BJ85" s="343"/>
      <c r="BK85" s="343"/>
      <c r="BL85" s="343"/>
      <c r="BM85" s="343"/>
      <c r="BN85" s="343"/>
      <c r="BO85" s="343"/>
      <c r="BP85" s="343"/>
      <c r="BQ85" s="343"/>
      <c r="BR85" s="343"/>
      <c r="BS85" s="343"/>
      <c r="BT85" s="343"/>
      <c r="BU85" s="343"/>
      <c r="BV85" s="343"/>
      <c r="BW85" s="343"/>
      <c r="BX85" s="343"/>
      <c r="BY85" s="343"/>
      <c r="BZ85" s="343"/>
      <c r="CA85" s="343"/>
      <c r="CB85" s="343"/>
      <c r="CC85" s="343"/>
      <c r="CD85" s="343"/>
      <c r="CE85" s="343"/>
      <c r="CF85" s="343"/>
      <c r="CG85" s="343"/>
      <c r="CH85" s="343"/>
      <c r="CI85" s="343"/>
      <c r="CJ85" s="343"/>
      <c r="CK85" s="343"/>
      <c r="CL85" s="343"/>
      <c r="CM85" s="343"/>
      <c r="CN85" s="343"/>
      <c r="CO85" s="343"/>
      <c r="CP85" s="343"/>
      <c r="CQ85" s="343"/>
      <c r="CR85" s="343"/>
      <c r="CS85" s="343"/>
      <c r="CT85" s="343"/>
      <c r="CU85" s="343"/>
      <c r="CV85" s="343"/>
      <c r="CW85" s="343"/>
      <c r="CX85" s="343"/>
      <c r="CY85" s="343"/>
      <c r="CZ85" s="343"/>
      <c r="DA85" s="343"/>
      <c r="DB85" s="343"/>
      <c r="DC85" s="343"/>
      <c r="DD85" s="343"/>
      <c r="DE85" s="343"/>
      <c r="DF85" s="343"/>
      <c r="DG85" s="343"/>
      <c r="DH85" s="343"/>
      <c r="DI85" s="343"/>
      <c r="DJ85" s="343"/>
      <c r="DK85" s="343"/>
      <c r="DL85" s="343"/>
      <c r="DM85" s="343"/>
      <c r="DN85" s="343"/>
      <c r="DO85" s="343"/>
      <c r="DP85" s="343"/>
      <c r="DQ85" s="343"/>
      <c r="DR85" s="343"/>
      <c r="DS85" s="343"/>
      <c r="DT85" s="343"/>
      <c r="DU85" s="343"/>
      <c r="DV85" s="343"/>
      <c r="DW85" s="343"/>
      <c r="DX85" s="343"/>
      <c r="DY85" s="343"/>
      <c r="DZ85" s="343"/>
      <c r="EA85" s="343"/>
      <c r="EB85" s="343"/>
      <c r="EC85" s="343"/>
      <c r="ED85" s="343"/>
      <c r="EE85" s="343"/>
      <c r="EF85" s="343"/>
      <c r="EG85" s="343"/>
      <c r="EH85" s="343"/>
      <c r="EI85" s="343"/>
      <c r="EJ85" s="343"/>
      <c r="EK85" s="343"/>
      <c r="EL85" s="343"/>
      <c r="EM85" s="343"/>
      <c r="EN85" s="343"/>
      <c r="EO85" s="343"/>
      <c r="EP85" s="343"/>
      <c r="EQ85" s="343"/>
      <c r="ER85" s="343"/>
      <c r="ES85" s="343"/>
      <c r="ET85" s="343"/>
      <c r="EU85" s="343"/>
      <c r="EV85" s="343"/>
      <c r="EW85" s="343"/>
      <c r="EX85" s="343"/>
      <c r="EY85" s="343"/>
      <c r="EZ85" s="343"/>
      <c r="FA85" s="343"/>
      <c r="FB85" s="343"/>
      <c r="FC85" s="343"/>
      <c r="FD85" s="343"/>
      <c r="FE85" s="343"/>
      <c r="FF85" s="343"/>
      <c r="FG85" s="343"/>
      <c r="FH85" s="343"/>
      <c r="FI85" s="343"/>
      <c r="FJ85" s="343"/>
      <c r="FK85" s="343"/>
      <c r="FL85" s="343"/>
      <c r="FM85" s="343"/>
      <c r="FN85" s="343"/>
      <c r="FO85" s="343"/>
      <c r="FP85" s="343"/>
      <c r="FQ85" s="343"/>
      <c r="FR85" s="343"/>
      <c r="FS85" s="343"/>
      <c r="FT85" s="343"/>
      <c r="FU85" s="343"/>
      <c r="FV85" s="343"/>
      <c r="FW85" s="343"/>
      <c r="FX85" s="343"/>
      <c r="FY85" s="343"/>
      <c r="FZ85" s="343"/>
      <c r="GA85" s="343"/>
      <c r="GB85" s="343"/>
      <c r="GC85" s="343"/>
      <c r="GD85" s="343"/>
      <c r="GE85" s="343"/>
      <c r="GF85" s="343"/>
      <c r="GG85" s="343"/>
      <c r="GH85" s="343"/>
      <c r="GI85" s="343"/>
      <c r="GJ85" s="343"/>
      <c r="GK85" s="343"/>
      <c r="GL85" s="343"/>
      <c r="GM85" s="343"/>
      <c r="GN85" s="343"/>
      <c r="GO85" s="343"/>
      <c r="GP85" s="343"/>
      <c r="GQ85" s="343"/>
      <c r="GR85" s="343"/>
      <c r="GS85" s="343"/>
      <c r="GT85" s="343"/>
      <c r="GU85" s="343"/>
      <c r="GV85" s="343"/>
      <c r="GW85" s="343"/>
      <c r="GX85" s="343"/>
      <c r="GY85" s="343"/>
      <c r="GZ85" s="343"/>
      <c r="HA85" s="343"/>
      <c r="HB85" s="343"/>
      <c r="HC85" s="343"/>
      <c r="HD85" s="343"/>
      <c r="HE85" s="343"/>
      <c r="HF85" s="343"/>
      <c r="HG85" s="343"/>
      <c r="HH85" s="343"/>
      <c r="HI85" s="343"/>
      <c r="HJ85" s="343"/>
      <c r="HK85" s="343"/>
      <c r="HL85" s="343"/>
      <c r="HM85" s="343"/>
      <c r="HN85" s="343"/>
      <c r="HO85" s="343"/>
      <c r="HP85" s="343"/>
      <c r="HQ85" s="343"/>
      <c r="HR85" s="343"/>
      <c r="HS85" s="343"/>
      <c r="HT85" s="343"/>
      <c r="HU85" s="343"/>
      <c r="HV85" s="343"/>
      <c r="HW85" s="343"/>
      <c r="HX85" s="343"/>
      <c r="HY85" s="343"/>
      <c r="HZ85" s="343"/>
      <c r="IA85" s="343"/>
      <c r="IB85" s="343"/>
      <c r="IC85" s="343"/>
      <c r="ID85" s="343"/>
      <c r="IE85" s="343"/>
      <c r="IF85" s="343"/>
      <c r="IG85" s="343"/>
      <c r="IH85" s="343"/>
      <c r="II85" s="343"/>
      <c r="IJ85" s="343"/>
      <c r="IK85" s="343"/>
      <c r="IL85" s="343"/>
      <c r="IM85" s="343"/>
      <c r="IN85" s="343"/>
      <c r="IO85" s="343"/>
      <c r="IP85" s="343"/>
      <c r="IQ85" s="343"/>
      <c r="IR85" s="343"/>
      <c r="IS85" s="343"/>
      <c r="IT85" s="343"/>
      <c r="IU85" s="343"/>
      <c r="IV85" s="343"/>
    </row>
    <row r="86" spans="1:256" s="344" customFormat="1" ht="20" customHeight="1">
      <c r="A86" s="345" t="s">
        <v>864</v>
      </c>
      <c r="B86" s="346" t="s">
        <v>865</v>
      </c>
      <c r="C86" s="347" t="s">
        <v>741</v>
      </c>
      <c r="D86" s="348">
        <v>0.19</v>
      </c>
      <c r="E86" s="350">
        <v>3301</v>
      </c>
      <c r="F86" s="350">
        <v>3301</v>
      </c>
      <c r="G86" s="350">
        <v>0</v>
      </c>
      <c r="H86" s="350">
        <v>3301</v>
      </c>
      <c r="I86" s="350">
        <v>3301</v>
      </c>
      <c r="J86" s="350">
        <v>0</v>
      </c>
      <c r="K86" s="343"/>
      <c r="L86" s="343"/>
      <c r="M86" s="343"/>
      <c r="N86" s="343"/>
      <c r="O86" s="343"/>
      <c r="P86" s="343"/>
      <c r="Q86" s="343"/>
      <c r="R86" s="343"/>
      <c r="S86" s="343"/>
      <c r="T86" s="343"/>
      <c r="U86" s="343"/>
      <c r="V86" s="343"/>
      <c r="W86" s="343"/>
      <c r="X86" s="343"/>
      <c r="Y86" s="343"/>
      <c r="Z86" s="343"/>
      <c r="AA86" s="343"/>
      <c r="AB86" s="343"/>
      <c r="AC86" s="343"/>
      <c r="AD86" s="343"/>
      <c r="AE86" s="343"/>
      <c r="AF86" s="343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3"/>
      <c r="AU86" s="343"/>
      <c r="AV86" s="343"/>
      <c r="AW86" s="343"/>
      <c r="AX86" s="343"/>
      <c r="AY86" s="343"/>
      <c r="AZ86" s="343"/>
      <c r="BA86" s="343"/>
      <c r="BB86" s="343"/>
      <c r="BC86" s="343"/>
      <c r="BD86" s="343"/>
      <c r="BE86" s="343"/>
      <c r="BF86" s="343"/>
      <c r="BG86" s="343"/>
      <c r="BH86" s="343"/>
      <c r="BI86" s="343"/>
      <c r="BJ86" s="343"/>
      <c r="BK86" s="343"/>
      <c r="BL86" s="343"/>
      <c r="BM86" s="343"/>
      <c r="BN86" s="343"/>
      <c r="BO86" s="343"/>
      <c r="BP86" s="343"/>
      <c r="BQ86" s="343"/>
      <c r="BR86" s="343"/>
      <c r="BS86" s="343"/>
      <c r="BT86" s="343"/>
      <c r="BU86" s="343"/>
      <c r="BV86" s="343"/>
      <c r="BW86" s="343"/>
      <c r="BX86" s="343"/>
      <c r="BY86" s="343"/>
      <c r="BZ86" s="343"/>
      <c r="CA86" s="343"/>
      <c r="CB86" s="343"/>
      <c r="CC86" s="343"/>
      <c r="CD86" s="343"/>
      <c r="CE86" s="343"/>
      <c r="CF86" s="343"/>
      <c r="CG86" s="343"/>
      <c r="CH86" s="343"/>
      <c r="CI86" s="343"/>
      <c r="CJ86" s="343"/>
      <c r="CK86" s="343"/>
      <c r="CL86" s="343"/>
      <c r="CM86" s="343"/>
      <c r="CN86" s="343"/>
      <c r="CO86" s="343"/>
      <c r="CP86" s="343"/>
      <c r="CQ86" s="343"/>
      <c r="CR86" s="343"/>
      <c r="CS86" s="343"/>
      <c r="CT86" s="343"/>
      <c r="CU86" s="343"/>
      <c r="CV86" s="343"/>
      <c r="CW86" s="343"/>
      <c r="CX86" s="343"/>
      <c r="CY86" s="343"/>
      <c r="CZ86" s="343"/>
      <c r="DA86" s="343"/>
      <c r="DB86" s="343"/>
      <c r="DC86" s="343"/>
      <c r="DD86" s="343"/>
      <c r="DE86" s="343"/>
      <c r="DF86" s="343"/>
      <c r="DG86" s="343"/>
      <c r="DH86" s="343"/>
      <c r="DI86" s="343"/>
      <c r="DJ86" s="343"/>
      <c r="DK86" s="343"/>
      <c r="DL86" s="343"/>
      <c r="DM86" s="343"/>
      <c r="DN86" s="343"/>
      <c r="DO86" s="343"/>
      <c r="DP86" s="343"/>
      <c r="DQ86" s="343"/>
      <c r="DR86" s="343"/>
      <c r="DS86" s="343"/>
      <c r="DT86" s="343"/>
      <c r="DU86" s="343"/>
      <c r="DV86" s="343"/>
      <c r="DW86" s="343"/>
      <c r="DX86" s="343"/>
      <c r="DY86" s="343"/>
      <c r="DZ86" s="343"/>
      <c r="EA86" s="343"/>
      <c r="EB86" s="343"/>
      <c r="EC86" s="343"/>
      <c r="ED86" s="343"/>
      <c r="EE86" s="343"/>
      <c r="EF86" s="343"/>
      <c r="EG86" s="343"/>
      <c r="EH86" s="343"/>
      <c r="EI86" s="343"/>
      <c r="EJ86" s="343"/>
      <c r="EK86" s="343"/>
      <c r="EL86" s="343"/>
      <c r="EM86" s="343"/>
      <c r="EN86" s="343"/>
      <c r="EO86" s="343"/>
      <c r="EP86" s="343"/>
      <c r="EQ86" s="343"/>
      <c r="ER86" s="343"/>
      <c r="ES86" s="343"/>
      <c r="ET86" s="343"/>
      <c r="EU86" s="343"/>
      <c r="EV86" s="343"/>
      <c r="EW86" s="343"/>
      <c r="EX86" s="343"/>
      <c r="EY86" s="343"/>
      <c r="EZ86" s="343"/>
      <c r="FA86" s="343"/>
      <c r="FB86" s="343"/>
      <c r="FC86" s="343"/>
      <c r="FD86" s="343"/>
      <c r="FE86" s="343"/>
      <c r="FF86" s="343"/>
      <c r="FG86" s="343"/>
      <c r="FH86" s="343"/>
      <c r="FI86" s="343"/>
      <c r="FJ86" s="343"/>
      <c r="FK86" s="343"/>
      <c r="FL86" s="343"/>
      <c r="FM86" s="343"/>
      <c r="FN86" s="343"/>
      <c r="FO86" s="343"/>
      <c r="FP86" s="343"/>
      <c r="FQ86" s="343"/>
      <c r="FR86" s="343"/>
      <c r="FS86" s="343"/>
      <c r="FT86" s="343"/>
      <c r="FU86" s="343"/>
      <c r="FV86" s="343"/>
      <c r="FW86" s="343"/>
      <c r="FX86" s="343"/>
      <c r="FY86" s="343"/>
      <c r="FZ86" s="343"/>
      <c r="GA86" s="343"/>
      <c r="GB86" s="343"/>
      <c r="GC86" s="343"/>
      <c r="GD86" s="343"/>
      <c r="GE86" s="343"/>
      <c r="GF86" s="343"/>
      <c r="GG86" s="343"/>
      <c r="GH86" s="343"/>
      <c r="GI86" s="343"/>
      <c r="GJ86" s="343"/>
      <c r="GK86" s="343"/>
      <c r="GL86" s="343"/>
      <c r="GM86" s="343"/>
      <c r="GN86" s="343"/>
      <c r="GO86" s="343"/>
      <c r="GP86" s="343"/>
      <c r="GQ86" s="343"/>
      <c r="GR86" s="343"/>
      <c r="GS86" s="343"/>
      <c r="GT86" s="343"/>
      <c r="GU86" s="343"/>
      <c r="GV86" s="343"/>
      <c r="GW86" s="343"/>
      <c r="GX86" s="343"/>
      <c r="GY86" s="343"/>
      <c r="GZ86" s="343"/>
      <c r="HA86" s="343"/>
      <c r="HB86" s="343"/>
      <c r="HC86" s="343"/>
      <c r="HD86" s="343"/>
      <c r="HE86" s="343"/>
      <c r="HF86" s="343"/>
      <c r="HG86" s="343"/>
      <c r="HH86" s="343"/>
      <c r="HI86" s="343"/>
      <c r="HJ86" s="343"/>
      <c r="HK86" s="343"/>
      <c r="HL86" s="343"/>
      <c r="HM86" s="343"/>
      <c r="HN86" s="343"/>
      <c r="HO86" s="343"/>
      <c r="HP86" s="343"/>
      <c r="HQ86" s="343"/>
      <c r="HR86" s="343"/>
      <c r="HS86" s="343"/>
      <c r="HT86" s="343"/>
      <c r="HU86" s="343"/>
      <c r="HV86" s="343"/>
      <c r="HW86" s="343"/>
      <c r="HX86" s="343"/>
      <c r="HY86" s="343"/>
      <c r="HZ86" s="343"/>
      <c r="IA86" s="343"/>
      <c r="IB86" s="343"/>
      <c r="IC86" s="343"/>
      <c r="ID86" s="343"/>
      <c r="IE86" s="343"/>
      <c r="IF86" s="343"/>
      <c r="IG86" s="343"/>
      <c r="IH86" s="343"/>
      <c r="II86" s="343"/>
      <c r="IJ86" s="343"/>
      <c r="IK86" s="343"/>
      <c r="IL86" s="343"/>
      <c r="IM86" s="343"/>
      <c r="IN86" s="343"/>
      <c r="IO86" s="343"/>
      <c r="IP86" s="343"/>
      <c r="IQ86" s="343"/>
      <c r="IR86" s="343"/>
      <c r="IS86" s="343"/>
      <c r="IT86" s="343"/>
      <c r="IU86" s="343"/>
      <c r="IV86" s="343"/>
    </row>
    <row r="87" spans="1:256" s="344" customFormat="1" ht="20" customHeight="1">
      <c r="A87" s="345" t="s">
        <v>866</v>
      </c>
      <c r="B87" s="346" t="s">
        <v>867</v>
      </c>
      <c r="C87" s="347" t="s">
        <v>741</v>
      </c>
      <c r="D87" s="348">
        <v>0</v>
      </c>
      <c r="E87" s="350">
        <v>5000</v>
      </c>
      <c r="F87" s="350">
        <v>5000</v>
      </c>
      <c r="G87" s="350">
        <v>0</v>
      </c>
      <c r="H87" s="350">
        <v>5000</v>
      </c>
      <c r="I87" s="350">
        <v>5000</v>
      </c>
      <c r="J87" s="350">
        <v>0</v>
      </c>
      <c r="K87" s="343"/>
      <c r="L87" s="343"/>
      <c r="M87" s="343"/>
      <c r="N87" s="343"/>
      <c r="O87" s="343"/>
      <c r="P87" s="343"/>
      <c r="Q87" s="343"/>
      <c r="R87" s="343"/>
      <c r="S87" s="343"/>
      <c r="T87" s="343"/>
      <c r="U87" s="343"/>
      <c r="V87" s="343"/>
      <c r="W87" s="343"/>
      <c r="X87" s="343"/>
      <c r="Y87" s="343"/>
      <c r="Z87" s="343"/>
      <c r="AA87" s="343"/>
      <c r="AB87" s="343"/>
      <c r="AC87" s="343"/>
      <c r="AD87" s="343"/>
      <c r="AE87" s="343"/>
      <c r="AF87" s="343"/>
      <c r="AG87" s="343"/>
      <c r="AH87" s="343"/>
      <c r="AI87" s="343"/>
      <c r="AJ87" s="343"/>
      <c r="AK87" s="343"/>
      <c r="AL87" s="343"/>
      <c r="AM87" s="343"/>
      <c r="AN87" s="343"/>
      <c r="AO87" s="343"/>
      <c r="AP87" s="343"/>
      <c r="AQ87" s="343"/>
      <c r="AR87" s="343"/>
      <c r="AS87" s="343"/>
      <c r="AT87" s="343"/>
      <c r="AU87" s="343"/>
      <c r="AV87" s="343"/>
      <c r="AW87" s="343"/>
      <c r="AX87" s="343"/>
      <c r="AY87" s="343"/>
      <c r="AZ87" s="343"/>
      <c r="BA87" s="343"/>
      <c r="BB87" s="343"/>
      <c r="BC87" s="343"/>
      <c r="BD87" s="343"/>
      <c r="BE87" s="343"/>
      <c r="BF87" s="343"/>
      <c r="BG87" s="343"/>
      <c r="BH87" s="343"/>
      <c r="BI87" s="343"/>
      <c r="BJ87" s="343"/>
      <c r="BK87" s="343"/>
      <c r="BL87" s="343"/>
      <c r="BM87" s="343"/>
      <c r="BN87" s="343"/>
      <c r="BO87" s="343"/>
      <c r="BP87" s="343"/>
      <c r="BQ87" s="343"/>
      <c r="BR87" s="343"/>
      <c r="BS87" s="343"/>
      <c r="BT87" s="343"/>
      <c r="BU87" s="343"/>
      <c r="BV87" s="343"/>
      <c r="BW87" s="343"/>
      <c r="BX87" s="343"/>
      <c r="BY87" s="343"/>
      <c r="BZ87" s="343"/>
      <c r="CA87" s="343"/>
      <c r="CB87" s="343"/>
      <c r="CC87" s="343"/>
      <c r="CD87" s="343"/>
      <c r="CE87" s="343"/>
      <c r="CF87" s="343"/>
      <c r="CG87" s="343"/>
      <c r="CH87" s="343"/>
      <c r="CI87" s="343"/>
      <c r="CJ87" s="343"/>
      <c r="CK87" s="343"/>
      <c r="CL87" s="343"/>
      <c r="CM87" s="343"/>
      <c r="CN87" s="343"/>
      <c r="CO87" s="343"/>
      <c r="CP87" s="343"/>
      <c r="CQ87" s="343"/>
      <c r="CR87" s="343"/>
      <c r="CS87" s="343"/>
      <c r="CT87" s="343"/>
      <c r="CU87" s="343"/>
      <c r="CV87" s="343"/>
      <c r="CW87" s="343"/>
      <c r="CX87" s="343"/>
      <c r="CY87" s="343"/>
      <c r="CZ87" s="343"/>
      <c r="DA87" s="343"/>
      <c r="DB87" s="343"/>
      <c r="DC87" s="343"/>
      <c r="DD87" s="343"/>
      <c r="DE87" s="343"/>
      <c r="DF87" s="343"/>
      <c r="DG87" s="343"/>
      <c r="DH87" s="343"/>
      <c r="DI87" s="343"/>
      <c r="DJ87" s="343"/>
      <c r="DK87" s="343"/>
      <c r="DL87" s="343"/>
      <c r="DM87" s="343"/>
      <c r="DN87" s="343"/>
      <c r="DO87" s="343"/>
      <c r="DP87" s="343"/>
      <c r="DQ87" s="343"/>
      <c r="DR87" s="343"/>
      <c r="DS87" s="343"/>
      <c r="DT87" s="343"/>
      <c r="DU87" s="343"/>
      <c r="DV87" s="343"/>
      <c r="DW87" s="343"/>
      <c r="DX87" s="343"/>
      <c r="DY87" s="343"/>
      <c r="DZ87" s="343"/>
      <c r="EA87" s="343"/>
      <c r="EB87" s="343"/>
      <c r="EC87" s="343"/>
      <c r="ED87" s="343"/>
      <c r="EE87" s="343"/>
      <c r="EF87" s="343"/>
      <c r="EG87" s="343"/>
      <c r="EH87" s="343"/>
      <c r="EI87" s="343"/>
      <c r="EJ87" s="343"/>
      <c r="EK87" s="343"/>
      <c r="EL87" s="343"/>
      <c r="EM87" s="343"/>
      <c r="EN87" s="343"/>
      <c r="EO87" s="343"/>
      <c r="EP87" s="343"/>
      <c r="EQ87" s="343"/>
      <c r="ER87" s="343"/>
      <c r="ES87" s="343"/>
      <c r="ET87" s="343"/>
      <c r="EU87" s="343"/>
      <c r="EV87" s="343"/>
      <c r="EW87" s="343"/>
      <c r="EX87" s="343"/>
      <c r="EY87" s="343"/>
      <c r="EZ87" s="343"/>
      <c r="FA87" s="343"/>
      <c r="FB87" s="343"/>
      <c r="FC87" s="343"/>
      <c r="FD87" s="343"/>
      <c r="FE87" s="343"/>
      <c r="FF87" s="343"/>
      <c r="FG87" s="343"/>
      <c r="FH87" s="343"/>
      <c r="FI87" s="343"/>
      <c r="FJ87" s="343"/>
      <c r="FK87" s="343"/>
      <c r="FL87" s="343"/>
      <c r="FM87" s="343"/>
      <c r="FN87" s="343"/>
      <c r="FO87" s="343"/>
      <c r="FP87" s="343"/>
      <c r="FQ87" s="343"/>
      <c r="FR87" s="343"/>
      <c r="FS87" s="343"/>
      <c r="FT87" s="343"/>
      <c r="FU87" s="343"/>
      <c r="FV87" s="343"/>
      <c r="FW87" s="343"/>
      <c r="FX87" s="343"/>
      <c r="FY87" s="343"/>
      <c r="FZ87" s="343"/>
      <c r="GA87" s="343"/>
      <c r="GB87" s="343"/>
      <c r="GC87" s="343"/>
      <c r="GD87" s="343"/>
      <c r="GE87" s="343"/>
      <c r="GF87" s="343"/>
      <c r="GG87" s="343"/>
      <c r="GH87" s="343"/>
      <c r="GI87" s="343"/>
      <c r="GJ87" s="343"/>
      <c r="GK87" s="343"/>
      <c r="GL87" s="343"/>
      <c r="GM87" s="343"/>
      <c r="GN87" s="343"/>
      <c r="GO87" s="343"/>
      <c r="GP87" s="343"/>
      <c r="GQ87" s="343"/>
      <c r="GR87" s="343"/>
      <c r="GS87" s="343"/>
      <c r="GT87" s="343"/>
      <c r="GU87" s="343"/>
      <c r="GV87" s="343"/>
      <c r="GW87" s="343"/>
      <c r="GX87" s="343"/>
      <c r="GY87" s="343"/>
      <c r="GZ87" s="343"/>
      <c r="HA87" s="343"/>
      <c r="HB87" s="343"/>
      <c r="HC87" s="343"/>
      <c r="HD87" s="343"/>
      <c r="HE87" s="343"/>
      <c r="HF87" s="343"/>
      <c r="HG87" s="343"/>
      <c r="HH87" s="343"/>
      <c r="HI87" s="343"/>
      <c r="HJ87" s="343"/>
      <c r="HK87" s="343"/>
      <c r="HL87" s="343"/>
      <c r="HM87" s="343"/>
      <c r="HN87" s="343"/>
      <c r="HO87" s="343"/>
      <c r="HP87" s="343"/>
      <c r="HQ87" s="343"/>
      <c r="HR87" s="343"/>
      <c r="HS87" s="343"/>
      <c r="HT87" s="343"/>
      <c r="HU87" s="343"/>
      <c r="HV87" s="343"/>
      <c r="HW87" s="343"/>
      <c r="HX87" s="343"/>
      <c r="HY87" s="343"/>
      <c r="HZ87" s="343"/>
      <c r="IA87" s="343"/>
      <c r="IB87" s="343"/>
      <c r="IC87" s="343"/>
      <c r="ID87" s="343"/>
      <c r="IE87" s="343"/>
      <c r="IF87" s="343"/>
      <c r="IG87" s="343"/>
      <c r="IH87" s="343"/>
      <c r="II87" s="343"/>
      <c r="IJ87" s="343"/>
      <c r="IK87" s="343"/>
      <c r="IL87" s="343"/>
      <c r="IM87" s="343"/>
      <c r="IN87" s="343"/>
      <c r="IO87" s="343"/>
      <c r="IP87" s="343"/>
      <c r="IQ87" s="343"/>
      <c r="IR87" s="343"/>
      <c r="IS87" s="343"/>
      <c r="IT87" s="343"/>
      <c r="IU87" s="343"/>
      <c r="IV87" s="343"/>
    </row>
    <row r="88" spans="1:256" s="344" customFormat="1" ht="20" customHeight="1">
      <c r="A88" s="345" t="s">
        <v>672</v>
      </c>
      <c r="B88" s="354">
        <v>2123</v>
      </c>
      <c r="C88" s="355"/>
      <c r="D88" s="348">
        <v>16.989999999999998</v>
      </c>
      <c r="E88" s="350">
        <v>3</v>
      </c>
      <c r="F88" s="350">
        <v>3</v>
      </c>
      <c r="G88" s="350">
        <v>0</v>
      </c>
      <c r="H88" s="350">
        <v>3</v>
      </c>
      <c r="I88" s="350">
        <v>3</v>
      </c>
      <c r="J88" s="350">
        <v>0</v>
      </c>
      <c r="K88" s="343"/>
      <c r="L88" s="343"/>
      <c r="M88" s="343"/>
      <c r="N88" s="343"/>
      <c r="O88" s="343"/>
      <c r="P88" s="343"/>
      <c r="Q88" s="343"/>
      <c r="R88" s="343"/>
      <c r="S88" s="343"/>
      <c r="T88" s="343"/>
      <c r="U88" s="343"/>
      <c r="V88" s="343"/>
      <c r="W88" s="343"/>
      <c r="X88" s="343"/>
      <c r="Y88" s="343"/>
      <c r="Z88" s="343"/>
      <c r="AA88" s="343"/>
      <c r="AB88" s="343"/>
      <c r="AC88" s="343"/>
      <c r="AD88" s="343"/>
      <c r="AE88" s="343"/>
      <c r="AF88" s="343"/>
      <c r="AG88" s="343"/>
      <c r="AH88" s="343"/>
      <c r="AI88" s="343"/>
      <c r="AJ88" s="343"/>
      <c r="AK88" s="343"/>
      <c r="AL88" s="343"/>
      <c r="AM88" s="343"/>
      <c r="AN88" s="343"/>
      <c r="AO88" s="343"/>
      <c r="AP88" s="343"/>
      <c r="AQ88" s="343"/>
      <c r="AR88" s="343"/>
      <c r="AS88" s="343"/>
      <c r="AT88" s="343"/>
      <c r="AU88" s="343"/>
      <c r="AV88" s="343"/>
      <c r="AW88" s="343"/>
      <c r="AX88" s="343"/>
      <c r="AY88" s="343"/>
      <c r="AZ88" s="343"/>
      <c r="BA88" s="343"/>
      <c r="BB88" s="343"/>
      <c r="BC88" s="343"/>
      <c r="BD88" s="343"/>
      <c r="BE88" s="343"/>
      <c r="BF88" s="343"/>
      <c r="BG88" s="343"/>
      <c r="BH88" s="343"/>
      <c r="BI88" s="343"/>
      <c r="BJ88" s="343"/>
      <c r="BK88" s="343"/>
      <c r="BL88" s="343"/>
      <c r="BM88" s="343"/>
      <c r="BN88" s="343"/>
      <c r="BO88" s="343"/>
      <c r="BP88" s="343"/>
      <c r="BQ88" s="343"/>
      <c r="BR88" s="343"/>
      <c r="BS88" s="343"/>
      <c r="BT88" s="343"/>
      <c r="BU88" s="343"/>
      <c r="BV88" s="343"/>
      <c r="BW88" s="343"/>
      <c r="BX88" s="343"/>
      <c r="BY88" s="343"/>
      <c r="BZ88" s="343"/>
      <c r="CA88" s="343"/>
      <c r="CB88" s="343"/>
      <c r="CC88" s="343"/>
      <c r="CD88" s="343"/>
      <c r="CE88" s="343"/>
      <c r="CF88" s="343"/>
      <c r="CG88" s="343"/>
      <c r="CH88" s="343"/>
      <c r="CI88" s="343"/>
      <c r="CJ88" s="343"/>
      <c r="CK88" s="343"/>
      <c r="CL88" s="343"/>
      <c r="CM88" s="343"/>
      <c r="CN88" s="343"/>
      <c r="CO88" s="343"/>
      <c r="CP88" s="343"/>
      <c r="CQ88" s="343"/>
      <c r="CR88" s="343"/>
      <c r="CS88" s="343"/>
      <c r="CT88" s="343"/>
      <c r="CU88" s="343"/>
      <c r="CV88" s="343"/>
      <c r="CW88" s="343"/>
      <c r="CX88" s="343"/>
      <c r="CY88" s="343"/>
      <c r="CZ88" s="343"/>
      <c r="DA88" s="343"/>
      <c r="DB88" s="343"/>
      <c r="DC88" s="343"/>
      <c r="DD88" s="343"/>
      <c r="DE88" s="343"/>
      <c r="DF88" s="343"/>
      <c r="DG88" s="343"/>
      <c r="DH88" s="343"/>
      <c r="DI88" s="343"/>
      <c r="DJ88" s="343"/>
      <c r="DK88" s="343"/>
      <c r="DL88" s="343"/>
      <c r="DM88" s="343"/>
      <c r="DN88" s="343"/>
      <c r="DO88" s="343"/>
      <c r="DP88" s="343"/>
      <c r="DQ88" s="343"/>
      <c r="DR88" s="343"/>
      <c r="DS88" s="343"/>
      <c r="DT88" s="343"/>
      <c r="DU88" s="343"/>
      <c r="DV88" s="343"/>
      <c r="DW88" s="343"/>
      <c r="DX88" s="343"/>
      <c r="DY88" s="343"/>
      <c r="DZ88" s="343"/>
      <c r="EA88" s="343"/>
      <c r="EB88" s="343"/>
      <c r="EC88" s="343"/>
      <c r="ED88" s="343"/>
      <c r="EE88" s="343"/>
      <c r="EF88" s="343"/>
      <c r="EG88" s="343"/>
      <c r="EH88" s="343"/>
      <c r="EI88" s="343"/>
      <c r="EJ88" s="343"/>
      <c r="EK88" s="343"/>
      <c r="EL88" s="343"/>
      <c r="EM88" s="343"/>
      <c r="EN88" s="343"/>
      <c r="EO88" s="343"/>
      <c r="EP88" s="343"/>
      <c r="EQ88" s="343"/>
      <c r="ER88" s="343"/>
      <c r="ES88" s="343"/>
      <c r="ET88" s="343"/>
      <c r="EU88" s="343"/>
      <c r="EV88" s="343"/>
      <c r="EW88" s="343"/>
      <c r="EX88" s="343"/>
      <c r="EY88" s="343"/>
      <c r="EZ88" s="343"/>
      <c r="FA88" s="343"/>
      <c r="FB88" s="343"/>
      <c r="FC88" s="343"/>
      <c r="FD88" s="343"/>
      <c r="FE88" s="343"/>
      <c r="FF88" s="343"/>
      <c r="FG88" s="343"/>
      <c r="FH88" s="343"/>
      <c r="FI88" s="343"/>
      <c r="FJ88" s="343"/>
      <c r="FK88" s="343"/>
      <c r="FL88" s="343"/>
      <c r="FM88" s="343"/>
      <c r="FN88" s="343"/>
      <c r="FO88" s="343"/>
      <c r="FP88" s="343"/>
      <c r="FQ88" s="343"/>
      <c r="FR88" s="343"/>
      <c r="FS88" s="343"/>
      <c r="FT88" s="343"/>
      <c r="FU88" s="343"/>
      <c r="FV88" s="343"/>
      <c r="FW88" s="343"/>
      <c r="FX88" s="343"/>
      <c r="FY88" s="343"/>
      <c r="FZ88" s="343"/>
      <c r="GA88" s="343"/>
      <c r="GB88" s="343"/>
      <c r="GC88" s="343"/>
      <c r="GD88" s="343"/>
      <c r="GE88" s="343"/>
      <c r="GF88" s="343"/>
      <c r="GG88" s="343"/>
      <c r="GH88" s="343"/>
      <c r="GI88" s="343"/>
      <c r="GJ88" s="343"/>
      <c r="GK88" s="343"/>
      <c r="GL88" s="343"/>
      <c r="GM88" s="343"/>
      <c r="GN88" s="343"/>
      <c r="GO88" s="343"/>
      <c r="GP88" s="343"/>
      <c r="GQ88" s="343"/>
      <c r="GR88" s="343"/>
      <c r="GS88" s="343"/>
      <c r="GT88" s="343"/>
      <c r="GU88" s="343"/>
      <c r="GV88" s="343"/>
      <c r="GW88" s="343"/>
      <c r="GX88" s="343"/>
      <c r="GY88" s="343"/>
      <c r="GZ88" s="343"/>
      <c r="HA88" s="343"/>
      <c r="HB88" s="343"/>
      <c r="HC88" s="343"/>
      <c r="HD88" s="343"/>
      <c r="HE88" s="343"/>
      <c r="HF88" s="343"/>
      <c r="HG88" s="343"/>
      <c r="HH88" s="343"/>
      <c r="HI88" s="343"/>
      <c r="HJ88" s="343"/>
      <c r="HK88" s="343"/>
      <c r="HL88" s="343"/>
      <c r="HM88" s="343"/>
      <c r="HN88" s="343"/>
      <c r="HO88" s="343"/>
      <c r="HP88" s="343"/>
      <c r="HQ88" s="343"/>
      <c r="HR88" s="343"/>
      <c r="HS88" s="343"/>
      <c r="HT88" s="343"/>
      <c r="HU88" s="343"/>
      <c r="HV88" s="343"/>
      <c r="HW88" s="343"/>
      <c r="HX88" s="343"/>
      <c r="HY88" s="343"/>
      <c r="HZ88" s="343"/>
      <c r="IA88" s="343"/>
      <c r="IB88" s="343"/>
      <c r="IC88" s="343"/>
      <c r="ID88" s="343"/>
      <c r="IE88" s="343"/>
      <c r="IF88" s="343"/>
      <c r="IG88" s="343"/>
      <c r="IH88" s="343"/>
      <c r="II88" s="343"/>
      <c r="IJ88" s="343"/>
      <c r="IK88" s="343"/>
      <c r="IL88" s="343"/>
      <c r="IM88" s="343"/>
      <c r="IN88" s="343"/>
      <c r="IO88" s="343"/>
      <c r="IP88" s="343"/>
      <c r="IQ88" s="343"/>
      <c r="IR88" s="343"/>
      <c r="IS88" s="343"/>
      <c r="IT88" s="343"/>
      <c r="IU88" s="343"/>
      <c r="IV88" s="343"/>
    </row>
    <row r="89" spans="1:256" s="344" customFormat="1" ht="20" customHeight="1">
      <c r="A89" s="345" t="s">
        <v>673</v>
      </c>
      <c r="B89" s="346" t="s">
        <v>964</v>
      </c>
      <c r="C89" s="347" t="s">
        <v>965</v>
      </c>
      <c r="D89" s="348">
        <v>2.75</v>
      </c>
      <c r="E89" s="353">
        <v>181.6</v>
      </c>
      <c r="F89" s="353">
        <v>181.6</v>
      </c>
      <c r="G89" s="350">
        <v>0</v>
      </c>
      <c r="H89" s="353">
        <v>181.6</v>
      </c>
      <c r="I89" s="353">
        <v>181.6</v>
      </c>
      <c r="J89" s="350">
        <v>0</v>
      </c>
      <c r="K89" s="343"/>
      <c r="L89" s="343"/>
      <c r="M89" s="343"/>
      <c r="N89" s="343"/>
      <c r="O89" s="343"/>
      <c r="P89" s="343"/>
      <c r="Q89" s="343"/>
      <c r="R89" s="343"/>
      <c r="S89" s="343"/>
      <c r="T89" s="343"/>
      <c r="U89" s="343"/>
      <c r="V89" s="343"/>
      <c r="W89" s="343"/>
      <c r="X89" s="343"/>
      <c r="Y89" s="343"/>
      <c r="Z89" s="343"/>
      <c r="AA89" s="343"/>
      <c r="AB89" s="343"/>
      <c r="AC89" s="343"/>
      <c r="AD89" s="343"/>
      <c r="AE89" s="343"/>
      <c r="AF89" s="343"/>
      <c r="AG89" s="343"/>
      <c r="AH89" s="343"/>
      <c r="AI89" s="343"/>
      <c r="AJ89" s="343"/>
      <c r="AK89" s="343"/>
      <c r="AL89" s="343"/>
      <c r="AM89" s="343"/>
      <c r="AN89" s="343"/>
      <c r="AO89" s="343"/>
      <c r="AP89" s="343"/>
      <c r="AQ89" s="343"/>
      <c r="AR89" s="343"/>
      <c r="AS89" s="343"/>
      <c r="AT89" s="343"/>
      <c r="AU89" s="343"/>
      <c r="AV89" s="343"/>
      <c r="AW89" s="343"/>
      <c r="AX89" s="343"/>
      <c r="AY89" s="343"/>
      <c r="AZ89" s="343"/>
      <c r="BA89" s="343"/>
      <c r="BB89" s="343"/>
      <c r="BC89" s="343"/>
      <c r="BD89" s="343"/>
      <c r="BE89" s="343"/>
      <c r="BF89" s="343"/>
      <c r="BG89" s="343"/>
      <c r="BH89" s="343"/>
      <c r="BI89" s="343"/>
      <c r="BJ89" s="343"/>
      <c r="BK89" s="343"/>
      <c r="BL89" s="343"/>
      <c r="BM89" s="343"/>
      <c r="BN89" s="343"/>
      <c r="BO89" s="343"/>
      <c r="BP89" s="343"/>
      <c r="BQ89" s="343"/>
      <c r="BR89" s="343"/>
      <c r="BS89" s="343"/>
      <c r="BT89" s="343"/>
      <c r="BU89" s="343"/>
      <c r="BV89" s="343"/>
      <c r="BW89" s="343"/>
      <c r="BX89" s="343"/>
      <c r="BY89" s="343"/>
      <c r="BZ89" s="343"/>
      <c r="CA89" s="343"/>
      <c r="CB89" s="343"/>
      <c r="CC89" s="343"/>
      <c r="CD89" s="343"/>
      <c r="CE89" s="343"/>
      <c r="CF89" s="343"/>
      <c r="CG89" s="343"/>
      <c r="CH89" s="343"/>
      <c r="CI89" s="343"/>
      <c r="CJ89" s="343"/>
      <c r="CK89" s="343"/>
      <c r="CL89" s="343"/>
      <c r="CM89" s="343"/>
      <c r="CN89" s="343"/>
      <c r="CO89" s="343"/>
      <c r="CP89" s="343"/>
      <c r="CQ89" s="343"/>
      <c r="CR89" s="343"/>
      <c r="CS89" s="343"/>
      <c r="CT89" s="343"/>
      <c r="CU89" s="343"/>
      <c r="CV89" s="343"/>
      <c r="CW89" s="343"/>
      <c r="CX89" s="343"/>
      <c r="CY89" s="343"/>
      <c r="CZ89" s="343"/>
      <c r="DA89" s="343"/>
      <c r="DB89" s="343"/>
      <c r="DC89" s="343"/>
      <c r="DD89" s="343"/>
      <c r="DE89" s="343"/>
      <c r="DF89" s="343"/>
      <c r="DG89" s="343"/>
      <c r="DH89" s="343"/>
      <c r="DI89" s="343"/>
      <c r="DJ89" s="343"/>
      <c r="DK89" s="343"/>
      <c r="DL89" s="343"/>
      <c r="DM89" s="343"/>
      <c r="DN89" s="343"/>
      <c r="DO89" s="343"/>
      <c r="DP89" s="343"/>
      <c r="DQ89" s="343"/>
      <c r="DR89" s="343"/>
      <c r="DS89" s="343"/>
      <c r="DT89" s="343"/>
      <c r="DU89" s="343"/>
      <c r="DV89" s="343"/>
      <c r="DW89" s="343"/>
      <c r="DX89" s="343"/>
      <c r="DY89" s="343"/>
      <c r="DZ89" s="343"/>
      <c r="EA89" s="343"/>
      <c r="EB89" s="343"/>
      <c r="EC89" s="343"/>
      <c r="ED89" s="343"/>
      <c r="EE89" s="343"/>
      <c r="EF89" s="343"/>
      <c r="EG89" s="343"/>
      <c r="EH89" s="343"/>
      <c r="EI89" s="343"/>
      <c r="EJ89" s="343"/>
      <c r="EK89" s="343"/>
      <c r="EL89" s="343"/>
      <c r="EM89" s="343"/>
      <c r="EN89" s="343"/>
      <c r="EO89" s="343"/>
      <c r="EP89" s="343"/>
      <c r="EQ89" s="343"/>
      <c r="ER89" s="343"/>
      <c r="ES89" s="343"/>
      <c r="ET89" s="343"/>
      <c r="EU89" s="343"/>
      <c r="EV89" s="343"/>
      <c r="EW89" s="343"/>
      <c r="EX89" s="343"/>
      <c r="EY89" s="343"/>
      <c r="EZ89" s="343"/>
      <c r="FA89" s="343"/>
      <c r="FB89" s="343"/>
      <c r="FC89" s="343"/>
      <c r="FD89" s="343"/>
      <c r="FE89" s="343"/>
      <c r="FF89" s="343"/>
      <c r="FG89" s="343"/>
      <c r="FH89" s="343"/>
      <c r="FI89" s="343"/>
      <c r="FJ89" s="343"/>
      <c r="FK89" s="343"/>
      <c r="FL89" s="343"/>
      <c r="FM89" s="343"/>
      <c r="FN89" s="343"/>
      <c r="FO89" s="343"/>
      <c r="FP89" s="343"/>
      <c r="FQ89" s="343"/>
      <c r="FR89" s="343"/>
      <c r="FS89" s="343"/>
      <c r="FT89" s="343"/>
      <c r="FU89" s="343"/>
      <c r="FV89" s="343"/>
      <c r="FW89" s="343"/>
      <c r="FX89" s="343"/>
      <c r="FY89" s="343"/>
      <c r="FZ89" s="343"/>
      <c r="GA89" s="343"/>
      <c r="GB89" s="343"/>
      <c r="GC89" s="343"/>
      <c r="GD89" s="343"/>
      <c r="GE89" s="343"/>
      <c r="GF89" s="343"/>
      <c r="GG89" s="343"/>
      <c r="GH89" s="343"/>
      <c r="GI89" s="343"/>
      <c r="GJ89" s="343"/>
      <c r="GK89" s="343"/>
      <c r="GL89" s="343"/>
      <c r="GM89" s="343"/>
      <c r="GN89" s="343"/>
      <c r="GO89" s="343"/>
      <c r="GP89" s="343"/>
      <c r="GQ89" s="343"/>
      <c r="GR89" s="343"/>
      <c r="GS89" s="343"/>
      <c r="GT89" s="343"/>
      <c r="GU89" s="343"/>
      <c r="GV89" s="343"/>
      <c r="GW89" s="343"/>
      <c r="GX89" s="343"/>
      <c r="GY89" s="343"/>
      <c r="GZ89" s="343"/>
      <c r="HA89" s="343"/>
      <c r="HB89" s="343"/>
      <c r="HC89" s="343"/>
      <c r="HD89" s="343"/>
      <c r="HE89" s="343"/>
      <c r="HF89" s="343"/>
      <c r="HG89" s="343"/>
      <c r="HH89" s="343"/>
      <c r="HI89" s="343"/>
      <c r="HJ89" s="343"/>
      <c r="HK89" s="343"/>
      <c r="HL89" s="343"/>
      <c r="HM89" s="343"/>
      <c r="HN89" s="343"/>
      <c r="HO89" s="343"/>
      <c r="HP89" s="343"/>
      <c r="HQ89" s="343"/>
      <c r="HR89" s="343"/>
      <c r="HS89" s="343"/>
      <c r="HT89" s="343"/>
      <c r="HU89" s="343"/>
      <c r="HV89" s="343"/>
      <c r="HW89" s="343"/>
      <c r="HX89" s="343"/>
      <c r="HY89" s="343"/>
      <c r="HZ89" s="343"/>
      <c r="IA89" s="343"/>
      <c r="IB89" s="343"/>
      <c r="IC89" s="343"/>
      <c r="ID89" s="343"/>
      <c r="IE89" s="343"/>
      <c r="IF89" s="343"/>
      <c r="IG89" s="343"/>
      <c r="IH89" s="343"/>
      <c r="II89" s="343"/>
      <c r="IJ89" s="343"/>
      <c r="IK89" s="343"/>
      <c r="IL89" s="343"/>
      <c r="IM89" s="343"/>
      <c r="IN89" s="343"/>
      <c r="IO89" s="343"/>
      <c r="IP89" s="343"/>
      <c r="IQ89" s="343"/>
      <c r="IR89" s="343"/>
      <c r="IS89" s="343"/>
      <c r="IT89" s="343"/>
      <c r="IU89" s="343"/>
      <c r="IV89" s="343"/>
    </row>
    <row r="90" spans="1:256" s="344" customFormat="1" ht="20" customHeight="1">
      <c r="A90" s="345" t="s">
        <v>674</v>
      </c>
      <c r="B90" s="346" t="s">
        <v>966</v>
      </c>
      <c r="C90" s="347" t="s">
        <v>967</v>
      </c>
      <c r="D90" s="348">
        <v>8.65</v>
      </c>
      <c r="E90" s="350">
        <v>55</v>
      </c>
      <c r="F90" s="350">
        <v>55</v>
      </c>
      <c r="G90" s="350">
        <v>0</v>
      </c>
      <c r="H90" s="350">
        <v>55</v>
      </c>
      <c r="I90" s="350">
        <v>55</v>
      </c>
      <c r="J90" s="350">
        <v>0</v>
      </c>
      <c r="K90" s="343"/>
      <c r="L90" s="343"/>
      <c r="M90" s="343"/>
      <c r="N90" s="343"/>
      <c r="O90" s="343"/>
      <c r="P90" s="343"/>
      <c r="Q90" s="343"/>
      <c r="R90" s="343"/>
      <c r="S90" s="343"/>
      <c r="T90" s="343"/>
      <c r="U90" s="343"/>
      <c r="V90" s="343"/>
      <c r="W90" s="343"/>
      <c r="X90" s="343"/>
      <c r="Y90" s="343"/>
      <c r="Z90" s="343"/>
      <c r="AA90" s="343"/>
      <c r="AB90" s="343"/>
      <c r="AC90" s="343"/>
      <c r="AD90" s="343"/>
      <c r="AE90" s="343"/>
      <c r="AF90" s="343"/>
      <c r="AG90" s="343"/>
      <c r="AH90" s="343"/>
      <c r="AI90" s="343"/>
      <c r="AJ90" s="343"/>
      <c r="AK90" s="343"/>
      <c r="AL90" s="343"/>
      <c r="AM90" s="343"/>
      <c r="AN90" s="343"/>
      <c r="AO90" s="343"/>
      <c r="AP90" s="343"/>
      <c r="AQ90" s="343"/>
      <c r="AR90" s="343"/>
      <c r="AS90" s="343"/>
      <c r="AT90" s="343"/>
      <c r="AU90" s="343"/>
      <c r="AV90" s="343"/>
      <c r="AW90" s="343"/>
      <c r="AX90" s="343"/>
      <c r="AY90" s="343"/>
      <c r="AZ90" s="343"/>
      <c r="BA90" s="343"/>
      <c r="BB90" s="343"/>
      <c r="BC90" s="343"/>
      <c r="BD90" s="343"/>
      <c r="BE90" s="343"/>
      <c r="BF90" s="343"/>
      <c r="BG90" s="343"/>
      <c r="BH90" s="343"/>
      <c r="BI90" s="343"/>
      <c r="BJ90" s="343"/>
      <c r="BK90" s="343"/>
      <c r="BL90" s="343"/>
      <c r="BM90" s="343"/>
      <c r="BN90" s="343"/>
      <c r="BO90" s="343"/>
      <c r="BP90" s="343"/>
      <c r="BQ90" s="343"/>
      <c r="BR90" s="343"/>
      <c r="BS90" s="343"/>
      <c r="BT90" s="343"/>
      <c r="BU90" s="343"/>
      <c r="BV90" s="343"/>
      <c r="BW90" s="343"/>
      <c r="BX90" s="343"/>
      <c r="BY90" s="343"/>
      <c r="BZ90" s="343"/>
      <c r="CA90" s="343"/>
      <c r="CB90" s="343"/>
      <c r="CC90" s="343"/>
      <c r="CD90" s="343"/>
      <c r="CE90" s="343"/>
      <c r="CF90" s="343"/>
      <c r="CG90" s="343"/>
      <c r="CH90" s="343"/>
      <c r="CI90" s="343"/>
      <c r="CJ90" s="343"/>
      <c r="CK90" s="343"/>
      <c r="CL90" s="343"/>
      <c r="CM90" s="343"/>
      <c r="CN90" s="343"/>
      <c r="CO90" s="343"/>
      <c r="CP90" s="343"/>
      <c r="CQ90" s="343"/>
      <c r="CR90" s="343"/>
      <c r="CS90" s="343"/>
      <c r="CT90" s="343"/>
      <c r="CU90" s="343"/>
      <c r="CV90" s="343"/>
      <c r="CW90" s="343"/>
      <c r="CX90" s="343"/>
      <c r="CY90" s="343"/>
      <c r="CZ90" s="343"/>
      <c r="DA90" s="343"/>
      <c r="DB90" s="343"/>
      <c r="DC90" s="343"/>
      <c r="DD90" s="343"/>
      <c r="DE90" s="343"/>
      <c r="DF90" s="343"/>
      <c r="DG90" s="343"/>
      <c r="DH90" s="343"/>
      <c r="DI90" s="343"/>
      <c r="DJ90" s="343"/>
      <c r="DK90" s="343"/>
      <c r="DL90" s="343"/>
      <c r="DM90" s="343"/>
      <c r="DN90" s="343"/>
      <c r="DO90" s="343"/>
      <c r="DP90" s="343"/>
      <c r="DQ90" s="343"/>
      <c r="DR90" s="343"/>
      <c r="DS90" s="343"/>
      <c r="DT90" s="343"/>
      <c r="DU90" s="343"/>
      <c r="DV90" s="343"/>
      <c r="DW90" s="343"/>
      <c r="DX90" s="343"/>
      <c r="DY90" s="343"/>
      <c r="DZ90" s="343"/>
      <c r="EA90" s="343"/>
      <c r="EB90" s="343"/>
      <c r="EC90" s="343"/>
      <c r="ED90" s="343"/>
      <c r="EE90" s="343"/>
      <c r="EF90" s="343"/>
      <c r="EG90" s="343"/>
      <c r="EH90" s="343"/>
      <c r="EI90" s="343"/>
      <c r="EJ90" s="343"/>
      <c r="EK90" s="343"/>
      <c r="EL90" s="343"/>
      <c r="EM90" s="343"/>
      <c r="EN90" s="343"/>
      <c r="EO90" s="343"/>
      <c r="EP90" s="343"/>
      <c r="EQ90" s="343"/>
      <c r="ER90" s="343"/>
      <c r="ES90" s="343"/>
      <c r="ET90" s="343"/>
      <c r="EU90" s="343"/>
      <c r="EV90" s="343"/>
      <c r="EW90" s="343"/>
      <c r="EX90" s="343"/>
      <c r="EY90" s="343"/>
      <c r="EZ90" s="343"/>
      <c r="FA90" s="343"/>
      <c r="FB90" s="343"/>
      <c r="FC90" s="343"/>
      <c r="FD90" s="343"/>
      <c r="FE90" s="343"/>
      <c r="FF90" s="343"/>
      <c r="FG90" s="343"/>
      <c r="FH90" s="343"/>
      <c r="FI90" s="343"/>
      <c r="FJ90" s="343"/>
      <c r="FK90" s="343"/>
      <c r="FL90" s="343"/>
      <c r="FM90" s="343"/>
      <c r="FN90" s="343"/>
      <c r="FO90" s="343"/>
      <c r="FP90" s="343"/>
      <c r="FQ90" s="343"/>
      <c r="FR90" s="343"/>
      <c r="FS90" s="343"/>
      <c r="FT90" s="343"/>
      <c r="FU90" s="343"/>
      <c r="FV90" s="343"/>
      <c r="FW90" s="343"/>
      <c r="FX90" s="343"/>
      <c r="FY90" s="343"/>
      <c r="FZ90" s="343"/>
      <c r="GA90" s="343"/>
      <c r="GB90" s="343"/>
      <c r="GC90" s="343"/>
      <c r="GD90" s="343"/>
      <c r="GE90" s="343"/>
      <c r="GF90" s="343"/>
      <c r="GG90" s="343"/>
      <c r="GH90" s="343"/>
      <c r="GI90" s="343"/>
      <c r="GJ90" s="343"/>
      <c r="GK90" s="343"/>
      <c r="GL90" s="343"/>
      <c r="GM90" s="343"/>
      <c r="GN90" s="343"/>
      <c r="GO90" s="343"/>
      <c r="GP90" s="343"/>
      <c r="GQ90" s="343"/>
      <c r="GR90" s="343"/>
      <c r="GS90" s="343"/>
      <c r="GT90" s="343"/>
      <c r="GU90" s="343"/>
      <c r="GV90" s="343"/>
      <c r="GW90" s="343"/>
      <c r="GX90" s="343"/>
      <c r="GY90" s="343"/>
      <c r="GZ90" s="343"/>
      <c r="HA90" s="343"/>
      <c r="HB90" s="343"/>
      <c r="HC90" s="343"/>
      <c r="HD90" s="343"/>
      <c r="HE90" s="343"/>
      <c r="HF90" s="343"/>
      <c r="HG90" s="343"/>
      <c r="HH90" s="343"/>
      <c r="HI90" s="343"/>
      <c r="HJ90" s="343"/>
      <c r="HK90" s="343"/>
      <c r="HL90" s="343"/>
      <c r="HM90" s="343"/>
      <c r="HN90" s="343"/>
      <c r="HO90" s="343"/>
      <c r="HP90" s="343"/>
      <c r="HQ90" s="343"/>
      <c r="HR90" s="343"/>
      <c r="HS90" s="343"/>
      <c r="HT90" s="343"/>
      <c r="HU90" s="343"/>
      <c r="HV90" s="343"/>
      <c r="HW90" s="343"/>
      <c r="HX90" s="343"/>
      <c r="HY90" s="343"/>
      <c r="HZ90" s="343"/>
      <c r="IA90" s="343"/>
      <c r="IB90" s="343"/>
      <c r="IC90" s="343"/>
      <c r="ID90" s="343"/>
      <c r="IE90" s="343"/>
      <c r="IF90" s="343"/>
      <c r="IG90" s="343"/>
      <c r="IH90" s="343"/>
      <c r="II90" s="343"/>
      <c r="IJ90" s="343"/>
      <c r="IK90" s="343"/>
      <c r="IL90" s="343"/>
      <c r="IM90" s="343"/>
      <c r="IN90" s="343"/>
      <c r="IO90" s="343"/>
      <c r="IP90" s="343"/>
      <c r="IQ90" s="343"/>
      <c r="IR90" s="343"/>
      <c r="IS90" s="343"/>
      <c r="IT90" s="343"/>
      <c r="IU90" s="343"/>
      <c r="IV90" s="343"/>
    </row>
    <row r="91" spans="1:256" s="344" customFormat="1" ht="20" customHeight="1">
      <c r="A91" s="345" t="s">
        <v>1001</v>
      </c>
      <c r="B91" s="346" t="s">
        <v>1002</v>
      </c>
      <c r="C91" s="355"/>
      <c r="D91" s="348">
        <v>0.56000000000000005</v>
      </c>
      <c r="E91" s="350">
        <v>0</v>
      </c>
      <c r="F91" s="350">
        <v>0</v>
      </c>
      <c r="G91" s="350">
        <v>0</v>
      </c>
      <c r="H91" s="350">
        <v>0</v>
      </c>
      <c r="I91" s="350">
        <v>0</v>
      </c>
      <c r="J91" s="350">
        <v>0</v>
      </c>
      <c r="K91" s="343"/>
      <c r="L91" s="343"/>
      <c r="M91" s="343"/>
      <c r="N91" s="343"/>
      <c r="O91" s="343"/>
      <c r="P91" s="343"/>
      <c r="Q91" s="343"/>
      <c r="R91" s="343"/>
      <c r="S91" s="343"/>
      <c r="T91" s="343"/>
      <c r="U91" s="343"/>
      <c r="V91" s="343"/>
      <c r="W91" s="343"/>
      <c r="X91" s="343"/>
      <c r="Y91" s="343"/>
      <c r="Z91" s="343"/>
      <c r="AA91" s="343"/>
      <c r="AB91" s="343"/>
      <c r="AC91" s="343"/>
      <c r="AD91" s="343"/>
      <c r="AE91" s="343"/>
      <c r="AF91" s="343"/>
      <c r="AG91" s="343"/>
      <c r="AH91" s="343"/>
      <c r="AI91" s="343"/>
      <c r="AJ91" s="343"/>
      <c r="AK91" s="343"/>
      <c r="AL91" s="343"/>
      <c r="AM91" s="343"/>
      <c r="AN91" s="343"/>
      <c r="AO91" s="343"/>
      <c r="AP91" s="343"/>
      <c r="AQ91" s="343"/>
      <c r="AR91" s="343"/>
      <c r="AS91" s="343"/>
      <c r="AT91" s="343"/>
      <c r="AU91" s="343"/>
      <c r="AV91" s="343"/>
      <c r="AW91" s="343"/>
      <c r="AX91" s="343"/>
      <c r="AY91" s="343"/>
      <c r="AZ91" s="343"/>
      <c r="BA91" s="343"/>
      <c r="BB91" s="343"/>
      <c r="BC91" s="343"/>
      <c r="BD91" s="343"/>
      <c r="BE91" s="343"/>
      <c r="BF91" s="343"/>
      <c r="BG91" s="343"/>
      <c r="BH91" s="343"/>
      <c r="BI91" s="343"/>
      <c r="BJ91" s="343"/>
      <c r="BK91" s="343"/>
      <c r="BL91" s="343"/>
      <c r="BM91" s="343"/>
      <c r="BN91" s="343"/>
      <c r="BO91" s="343"/>
      <c r="BP91" s="343"/>
      <c r="BQ91" s="343"/>
      <c r="BR91" s="343"/>
      <c r="BS91" s="343"/>
      <c r="BT91" s="343"/>
      <c r="BU91" s="343"/>
      <c r="BV91" s="343"/>
      <c r="BW91" s="343"/>
      <c r="BX91" s="343"/>
      <c r="BY91" s="343"/>
      <c r="BZ91" s="343"/>
      <c r="CA91" s="343"/>
      <c r="CB91" s="343"/>
      <c r="CC91" s="343"/>
      <c r="CD91" s="343"/>
      <c r="CE91" s="343"/>
      <c r="CF91" s="343"/>
      <c r="CG91" s="343"/>
      <c r="CH91" s="343"/>
      <c r="CI91" s="343"/>
      <c r="CJ91" s="343"/>
      <c r="CK91" s="343"/>
      <c r="CL91" s="343"/>
      <c r="CM91" s="343"/>
      <c r="CN91" s="343"/>
      <c r="CO91" s="343"/>
      <c r="CP91" s="343"/>
      <c r="CQ91" s="343"/>
      <c r="CR91" s="343"/>
      <c r="CS91" s="343"/>
      <c r="CT91" s="343"/>
      <c r="CU91" s="343"/>
      <c r="CV91" s="343"/>
      <c r="CW91" s="343"/>
      <c r="CX91" s="343"/>
      <c r="CY91" s="343"/>
      <c r="CZ91" s="343"/>
      <c r="DA91" s="343"/>
      <c r="DB91" s="343"/>
      <c r="DC91" s="343"/>
      <c r="DD91" s="343"/>
      <c r="DE91" s="343"/>
      <c r="DF91" s="343"/>
      <c r="DG91" s="343"/>
      <c r="DH91" s="343"/>
      <c r="DI91" s="343"/>
      <c r="DJ91" s="343"/>
      <c r="DK91" s="343"/>
      <c r="DL91" s="343"/>
      <c r="DM91" s="343"/>
      <c r="DN91" s="343"/>
      <c r="DO91" s="343"/>
      <c r="DP91" s="343"/>
      <c r="DQ91" s="343"/>
      <c r="DR91" s="343"/>
      <c r="DS91" s="343"/>
      <c r="DT91" s="343"/>
      <c r="DU91" s="343"/>
      <c r="DV91" s="343"/>
      <c r="DW91" s="343"/>
      <c r="DX91" s="343"/>
      <c r="DY91" s="343"/>
      <c r="DZ91" s="343"/>
      <c r="EA91" s="343"/>
      <c r="EB91" s="343"/>
      <c r="EC91" s="343"/>
      <c r="ED91" s="343"/>
      <c r="EE91" s="343"/>
      <c r="EF91" s="343"/>
      <c r="EG91" s="343"/>
      <c r="EH91" s="343"/>
      <c r="EI91" s="343"/>
      <c r="EJ91" s="343"/>
      <c r="EK91" s="343"/>
      <c r="EL91" s="343"/>
      <c r="EM91" s="343"/>
      <c r="EN91" s="343"/>
      <c r="EO91" s="343"/>
      <c r="EP91" s="343"/>
      <c r="EQ91" s="343"/>
      <c r="ER91" s="343"/>
      <c r="ES91" s="343"/>
      <c r="ET91" s="343"/>
      <c r="EU91" s="343"/>
      <c r="EV91" s="343"/>
      <c r="EW91" s="343"/>
      <c r="EX91" s="343"/>
      <c r="EY91" s="343"/>
      <c r="EZ91" s="343"/>
      <c r="FA91" s="343"/>
      <c r="FB91" s="343"/>
      <c r="FC91" s="343"/>
      <c r="FD91" s="343"/>
      <c r="FE91" s="343"/>
      <c r="FF91" s="343"/>
      <c r="FG91" s="343"/>
      <c r="FH91" s="343"/>
      <c r="FI91" s="343"/>
      <c r="FJ91" s="343"/>
      <c r="FK91" s="343"/>
      <c r="FL91" s="343"/>
      <c r="FM91" s="343"/>
      <c r="FN91" s="343"/>
      <c r="FO91" s="343"/>
      <c r="FP91" s="343"/>
      <c r="FQ91" s="343"/>
      <c r="FR91" s="343"/>
      <c r="FS91" s="343"/>
      <c r="FT91" s="343"/>
      <c r="FU91" s="343"/>
      <c r="FV91" s="343"/>
      <c r="FW91" s="343"/>
      <c r="FX91" s="343"/>
      <c r="FY91" s="343"/>
      <c r="FZ91" s="343"/>
      <c r="GA91" s="343"/>
      <c r="GB91" s="343"/>
      <c r="GC91" s="343"/>
      <c r="GD91" s="343"/>
      <c r="GE91" s="343"/>
      <c r="GF91" s="343"/>
      <c r="GG91" s="343"/>
      <c r="GH91" s="343"/>
      <c r="GI91" s="343"/>
      <c r="GJ91" s="343"/>
      <c r="GK91" s="343"/>
      <c r="GL91" s="343"/>
      <c r="GM91" s="343"/>
      <c r="GN91" s="343"/>
      <c r="GO91" s="343"/>
      <c r="GP91" s="343"/>
      <c r="GQ91" s="343"/>
      <c r="GR91" s="343"/>
      <c r="GS91" s="343"/>
      <c r="GT91" s="343"/>
      <c r="GU91" s="343"/>
      <c r="GV91" s="343"/>
      <c r="GW91" s="343"/>
      <c r="GX91" s="343"/>
      <c r="GY91" s="343"/>
      <c r="GZ91" s="343"/>
      <c r="HA91" s="343"/>
      <c r="HB91" s="343"/>
      <c r="HC91" s="343"/>
      <c r="HD91" s="343"/>
      <c r="HE91" s="343"/>
      <c r="HF91" s="343"/>
      <c r="HG91" s="343"/>
      <c r="HH91" s="343"/>
      <c r="HI91" s="343"/>
      <c r="HJ91" s="343"/>
      <c r="HK91" s="343"/>
      <c r="HL91" s="343"/>
      <c r="HM91" s="343"/>
      <c r="HN91" s="343"/>
      <c r="HO91" s="343"/>
      <c r="HP91" s="343"/>
      <c r="HQ91" s="343"/>
      <c r="HR91" s="343"/>
      <c r="HS91" s="343"/>
      <c r="HT91" s="343"/>
      <c r="HU91" s="343"/>
      <c r="HV91" s="343"/>
      <c r="HW91" s="343"/>
      <c r="HX91" s="343"/>
      <c r="HY91" s="343"/>
      <c r="HZ91" s="343"/>
      <c r="IA91" s="343"/>
      <c r="IB91" s="343"/>
      <c r="IC91" s="343"/>
      <c r="ID91" s="343"/>
      <c r="IE91" s="343"/>
      <c r="IF91" s="343"/>
      <c r="IG91" s="343"/>
      <c r="IH91" s="343"/>
      <c r="II91" s="343"/>
      <c r="IJ91" s="343"/>
      <c r="IK91" s="343"/>
      <c r="IL91" s="343"/>
      <c r="IM91" s="343"/>
      <c r="IN91" s="343"/>
      <c r="IO91" s="343"/>
      <c r="IP91" s="343"/>
      <c r="IQ91" s="343"/>
      <c r="IR91" s="343"/>
      <c r="IS91" s="343"/>
      <c r="IT91" s="343"/>
      <c r="IU91" s="343"/>
      <c r="IV91" s="343"/>
    </row>
    <row r="92" spans="1:256" s="344" customFormat="1" ht="20" customHeight="1">
      <c r="A92" s="345" t="s">
        <v>1003</v>
      </c>
      <c r="B92" s="346" t="s">
        <v>1004</v>
      </c>
      <c r="C92" s="355"/>
      <c r="D92" s="348">
        <v>0.46</v>
      </c>
      <c r="E92" s="350">
        <v>0</v>
      </c>
      <c r="F92" s="350">
        <v>0</v>
      </c>
      <c r="G92" s="350">
        <v>0</v>
      </c>
      <c r="H92" s="350">
        <v>0</v>
      </c>
      <c r="I92" s="350">
        <v>0</v>
      </c>
      <c r="J92" s="350">
        <v>0</v>
      </c>
      <c r="K92" s="343"/>
      <c r="L92" s="343"/>
      <c r="M92" s="343"/>
      <c r="N92" s="343"/>
      <c r="O92" s="343"/>
      <c r="P92" s="343"/>
      <c r="Q92" s="343"/>
      <c r="R92" s="343"/>
      <c r="S92" s="343"/>
      <c r="T92" s="343"/>
      <c r="U92" s="343"/>
      <c r="V92" s="343"/>
      <c r="W92" s="343"/>
      <c r="X92" s="343"/>
      <c r="Y92" s="343"/>
      <c r="Z92" s="343"/>
      <c r="AA92" s="343"/>
      <c r="AB92" s="343"/>
      <c r="AC92" s="343"/>
      <c r="AD92" s="343"/>
      <c r="AE92" s="343"/>
      <c r="AF92" s="343"/>
      <c r="AG92" s="343"/>
      <c r="AH92" s="343"/>
      <c r="AI92" s="343"/>
      <c r="AJ92" s="343"/>
      <c r="AK92" s="343"/>
      <c r="AL92" s="343"/>
      <c r="AM92" s="343"/>
      <c r="AN92" s="343"/>
      <c r="AO92" s="343"/>
      <c r="AP92" s="343"/>
      <c r="AQ92" s="343"/>
      <c r="AR92" s="343"/>
      <c r="AS92" s="343"/>
      <c r="AT92" s="343"/>
      <c r="AU92" s="343"/>
      <c r="AV92" s="343"/>
      <c r="AW92" s="343"/>
      <c r="AX92" s="343"/>
      <c r="AY92" s="343"/>
      <c r="AZ92" s="343"/>
      <c r="BA92" s="343"/>
      <c r="BB92" s="343"/>
      <c r="BC92" s="343"/>
      <c r="BD92" s="343"/>
      <c r="BE92" s="343"/>
      <c r="BF92" s="343"/>
      <c r="BG92" s="343"/>
      <c r="BH92" s="343"/>
      <c r="BI92" s="343"/>
      <c r="BJ92" s="343"/>
      <c r="BK92" s="343"/>
      <c r="BL92" s="343"/>
      <c r="BM92" s="343"/>
      <c r="BN92" s="343"/>
      <c r="BO92" s="343"/>
      <c r="BP92" s="343"/>
      <c r="BQ92" s="343"/>
      <c r="BR92" s="343"/>
      <c r="BS92" s="343"/>
      <c r="BT92" s="343"/>
      <c r="BU92" s="343"/>
      <c r="BV92" s="343"/>
      <c r="BW92" s="343"/>
      <c r="BX92" s="343"/>
      <c r="BY92" s="343"/>
      <c r="BZ92" s="343"/>
      <c r="CA92" s="343"/>
      <c r="CB92" s="343"/>
      <c r="CC92" s="343"/>
      <c r="CD92" s="343"/>
      <c r="CE92" s="343"/>
      <c r="CF92" s="343"/>
      <c r="CG92" s="343"/>
      <c r="CH92" s="343"/>
      <c r="CI92" s="343"/>
      <c r="CJ92" s="343"/>
      <c r="CK92" s="343"/>
      <c r="CL92" s="343"/>
      <c r="CM92" s="343"/>
      <c r="CN92" s="343"/>
      <c r="CO92" s="343"/>
      <c r="CP92" s="343"/>
      <c r="CQ92" s="343"/>
      <c r="CR92" s="343"/>
      <c r="CS92" s="343"/>
      <c r="CT92" s="343"/>
      <c r="CU92" s="343"/>
      <c r="CV92" s="343"/>
      <c r="CW92" s="343"/>
      <c r="CX92" s="343"/>
      <c r="CY92" s="343"/>
      <c r="CZ92" s="343"/>
      <c r="DA92" s="343"/>
      <c r="DB92" s="343"/>
      <c r="DC92" s="343"/>
      <c r="DD92" s="343"/>
      <c r="DE92" s="343"/>
      <c r="DF92" s="343"/>
      <c r="DG92" s="343"/>
      <c r="DH92" s="343"/>
      <c r="DI92" s="343"/>
      <c r="DJ92" s="343"/>
      <c r="DK92" s="343"/>
      <c r="DL92" s="343"/>
      <c r="DM92" s="343"/>
      <c r="DN92" s="343"/>
      <c r="DO92" s="343"/>
      <c r="DP92" s="343"/>
      <c r="DQ92" s="343"/>
      <c r="DR92" s="343"/>
      <c r="DS92" s="343"/>
      <c r="DT92" s="343"/>
      <c r="DU92" s="343"/>
      <c r="DV92" s="343"/>
      <c r="DW92" s="343"/>
      <c r="DX92" s="343"/>
      <c r="DY92" s="343"/>
      <c r="DZ92" s="343"/>
      <c r="EA92" s="343"/>
      <c r="EB92" s="343"/>
      <c r="EC92" s="343"/>
      <c r="ED92" s="343"/>
      <c r="EE92" s="343"/>
      <c r="EF92" s="343"/>
      <c r="EG92" s="343"/>
      <c r="EH92" s="343"/>
      <c r="EI92" s="343"/>
      <c r="EJ92" s="343"/>
      <c r="EK92" s="343"/>
      <c r="EL92" s="343"/>
      <c r="EM92" s="343"/>
      <c r="EN92" s="343"/>
      <c r="EO92" s="343"/>
      <c r="EP92" s="343"/>
      <c r="EQ92" s="343"/>
      <c r="ER92" s="343"/>
      <c r="ES92" s="343"/>
      <c r="ET92" s="343"/>
      <c r="EU92" s="343"/>
      <c r="EV92" s="343"/>
      <c r="EW92" s="343"/>
      <c r="EX92" s="343"/>
      <c r="EY92" s="343"/>
      <c r="EZ92" s="343"/>
      <c r="FA92" s="343"/>
      <c r="FB92" s="343"/>
      <c r="FC92" s="343"/>
      <c r="FD92" s="343"/>
      <c r="FE92" s="343"/>
      <c r="FF92" s="343"/>
      <c r="FG92" s="343"/>
      <c r="FH92" s="343"/>
      <c r="FI92" s="343"/>
      <c r="FJ92" s="343"/>
      <c r="FK92" s="343"/>
      <c r="FL92" s="343"/>
      <c r="FM92" s="343"/>
      <c r="FN92" s="343"/>
      <c r="FO92" s="343"/>
      <c r="FP92" s="343"/>
      <c r="FQ92" s="343"/>
      <c r="FR92" s="343"/>
      <c r="FS92" s="343"/>
      <c r="FT92" s="343"/>
      <c r="FU92" s="343"/>
      <c r="FV92" s="343"/>
      <c r="FW92" s="343"/>
      <c r="FX92" s="343"/>
      <c r="FY92" s="343"/>
      <c r="FZ92" s="343"/>
      <c r="GA92" s="343"/>
      <c r="GB92" s="343"/>
      <c r="GC92" s="343"/>
      <c r="GD92" s="343"/>
      <c r="GE92" s="343"/>
      <c r="GF92" s="343"/>
      <c r="GG92" s="343"/>
      <c r="GH92" s="343"/>
      <c r="GI92" s="343"/>
      <c r="GJ92" s="343"/>
      <c r="GK92" s="343"/>
      <c r="GL92" s="343"/>
      <c r="GM92" s="343"/>
      <c r="GN92" s="343"/>
      <c r="GO92" s="343"/>
      <c r="GP92" s="343"/>
      <c r="GQ92" s="343"/>
      <c r="GR92" s="343"/>
      <c r="GS92" s="343"/>
      <c r="GT92" s="343"/>
      <c r="GU92" s="343"/>
      <c r="GV92" s="343"/>
      <c r="GW92" s="343"/>
      <c r="GX92" s="343"/>
      <c r="GY92" s="343"/>
      <c r="GZ92" s="343"/>
      <c r="HA92" s="343"/>
      <c r="HB92" s="343"/>
      <c r="HC92" s="343"/>
      <c r="HD92" s="343"/>
      <c r="HE92" s="343"/>
      <c r="HF92" s="343"/>
      <c r="HG92" s="343"/>
      <c r="HH92" s="343"/>
      <c r="HI92" s="343"/>
      <c r="HJ92" s="343"/>
      <c r="HK92" s="343"/>
      <c r="HL92" s="343"/>
      <c r="HM92" s="343"/>
      <c r="HN92" s="343"/>
      <c r="HO92" s="343"/>
      <c r="HP92" s="343"/>
      <c r="HQ92" s="343"/>
      <c r="HR92" s="343"/>
      <c r="HS92" s="343"/>
      <c r="HT92" s="343"/>
      <c r="HU92" s="343"/>
      <c r="HV92" s="343"/>
      <c r="HW92" s="343"/>
      <c r="HX92" s="343"/>
      <c r="HY92" s="343"/>
      <c r="HZ92" s="343"/>
      <c r="IA92" s="343"/>
      <c r="IB92" s="343"/>
      <c r="IC92" s="343"/>
      <c r="ID92" s="343"/>
      <c r="IE92" s="343"/>
      <c r="IF92" s="343"/>
      <c r="IG92" s="343"/>
      <c r="IH92" s="343"/>
      <c r="II92" s="343"/>
      <c r="IJ92" s="343"/>
      <c r="IK92" s="343"/>
      <c r="IL92" s="343"/>
      <c r="IM92" s="343"/>
      <c r="IN92" s="343"/>
      <c r="IO92" s="343"/>
      <c r="IP92" s="343"/>
      <c r="IQ92" s="343"/>
      <c r="IR92" s="343"/>
      <c r="IS92" s="343"/>
      <c r="IT92" s="343"/>
      <c r="IU92" s="343"/>
      <c r="IV92" s="343"/>
    </row>
    <row r="93" spans="1:256" s="344" customFormat="1" ht="20" customHeight="1">
      <c r="A93" s="345" t="s">
        <v>1005</v>
      </c>
      <c r="B93" s="346" t="s">
        <v>1006</v>
      </c>
      <c r="C93" s="355"/>
      <c r="D93" s="348">
        <v>0.41</v>
      </c>
      <c r="E93" s="350">
        <v>0</v>
      </c>
      <c r="F93" s="350">
        <v>0</v>
      </c>
      <c r="G93" s="350">
        <v>0</v>
      </c>
      <c r="H93" s="350">
        <v>0</v>
      </c>
      <c r="I93" s="350">
        <v>0</v>
      </c>
      <c r="J93" s="350">
        <v>0</v>
      </c>
      <c r="K93" s="343"/>
      <c r="L93" s="343"/>
      <c r="M93" s="343"/>
      <c r="N93" s="343"/>
      <c r="O93" s="343"/>
      <c r="P93" s="343"/>
      <c r="Q93" s="343"/>
      <c r="R93" s="343"/>
      <c r="S93" s="343"/>
      <c r="T93" s="343"/>
      <c r="U93" s="343"/>
      <c r="V93" s="343"/>
      <c r="W93" s="343"/>
      <c r="X93" s="343"/>
      <c r="Y93" s="343"/>
      <c r="Z93" s="343"/>
      <c r="AA93" s="343"/>
      <c r="AB93" s="343"/>
      <c r="AC93" s="343"/>
      <c r="AD93" s="343"/>
      <c r="AE93" s="343"/>
      <c r="AF93" s="343"/>
      <c r="AG93" s="343"/>
      <c r="AH93" s="343"/>
      <c r="AI93" s="343"/>
      <c r="AJ93" s="343"/>
      <c r="AK93" s="343"/>
      <c r="AL93" s="343"/>
      <c r="AM93" s="343"/>
      <c r="AN93" s="343"/>
      <c r="AO93" s="343"/>
      <c r="AP93" s="343"/>
      <c r="AQ93" s="343"/>
      <c r="AR93" s="343"/>
      <c r="AS93" s="343"/>
      <c r="AT93" s="343"/>
      <c r="AU93" s="343"/>
      <c r="AV93" s="343"/>
      <c r="AW93" s="343"/>
      <c r="AX93" s="343"/>
      <c r="AY93" s="343"/>
      <c r="AZ93" s="343"/>
      <c r="BA93" s="343"/>
      <c r="BB93" s="343"/>
      <c r="BC93" s="343"/>
      <c r="BD93" s="343"/>
      <c r="BE93" s="343"/>
      <c r="BF93" s="343"/>
      <c r="BG93" s="343"/>
      <c r="BH93" s="343"/>
      <c r="BI93" s="343"/>
      <c r="BJ93" s="343"/>
      <c r="BK93" s="343"/>
      <c r="BL93" s="343"/>
      <c r="BM93" s="343"/>
      <c r="BN93" s="343"/>
      <c r="BO93" s="343"/>
      <c r="BP93" s="343"/>
      <c r="BQ93" s="343"/>
      <c r="BR93" s="343"/>
      <c r="BS93" s="343"/>
      <c r="BT93" s="343"/>
      <c r="BU93" s="343"/>
      <c r="BV93" s="343"/>
      <c r="BW93" s="343"/>
      <c r="BX93" s="343"/>
      <c r="BY93" s="343"/>
      <c r="BZ93" s="343"/>
      <c r="CA93" s="343"/>
      <c r="CB93" s="343"/>
      <c r="CC93" s="343"/>
      <c r="CD93" s="343"/>
      <c r="CE93" s="343"/>
      <c r="CF93" s="343"/>
      <c r="CG93" s="343"/>
      <c r="CH93" s="343"/>
      <c r="CI93" s="343"/>
      <c r="CJ93" s="343"/>
      <c r="CK93" s="343"/>
      <c r="CL93" s="343"/>
      <c r="CM93" s="343"/>
      <c r="CN93" s="343"/>
      <c r="CO93" s="343"/>
      <c r="CP93" s="343"/>
      <c r="CQ93" s="343"/>
      <c r="CR93" s="343"/>
      <c r="CS93" s="343"/>
      <c r="CT93" s="343"/>
      <c r="CU93" s="343"/>
      <c r="CV93" s="343"/>
      <c r="CW93" s="343"/>
      <c r="CX93" s="343"/>
      <c r="CY93" s="343"/>
      <c r="CZ93" s="343"/>
      <c r="DA93" s="343"/>
      <c r="DB93" s="343"/>
      <c r="DC93" s="343"/>
      <c r="DD93" s="343"/>
      <c r="DE93" s="343"/>
      <c r="DF93" s="343"/>
      <c r="DG93" s="343"/>
      <c r="DH93" s="343"/>
      <c r="DI93" s="343"/>
      <c r="DJ93" s="343"/>
      <c r="DK93" s="343"/>
      <c r="DL93" s="343"/>
      <c r="DM93" s="343"/>
      <c r="DN93" s="343"/>
      <c r="DO93" s="343"/>
      <c r="DP93" s="343"/>
      <c r="DQ93" s="343"/>
      <c r="DR93" s="343"/>
      <c r="DS93" s="343"/>
      <c r="DT93" s="343"/>
      <c r="DU93" s="343"/>
      <c r="DV93" s="343"/>
      <c r="DW93" s="343"/>
      <c r="DX93" s="343"/>
      <c r="DY93" s="343"/>
      <c r="DZ93" s="343"/>
      <c r="EA93" s="343"/>
      <c r="EB93" s="343"/>
      <c r="EC93" s="343"/>
      <c r="ED93" s="343"/>
      <c r="EE93" s="343"/>
      <c r="EF93" s="343"/>
      <c r="EG93" s="343"/>
      <c r="EH93" s="343"/>
      <c r="EI93" s="343"/>
      <c r="EJ93" s="343"/>
      <c r="EK93" s="343"/>
      <c r="EL93" s="343"/>
      <c r="EM93" s="343"/>
      <c r="EN93" s="343"/>
      <c r="EO93" s="343"/>
      <c r="EP93" s="343"/>
      <c r="EQ93" s="343"/>
      <c r="ER93" s="343"/>
      <c r="ES93" s="343"/>
      <c r="ET93" s="343"/>
      <c r="EU93" s="343"/>
      <c r="EV93" s="343"/>
      <c r="EW93" s="343"/>
      <c r="EX93" s="343"/>
      <c r="EY93" s="343"/>
      <c r="EZ93" s="343"/>
      <c r="FA93" s="343"/>
      <c r="FB93" s="343"/>
      <c r="FC93" s="343"/>
      <c r="FD93" s="343"/>
      <c r="FE93" s="343"/>
      <c r="FF93" s="343"/>
      <c r="FG93" s="343"/>
      <c r="FH93" s="343"/>
      <c r="FI93" s="343"/>
      <c r="FJ93" s="343"/>
      <c r="FK93" s="343"/>
      <c r="FL93" s="343"/>
      <c r="FM93" s="343"/>
      <c r="FN93" s="343"/>
      <c r="FO93" s="343"/>
      <c r="FP93" s="343"/>
      <c r="FQ93" s="343"/>
      <c r="FR93" s="343"/>
      <c r="FS93" s="343"/>
      <c r="FT93" s="343"/>
      <c r="FU93" s="343"/>
      <c r="FV93" s="343"/>
      <c r="FW93" s="343"/>
      <c r="FX93" s="343"/>
      <c r="FY93" s="343"/>
      <c r="FZ93" s="343"/>
      <c r="GA93" s="343"/>
      <c r="GB93" s="343"/>
      <c r="GC93" s="343"/>
      <c r="GD93" s="343"/>
      <c r="GE93" s="343"/>
      <c r="GF93" s="343"/>
      <c r="GG93" s="343"/>
      <c r="GH93" s="343"/>
      <c r="GI93" s="343"/>
      <c r="GJ93" s="343"/>
      <c r="GK93" s="343"/>
      <c r="GL93" s="343"/>
      <c r="GM93" s="343"/>
      <c r="GN93" s="343"/>
      <c r="GO93" s="343"/>
      <c r="GP93" s="343"/>
      <c r="GQ93" s="343"/>
      <c r="GR93" s="343"/>
      <c r="GS93" s="343"/>
      <c r="GT93" s="343"/>
      <c r="GU93" s="343"/>
      <c r="GV93" s="343"/>
      <c r="GW93" s="343"/>
      <c r="GX93" s="343"/>
      <c r="GY93" s="343"/>
      <c r="GZ93" s="343"/>
      <c r="HA93" s="343"/>
      <c r="HB93" s="343"/>
      <c r="HC93" s="343"/>
      <c r="HD93" s="343"/>
      <c r="HE93" s="343"/>
      <c r="HF93" s="343"/>
      <c r="HG93" s="343"/>
      <c r="HH93" s="343"/>
      <c r="HI93" s="343"/>
      <c r="HJ93" s="343"/>
      <c r="HK93" s="343"/>
      <c r="HL93" s="343"/>
      <c r="HM93" s="343"/>
      <c r="HN93" s="343"/>
      <c r="HO93" s="343"/>
      <c r="HP93" s="343"/>
      <c r="HQ93" s="343"/>
      <c r="HR93" s="343"/>
      <c r="HS93" s="343"/>
      <c r="HT93" s="343"/>
      <c r="HU93" s="343"/>
      <c r="HV93" s="343"/>
      <c r="HW93" s="343"/>
      <c r="HX93" s="343"/>
      <c r="HY93" s="343"/>
      <c r="HZ93" s="343"/>
      <c r="IA93" s="343"/>
      <c r="IB93" s="343"/>
      <c r="IC93" s="343"/>
      <c r="ID93" s="343"/>
      <c r="IE93" s="343"/>
      <c r="IF93" s="343"/>
      <c r="IG93" s="343"/>
      <c r="IH93" s="343"/>
      <c r="II93" s="343"/>
      <c r="IJ93" s="343"/>
      <c r="IK93" s="343"/>
      <c r="IL93" s="343"/>
      <c r="IM93" s="343"/>
      <c r="IN93" s="343"/>
      <c r="IO93" s="343"/>
      <c r="IP93" s="343"/>
      <c r="IQ93" s="343"/>
      <c r="IR93" s="343"/>
      <c r="IS93" s="343"/>
      <c r="IT93" s="343"/>
      <c r="IU93" s="343"/>
      <c r="IV93" s="343"/>
    </row>
    <row r="94" spans="1:256" s="344" customFormat="1" ht="20" customHeight="1">
      <c r="A94" s="345" t="s">
        <v>1007</v>
      </c>
      <c r="B94" s="346" t="s">
        <v>1008</v>
      </c>
      <c r="C94" s="355"/>
      <c r="D94" s="348">
        <v>0.73</v>
      </c>
      <c r="E94" s="350">
        <v>0</v>
      </c>
      <c r="F94" s="350">
        <v>0</v>
      </c>
      <c r="G94" s="350">
        <v>0</v>
      </c>
      <c r="H94" s="350">
        <v>0</v>
      </c>
      <c r="I94" s="350">
        <v>0</v>
      </c>
      <c r="J94" s="350">
        <v>0</v>
      </c>
      <c r="K94" s="343"/>
      <c r="L94" s="343"/>
      <c r="M94" s="343"/>
      <c r="N94" s="343"/>
      <c r="O94" s="343"/>
      <c r="P94" s="343"/>
      <c r="Q94" s="343"/>
      <c r="R94" s="343"/>
      <c r="S94" s="343"/>
      <c r="T94" s="343"/>
      <c r="U94" s="343"/>
      <c r="V94" s="343"/>
      <c r="W94" s="343"/>
      <c r="X94" s="343"/>
      <c r="Y94" s="343"/>
      <c r="Z94" s="343"/>
      <c r="AA94" s="343"/>
      <c r="AB94" s="343"/>
      <c r="AC94" s="343"/>
      <c r="AD94" s="343"/>
      <c r="AE94" s="343"/>
      <c r="AF94" s="343"/>
      <c r="AG94" s="343"/>
      <c r="AH94" s="343"/>
      <c r="AI94" s="343"/>
      <c r="AJ94" s="343"/>
      <c r="AK94" s="343"/>
      <c r="AL94" s="343"/>
      <c r="AM94" s="343"/>
      <c r="AN94" s="343"/>
      <c r="AO94" s="343"/>
      <c r="AP94" s="343"/>
      <c r="AQ94" s="343"/>
      <c r="AR94" s="343"/>
      <c r="AS94" s="343"/>
      <c r="AT94" s="343"/>
      <c r="AU94" s="343"/>
      <c r="AV94" s="343"/>
      <c r="AW94" s="343"/>
      <c r="AX94" s="343"/>
      <c r="AY94" s="343"/>
      <c r="AZ94" s="343"/>
      <c r="BA94" s="343"/>
      <c r="BB94" s="343"/>
      <c r="BC94" s="343"/>
      <c r="BD94" s="343"/>
      <c r="BE94" s="343"/>
      <c r="BF94" s="343"/>
      <c r="BG94" s="343"/>
      <c r="BH94" s="343"/>
      <c r="BI94" s="343"/>
      <c r="BJ94" s="343"/>
      <c r="BK94" s="343"/>
      <c r="BL94" s="343"/>
      <c r="BM94" s="343"/>
      <c r="BN94" s="343"/>
      <c r="BO94" s="343"/>
      <c r="BP94" s="343"/>
      <c r="BQ94" s="343"/>
      <c r="BR94" s="343"/>
      <c r="BS94" s="343"/>
      <c r="BT94" s="343"/>
      <c r="BU94" s="343"/>
      <c r="BV94" s="343"/>
      <c r="BW94" s="343"/>
      <c r="BX94" s="343"/>
      <c r="BY94" s="343"/>
      <c r="BZ94" s="343"/>
      <c r="CA94" s="343"/>
      <c r="CB94" s="343"/>
      <c r="CC94" s="343"/>
      <c r="CD94" s="343"/>
      <c r="CE94" s="343"/>
      <c r="CF94" s="343"/>
      <c r="CG94" s="343"/>
      <c r="CH94" s="343"/>
      <c r="CI94" s="343"/>
      <c r="CJ94" s="343"/>
      <c r="CK94" s="343"/>
      <c r="CL94" s="343"/>
      <c r="CM94" s="343"/>
      <c r="CN94" s="343"/>
      <c r="CO94" s="343"/>
      <c r="CP94" s="343"/>
      <c r="CQ94" s="343"/>
      <c r="CR94" s="343"/>
      <c r="CS94" s="343"/>
      <c r="CT94" s="343"/>
      <c r="CU94" s="343"/>
      <c r="CV94" s="343"/>
      <c r="CW94" s="343"/>
      <c r="CX94" s="343"/>
      <c r="CY94" s="343"/>
      <c r="CZ94" s="343"/>
      <c r="DA94" s="343"/>
      <c r="DB94" s="343"/>
      <c r="DC94" s="343"/>
      <c r="DD94" s="343"/>
      <c r="DE94" s="343"/>
      <c r="DF94" s="343"/>
      <c r="DG94" s="343"/>
      <c r="DH94" s="343"/>
      <c r="DI94" s="343"/>
      <c r="DJ94" s="343"/>
      <c r="DK94" s="343"/>
      <c r="DL94" s="343"/>
      <c r="DM94" s="343"/>
      <c r="DN94" s="343"/>
      <c r="DO94" s="343"/>
      <c r="DP94" s="343"/>
      <c r="DQ94" s="343"/>
      <c r="DR94" s="343"/>
      <c r="DS94" s="343"/>
      <c r="DT94" s="343"/>
      <c r="DU94" s="343"/>
      <c r="DV94" s="343"/>
      <c r="DW94" s="343"/>
      <c r="DX94" s="343"/>
      <c r="DY94" s="343"/>
      <c r="DZ94" s="343"/>
      <c r="EA94" s="343"/>
      <c r="EB94" s="343"/>
      <c r="EC94" s="343"/>
      <c r="ED94" s="343"/>
      <c r="EE94" s="343"/>
      <c r="EF94" s="343"/>
      <c r="EG94" s="343"/>
      <c r="EH94" s="343"/>
      <c r="EI94" s="343"/>
      <c r="EJ94" s="343"/>
      <c r="EK94" s="343"/>
      <c r="EL94" s="343"/>
      <c r="EM94" s="343"/>
      <c r="EN94" s="343"/>
      <c r="EO94" s="343"/>
      <c r="EP94" s="343"/>
      <c r="EQ94" s="343"/>
      <c r="ER94" s="343"/>
      <c r="ES94" s="343"/>
      <c r="ET94" s="343"/>
      <c r="EU94" s="343"/>
      <c r="EV94" s="343"/>
      <c r="EW94" s="343"/>
      <c r="EX94" s="343"/>
      <c r="EY94" s="343"/>
      <c r="EZ94" s="343"/>
      <c r="FA94" s="343"/>
      <c r="FB94" s="343"/>
      <c r="FC94" s="343"/>
      <c r="FD94" s="343"/>
      <c r="FE94" s="343"/>
      <c r="FF94" s="343"/>
      <c r="FG94" s="343"/>
      <c r="FH94" s="343"/>
      <c r="FI94" s="343"/>
      <c r="FJ94" s="343"/>
      <c r="FK94" s="343"/>
      <c r="FL94" s="343"/>
      <c r="FM94" s="343"/>
      <c r="FN94" s="343"/>
      <c r="FO94" s="343"/>
      <c r="FP94" s="343"/>
      <c r="FQ94" s="343"/>
      <c r="FR94" s="343"/>
      <c r="FS94" s="343"/>
      <c r="FT94" s="343"/>
      <c r="FU94" s="343"/>
      <c r="FV94" s="343"/>
      <c r="FW94" s="343"/>
      <c r="FX94" s="343"/>
      <c r="FY94" s="343"/>
      <c r="FZ94" s="343"/>
      <c r="GA94" s="343"/>
      <c r="GB94" s="343"/>
      <c r="GC94" s="343"/>
      <c r="GD94" s="343"/>
      <c r="GE94" s="343"/>
      <c r="GF94" s="343"/>
      <c r="GG94" s="343"/>
      <c r="GH94" s="343"/>
      <c r="GI94" s="343"/>
      <c r="GJ94" s="343"/>
      <c r="GK94" s="343"/>
      <c r="GL94" s="343"/>
      <c r="GM94" s="343"/>
      <c r="GN94" s="343"/>
      <c r="GO94" s="343"/>
      <c r="GP94" s="343"/>
      <c r="GQ94" s="343"/>
      <c r="GR94" s="343"/>
      <c r="GS94" s="343"/>
      <c r="GT94" s="343"/>
      <c r="GU94" s="343"/>
      <c r="GV94" s="343"/>
      <c r="GW94" s="343"/>
      <c r="GX94" s="343"/>
      <c r="GY94" s="343"/>
      <c r="GZ94" s="343"/>
      <c r="HA94" s="343"/>
      <c r="HB94" s="343"/>
      <c r="HC94" s="343"/>
      <c r="HD94" s="343"/>
      <c r="HE94" s="343"/>
      <c r="HF94" s="343"/>
      <c r="HG94" s="343"/>
      <c r="HH94" s="343"/>
      <c r="HI94" s="343"/>
      <c r="HJ94" s="343"/>
      <c r="HK94" s="343"/>
      <c r="HL94" s="343"/>
      <c r="HM94" s="343"/>
      <c r="HN94" s="343"/>
      <c r="HO94" s="343"/>
      <c r="HP94" s="343"/>
      <c r="HQ94" s="343"/>
      <c r="HR94" s="343"/>
      <c r="HS94" s="343"/>
      <c r="HT94" s="343"/>
      <c r="HU94" s="343"/>
      <c r="HV94" s="343"/>
      <c r="HW94" s="343"/>
      <c r="HX94" s="343"/>
      <c r="HY94" s="343"/>
      <c r="HZ94" s="343"/>
      <c r="IA94" s="343"/>
      <c r="IB94" s="343"/>
      <c r="IC94" s="343"/>
      <c r="ID94" s="343"/>
      <c r="IE94" s="343"/>
      <c r="IF94" s="343"/>
      <c r="IG94" s="343"/>
      <c r="IH94" s="343"/>
      <c r="II94" s="343"/>
      <c r="IJ94" s="343"/>
      <c r="IK94" s="343"/>
      <c r="IL94" s="343"/>
      <c r="IM94" s="343"/>
      <c r="IN94" s="343"/>
      <c r="IO94" s="343"/>
      <c r="IP94" s="343"/>
      <c r="IQ94" s="343"/>
      <c r="IR94" s="343"/>
      <c r="IS94" s="343"/>
      <c r="IT94" s="343"/>
      <c r="IU94" s="343"/>
      <c r="IV94" s="343"/>
    </row>
    <row r="95" spans="1:256" s="344" customFormat="1" ht="20" customHeight="1">
      <c r="A95" s="345" t="s">
        <v>1009</v>
      </c>
      <c r="B95" s="346" t="s">
        <v>1010</v>
      </c>
      <c r="C95" s="355"/>
      <c r="D95" s="348">
        <v>0.64</v>
      </c>
      <c r="E95" s="350">
        <v>0</v>
      </c>
      <c r="F95" s="350">
        <v>0</v>
      </c>
      <c r="G95" s="350">
        <v>0</v>
      </c>
      <c r="H95" s="350">
        <v>0</v>
      </c>
      <c r="I95" s="350">
        <v>0</v>
      </c>
      <c r="J95" s="350">
        <v>0</v>
      </c>
      <c r="K95" s="343"/>
      <c r="L95" s="343"/>
      <c r="M95" s="343"/>
      <c r="N95" s="343"/>
      <c r="O95" s="343"/>
      <c r="P95" s="343"/>
      <c r="Q95" s="343"/>
      <c r="R95" s="343"/>
      <c r="S95" s="343"/>
      <c r="T95" s="343"/>
      <c r="U95" s="343"/>
      <c r="V95" s="343"/>
      <c r="W95" s="343"/>
      <c r="X95" s="343"/>
      <c r="Y95" s="343"/>
      <c r="Z95" s="343"/>
      <c r="AA95" s="343"/>
      <c r="AB95" s="343"/>
      <c r="AC95" s="343"/>
      <c r="AD95" s="343"/>
      <c r="AE95" s="343"/>
      <c r="AF95" s="343"/>
      <c r="AG95" s="343"/>
      <c r="AH95" s="343"/>
      <c r="AI95" s="343"/>
      <c r="AJ95" s="343"/>
      <c r="AK95" s="343"/>
      <c r="AL95" s="343"/>
      <c r="AM95" s="343"/>
      <c r="AN95" s="343"/>
      <c r="AO95" s="343"/>
      <c r="AP95" s="343"/>
      <c r="AQ95" s="343"/>
      <c r="AR95" s="343"/>
      <c r="AS95" s="343"/>
      <c r="AT95" s="343"/>
      <c r="AU95" s="343"/>
      <c r="AV95" s="343"/>
      <c r="AW95" s="343"/>
      <c r="AX95" s="343"/>
      <c r="AY95" s="343"/>
      <c r="AZ95" s="343"/>
      <c r="BA95" s="343"/>
      <c r="BB95" s="343"/>
      <c r="BC95" s="343"/>
      <c r="BD95" s="343"/>
      <c r="BE95" s="343"/>
      <c r="BF95" s="343"/>
      <c r="BG95" s="343"/>
      <c r="BH95" s="343"/>
      <c r="BI95" s="343"/>
      <c r="BJ95" s="343"/>
      <c r="BK95" s="343"/>
      <c r="BL95" s="343"/>
      <c r="BM95" s="343"/>
      <c r="BN95" s="343"/>
      <c r="BO95" s="343"/>
      <c r="BP95" s="343"/>
      <c r="BQ95" s="343"/>
      <c r="BR95" s="343"/>
      <c r="BS95" s="343"/>
      <c r="BT95" s="343"/>
      <c r="BU95" s="343"/>
      <c r="BV95" s="343"/>
      <c r="BW95" s="343"/>
      <c r="BX95" s="343"/>
      <c r="BY95" s="343"/>
      <c r="BZ95" s="343"/>
      <c r="CA95" s="343"/>
      <c r="CB95" s="343"/>
      <c r="CC95" s="343"/>
      <c r="CD95" s="343"/>
      <c r="CE95" s="343"/>
      <c r="CF95" s="343"/>
      <c r="CG95" s="343"/>
      <c r="CH95" s="343"/>
      <c r="CI95" s="343"/>
      <c r="CJ95" s="343"/>
      <c r="CK95" s="343"/>
      <c r="CL95" s="343"/>
      <c r="CM95" s="343"/>
      <c r="CN95" s="343"/>
      <c r="CO95" s="343"/>
      <c r="CP95" s="343"/>
      <c r="CQ95" s="343"/>
      <c r="CR95" s="343"/>
      <c r="CS95" s="343"/>
      <c r="CT95" s="343"/>
      <c r="CU95" s="343"/>
      <c r="CV95" s="343"/>
      <c r="CW95" s="343"/>
      <c r="CX95" s="343"/>
      <c r="CY95" s="343"/>
      <c r="CZ95" s="343"/>
      <c r="DA95" s="343"/>
      <c r="DB95" s="343"/>
      <c r="DC95" s="343"/>
      <c r="DD95" s="343"/>
      <c r="DE95" s="343"/>
      <c r="DF95" s="343"/>
      <c r="DG95" s="343"/>
      <c r="DH95" s="343"/>
      <c r="DI95" s="343"/>
      <c r="DJ95" s="343"/>
      <c r="DK95" s="343"/>
      <c r="DL95" s="343"/>
      <c r="DM95" s="343"/>
      <c r="DN95" s="343"/>
      <c r="DO95" s="343"/>
      <c r="DP95" s="343"/>
      <c r="DQ95" s="343"/>
      <c r="DR95" s="343"/>
      <c r="DS95" s="343"/>
      <c r="DT95" s="343"/>
      <c r="DU95" s="343"/>
      <c r="DV95" s="343"/>
      <c r="DW95" s="343"/>
      <c r="DX95" s="343"/>
      <c r="DY95" s="343"/>
      <c r="DZ95" s="343"/>
      <c r="EA95" s="343"/>
      <c r="EB95" s="343"/>
      <c r="EC95" s="343"/>
      <c r="ED95" s="343"/>
      <c r="EE95" s="343"/>
      <c r="EF95" s="343"/>
      <c r="EG95" s="343"/>
      <c r="EH95" s="343"/>
      <c r="EI95" s="343"/>
      <c r="EJ95" s="343"/>
      <c r="EK95" s="343"/>
      <c r="EL95" s="343"/>
      <c r="EM95" s="343"/>
      <c r="EN95" s="343"/>
      <c r="EO95" s="343"/>
      <c r="EP95" s="343"/>
      <c r="EQ95" s="343"/>
      <c r="ER95" s="343"/>
      <c r="ES95" s="343"/>
      <c r="ET95" s="343"/>
      <c r="EU95" s="343"/>
      <c r="EV95" s="343"/>
      <c r="EW95" s="343"/>
      <c r="EX95" s="343"/>
      <c r="EY95" s="343"/>
      <c r="EZ95" s="343"/>
      <c r="FA95" s="343"/>
      <c r="FB95" s="343"/>
      <c r="FC95" s="343"/>
      <c r="FD95" s="343"/>
      <c r="FE95" s="343"/>
      <c r="FF95" s="343"/>
      <c r="FG95" s="343"/>
      <c r="FH95" s="343"/>
      <c r="FI95" s="343"/>
      <c r="FJ95" s="343"/>
      <c r="FK95" s="343"/>
      <c r="FL95" s="343"/>
      <c r="FM95" s="343"/>
      <c r="FN95" s="343"/>
      <c r="FO95" s="343"/>
      <c r="FP95" s="343"/>
      <c r="FQ95" s="343"/>
      <c r="FR95" s="343"/>
      <c r="FS95" s="343"/>
      <c r="FT95" s="343"/>
      <c r="FU95" s="343"/>
      <c r="FV95" s="343"/>
      <c r="FW95" s="343"/>
      <c r="FX95" s="343"/>
      <c r="FY95" s="343"/>
      <c r="FZ95" s="343"/>
      <c r="GA95" s="343"/>
      <c r="GB95" s="343"/>
      <c r="GC95" s="343"/>
      <c r="GD95" s="343"/>
      <c r="GE95" s="343"/>
      <c r="GF95" s="343"/>
      <c r="GG95" s="343"/>
      <c r="GH95" s="343"/>
      <c r="GI95" s="343"/>
      <c r="GJ95" s="343"/>
      <c r="GK95" s="343"/>
      <c r="GL95" s="343"/>
      <c r="GM95" s="343"/>
      <c r="GN95" s="343"/>
      <c r="GO95" s="343"/>
      <c r="GP95" s="343"/>
      <c r="GQ95" s="343"/>
      <c r="GR95" s="343"/>
      <c r="GS95" s="343"/>
      <c r="GT95" s="343"/>
      <c r="GU95" s="343"/>
      <c r="GV95" s="343"/>
      <c r="GW95" s="343"/>
      <c r="GX95" s="343"/>
      <c r="GY95" s="343"/>
      <c r="GZ95" s="343"/>
      <c r="HA95" s="343"/>
      <c r="HB95" s="343"/>
      <c r="HC95" s="343"/>
      <c r="HD95" s="343"/>
      <c r="HE95" s="343"/>
      <c r="HF95" s="343"/>
      <c r="HG95" s="343"/>
      <c r="HH95" s="343"/>
      <c r="HI95" s="343"/>
      <c r="HJ95" s="343"/>
      <c r="HK95" s="343"/>
      <c r="HL95" s="343"/>
      <c r="HM95" s="343"/>
      <c r="HN95" s="343"/>
      <c r="HO95" s="343"/>
      <c r="HP95" s="343"/>
      <c r="HQ95" s="343"/>
      <c r="HR95" s="343"/>
      <c r="HS95" s="343"/>
      <c r="HT95" s="343"/>
      <c r="HU95" s="343"/>
      <c r="HV95" s="343"/>
      <c r="HW95" s="343"/>
      <c r="HX95" s="343"/>
      <c r="HY95" s="343"/>
      <c r="HZ95" s="343"/>
      <c r="IA95" s="343"/>
      <c r="IB95" s="343"/>
      <c r="IC95" s="343"/>
      <c r="ID95" s="343"/>
      <c r="IE95" s="343"/>
      <c r="IF95" s="343"/>
      <c r="IG95" s="343"/>
      <c r="IH95" s="343"/>
      <c r="II95" s="343"/>
      <c r="IJ95" s="343"/>
      <c r="IK95" s="343"/>
      <c r="IL95" s="343"/>
      <c r="IM95" s="343"/>
      <c r="IN95" s="343"/>
      <c r="IO95" s="343"/>
      <c r="IP95" s="343"/>
      <c r="IQ95" s="343"/>
      <c r="IR95" s="343"/>
      <c r="IS95" s="343"/>
      <c r="IT95" s="343"/>
      <c r="IU95" s="343"/>
      <c r="IV95" s="343"/>
    </row>
    <row r="96" spans="1:256" s="344" customFormat="1" ht="20" customHeight="1">
      <c r="A96" s="345" t="s">
        <v>1011</v>
      </c>
      <c r="B96" s="346" t="s">
        <v>1012</v>
      </c>
      <c r="C96" s="355"/>
      <c r="D96" s="348">
        <v>0.56000000000000005</v>
      </c>
      <c r="E96" s="350">
        <v>0</v>
      </c>
      <c r="F96" s="350">
        <v>0</v>
      </c>
      <c r="G96" s="350">
        <v>0</v>
      </c>
      <c r="H96" s="350">
        <v>0</v>
      </c>
      <c r="I96" s="350">
        <v>0</v>
      </c>
      <c r="J96" s="350">
        <v>0</v>
      </c>
      <c r="K96" s="343"/>
      <c r="L96" s="343"/>
      <c r="M96" s="343"/>
      <c r="N96" s="343"/>
      <c r="O96" s="343"/>
      <c r="P96" s="343"/>
      <c r="Q96" s="343"/>
      <c r="R96" s="343"/>
      <c r="S96" s="343"/>
      <c r="T96" s="343"/>
      <c r="U96" s="343"/>
      <c r="V96" s="343"/>
      <c r="W96" s="343"/>
      <c r="X96" s="343"/>
      <c r="Y96" s="343"/>
      <c r="Z96" s="343"/>
      <c r="AA96" s="343"/>
      <c r="AB96" s="343"/>
      <c r="AC96" s="343"/>
      <c r="AD96" s="343"/>
      <c r="AE96" s="343"/>
      <c r="AF96" s="343"/>
      <c r="AG96" s="343"/>
      <c r="AH96" s="343"/>
      <c r="AI96" s="343"/>
      <c r="AJ96" s="343"/>
      <c r="AK96" s="343"/>
      <c r="AL96" s="343"/>
      <c r="AM96" s="343"/>
      <c r="AN96" s="343"/>
      <c r="AO96" s="343"/>
      <c r="AP96" s="343"/>
      <c r="AQ96" s="343"/>
      <c r="AR96" s="343"/>
      <c r="AS96" s="343"/>
      <c r="AT96" s="343"/>
      <c r="AU96" s="343"/>
      <c r="AV96" s="343"/>
      <c r="AW96" s="343"/>
      <c r="AX96" s="343"/>
      <c r="AY96" s="343"/>
      <c r="AZ96" s="343"/>
      <c r="BA96" s="343"/>
      <c r="BB96" s="343"/>
      <c r="BC96" s="343"/>
      <c r="BD96" s="343"/>
      <c r="BE96" s="343"/>
      <c r="BF96" s="343"/>
      <c r="BG96" s="343"/>
      <c r="BH96" s="343"/>
      <c r="BI96" s="343"/>
      <c r="BJ96" s="343"/>
      <c r="BK96" s="343"/>
      <c r="BL96" s="343"/>
      <c r="BM96" s="343"/>
      <c r="BN96" s="343"/>
      <c r="BO96" s="343"/>
      <c r="BP96" s="343"/>
      <c r="BQ96" s="343"/>
      <c r="BR96" s="343"/>
      <c r="BS96" s="343"/>
      <c r="BT96" s="343"/>
      <c r="BU96" s="343"/>
      <c r="BV96" s="343"/>
      <c r="BW96" s="343"/>
      <c r="BX96" s="343"/>
      <c r="BY96" s="343"/>
      <c r="BZ96" s="343"/>
      <c r="CA96" s="343"/>
      <c r="CB96" s="343"/>
      <c r="CC96" s="343"/>
      <c r="CD96" s="343"/>
      <c r="CE96" s="343"/>
      <c r="CF96" s="343"/>
      <c r="CG96" s="343"/>
      <c r="CH96" s="343"/>
      <c r="CI96" s="343"/>
      <c r="CJ96" s="343"/>
      <c r="CK96" s="343"/>
      <c r="CL96" s="343"/>
      <c r="CM96" s="343"/>
      <c r="CN96" s="343"/>
      <c r="CO96" s="343"/>
      <c r="CP96" s="343"/>
      <c r="CQ96" s="343"/>
      <c r="CR96" s="343"/>
      <c r="CS96" s="343"/>
      <c r="CT96" s="343"/>
      <c r="CU96" s="343"/>
      <c r="CV96" s="343"/>
      <c r="CW96" s="343"/>
      <c r="CX96" s="343"/>
      <c r="CY96" s="343"/>
      <c r="CZ96" s="343"/>
      <c r="DA96" s="343"/>
      <c r="DB96" s="343"/>
      <c r="DC96" s="343"/>
      <c r="DD96" s="343"/>
      <c r="DE96" s="343"/>
      <c r="DF96" s="343"/>
      <c r="DG96" s="343"/>
      <c r="DH96" s="343"/>
      <c r="DI96" s="343"/>
      <c r="DJ96" s="343"/>
      <c r="DK96" s="343"/>
      <c r="DL96" s="343"/>
      <c r="DM96" s="343"/>
      <c r="DN96" s="343"/>
      <c r="DO96" s="343"/>
      <c r="DP96" s="343"/>
      <c r="DQ96" s="343"/>
      <c r="DR96" s="343"/>
      <c r="DS96" s="343"/>
      <c r="DT96" s="343"/>
      <c r="DU96" s="343"/>
      <c r="DV96" s="343"/>
      <c r="DW96" s="343"/>
      <c r="DX96" s="343"/>
      <c r="DY96" s="343"/>
      <c r="DZ96" s="343"/>
      <c r="EA96" s="343"/>
      <c r="EB96" s="343"/>
      <c r="EC96" s="343"/>
      <c r="ED96" s="343"/>
      <c r="EE96" s="343"/>
      <c r="EF96" s="343"/>
      <c r="EG96" s="343"/>
      <c r="EH96" s="343"/>
      <c r="EI96" s="343"/>
      <c r="EJ96" s="343"/>
      <c r="EK96" s="343"/>
      <c r="EL96" s="343"/>
      <c r="EM96" s="343"/>
      <c r="EN96" s="343"/>
      <c r="EO96" s="343"/>
      <c r="EP96" s="343"/>
      <c r="EQ96" s="343"/>
      <c r="ER96" s="343"/>
      <c r="ES96" s="343"/>
      <c r="ET96" s="343"/>
      <c r="EU96" s="343"/>
      <c r="EV96" s="343"/>
      <c r="EW96" s="343"/>
      <c r="EX96" s="343"/>
      <c r="EY96" s="343"/>
      <c r="EZ96" s="343"/>
      <c r="FA96" s="343"/>
      <c r="FB96" s="343"/>
      <c r="FC96" s="343"/>
      <c r="FD96" s="343"/>
      <c r="FE96" s="343"/>
      <c r="FF96" s="343"/>
      <c r="FG96" s="343"/>
      <c r="FH96" s="343"/>
      <c r="FI96" s="343"/>
      <c r="FJ96" s="343"/>
      <c r="FK96" s="343"/>
      <c r="FL96" s="343"/>
      <c r="FM96" s="343"/>
      <c r="FN96" s="343"/>
      <c r="FO96" s="343"/>
      <c r="FP96" s="343"/>
      <c r="FQ96" s="343"/>
      <c r="FR96" s="343"/>
      <c r="FS96" s="343"/>
      <c r="FT96" s="343"/>
      <c r="FU96" s="343"/>
      <c r="FV96" s="343"/>
      <c r="FW96" s="343"/>
      <c r="FX96" s="343"/>
      <c r="FY96" s="343"/>
      <c r="FZ96" s="343"/>
      <c r="GA96" s="343"/>
      <c r="GB96" s="343"/>
      <c r="GC96" s="343"/>
      <c r="GD96" s="343"/>
      <c r="GE96" s="343"/>
      <c r="GF96" s="343"/>
      <c r="GG96" s="343"/>
      <c r="GH96" s="343"/>
      <c r="GI96" s="343"/>
      <c r="GJ96" s="343"/>
      <c r="GK96" s="343"/>
      <c r="GL96" s="343"/>
      <c r="GM96" s="343"/>
      <c r="GN96" s="343"/>
      <c r="GO96" s="343"/>
      <c r="GP96" s="343"/>
      <c r="GQ96" s="343"/>
      <c r="GR96" s="343"/>
      <c r="GS96" s="343"/>
      <c r="GT96" s="343"/>
      <c r="GU96" s="343"/>
      <c r="GV96" s="343"/>
      <c r="GW96" s="343"/>
      <c r="GX96" s="343"/>
      <c r="GY96" s="343"/>
      <c r="GZ96" s="343"/>
      <c r="HA96" s="343"/>
      <c r="HB96" s="343"/>
      <c r="HC96" s="343"/>
      <c r="HD96" s="343"/>
      <c r="HE96" s="343"/>
      <c r="HF96" s="343"/>
      <c r="HG96" s="343"/>
      <c r="HH96" s="343"/>
      <c r="HI96" s="343"/>
      <c r="HJ96" s="343"/>
      <c r="HK96" s="343"/>
      <c r="HL96" s="343"/>
      <c r="HM96" s="343"/>
      <c r="HN96" s="343"/>
      <c r="HO96" s="343"/>
      <c r="HP96" s="343"/>
      <c r="HQ96" s="343"/>
      <c r="HR96" s="343"/>
      <c r="HS96" s="343"/>
      <c r="HT96" s="343"/>
      <c r="HU96" s="343"/>
      <c r="HV96" s="343"/>
      <c r="HW96" s="343"/>
      <c r="HX96" s="343"/>
      <c r="HY96" s="343"/>
      <c r="HZ96" s="343"/>
      <c r="IA96" s="343"/>
      <c r="IB96" s="343"/>
      <c r="IC96" s="343"/>
      <c r="ID96" s="343"/>
      <c r="IE96" s="343"/>
      <c r="IF96" s="343"/>
      <c r="IG96" s="343"/>
      <c r="IH96" s="343"/>
      <c r="II96" s="343"/>
      <c r="IJ96" s="343"/>
      <c r="IK96" s="343"/>
      <c r="IL96" s="343"/>
      <c r="IM96" s="343"/>
      <c r="IN96" s="343"/>
      <c r="IO96" s="343"/>
      <c r="IP96" s="343"/>
      <c r="IQ96" s="343"/>
      <c r="IR96" s="343"/>
      <c r="IS96" s="343"/>
      <c r="IT96" s="343"/>
      <c r="IU96" s="343"/>
      <c r="IV96" s="343"/>
    </row>
    <row r="97" spans="1:256" s="344" customFormat="1" ht="20" customHeight="1">
      <c r="A97" s="345" t="s">
        <v>1013</v>
      </c>
      <c r="B97" s="346" t="s">
        <v>1014</v>
      </c>
      <c r="C97" s="355"/>
      <c r="D97" s="348">
        <v>0.41</v>
      </c>
      <c r="E97" s="350">
        <v>0</v>
      </c>
      <c r="F97" s="350">
        <v>0</v>
      </c>
      <c r="G97" s="350">
        <v>0</v>
      </c>
      <c r="H97" s="350">
        <v>0</v>
      </c>
      <c r="I97" s="350">
        <v>0</v>
      </c>
      <c r="J97" s="350">
        <v>0</v>
      </c>
      <c r="K97" s="343"/>
      <c r="L97" s="343"/>
      <c r="M97" s="343"/>
      <c r="N97" s="343"/>
      <c r="O97" s="343"/>
      <c r="P97" s="343"/>
      <c r="Q97" s="343"/>
      <c r="R97" s="343"/>
      <c r="S97" s="343"/>
      <c r="T97" s="343"/>
      <c r="U97" s="343"/>
      <c r="V97" s="343"/>
      <c r="W97" s="343"/>
      <c r="X97" s="343"/>
      <c r="Y97" s="343"/>
      <c r="Z97" s="343"/>
      <c r="AA97" s="343"/>
      <c r="AB97" s="343"/>
      <c r="AC97" s="343"/>
      <c r="AD97" s="343"/>
      <c r="AE97" s="343"/>
      <c r="AF97" s="343"/>
      <c r="AG97" s="343"/>
      <c r="AH97" s="343"/>
      <c r="AI97" s="343"/>
      <c r="AJ97" s="343"/>
      <c r="AK97" s="343"/>
      <c r="AL97" s="343"/>
      <c r="AM97" s="343"/>
      <c r="AN97" s="343"/>
      <c r="AO97" s="343"/>
      <c r="AP97" s="343"/>
      <c r="AQ97" s="343"/>
      <c r="AR97" s="343"/>
      <c r="AS97" s="343"/>
      <c r="AT97" s="343"/>
      <c r="AU97" s="343"/>
      <c r="AV97" s="343"/>
      <c r="AW97" s="343"/>
      <c r="AX97" s="343"/>
      <c r="AY97" s="343"/>
      <c r="AZ97" s="343"/>
      <c r="BA97" s="343"/>
      <c r="BB97" s="343"/>
      <c r="BC97" s="343"/>
      <c r="BD97" s="343"/>
      <c r="BE97" s="343"/>
      <c r="BF97" s="343"/>
      <c r="BG97" s="343"/>
      <c r="BH97" s="343"/>
      <c r="BI97" s="343"/>
      <c r="BJ97" s="343"/>
      <c r="BK97" s="343"/>
      <c r="BL97" s="343"/>
      <c r="BM97" s="343"/>
      <c r="BN97" s="343"/>
      <c r="BO97" s="343"/>
      <c r="BP97" s="343"/>
      <c r="BQ97" s="343"/>
      <c r="BR97" s="343"/>
      <c r="BS97" s="343"/>
      <c r="BT97" s="343"/>
      <c r="BU97" s="343"/>
      <c r="BV97" s="343"/>
      <c r="BW97" s="343"/>
      <c r="BX97" s="343"/>
      <c r="BY97" s="343"/>
      <c r="BZ97" s="343"/>
      <c r="CA97" s="343"/>
      <c r="CB97" s="343"/>
      <c r="CC97" s="343"/>
      <c r="CD97" s="343"/>
      <c r="CE97" s="343"/>
      <c r="CF97" s="343"/>
      <c r="CG97" s="343"/>
      <c r="CH97" s="343"/>
      <c r="CI97" s="343"/>
      <c r="CJ97" s="343"/>
      <c r="CK97" s="343"/>
      <c r="CL97" s="343"/>
      <c r="CM97" s="343"/>
      <c r="CN97" s="343"/>
      <c r="CO97" s="343"/>
      <c r="CP97" s="343"/>
      <c r="CQ97" s="343"/>
      <c r="CR97" s="343"/>
      <c r="CS97" s="343"/>
      <c r="CT97" s="343"/>
      <c r="CU97" s="343"/>
      <c r="CV97" s="343"/>
      <c r="CW97" s="343"/>
      <c r="CX97" s="343"/>
      <c r="CY97" s="343"/>
      <c r="CZ97" s="343"/>
      <c r="DA97" s="343"/>
      <c r="DB97" s="343"/>
      <c r="DC97" s="343"/>
      <c r="DD97" s="343"/>
      <c r="DE97" s="343"/>
      <c r="DF97" s="343"/>
      <c r="DG97" s="343"/>
      <c r="DH97" s="343"/>
      <c r="DI97" s="343"/>
      <c r="DJ97" s="343"/>
      <c r="DK97" s="343"/>
      <c r="DL97" s="343"/>
      <c r="DM97" s="343"/>
      <c r="DN97" s="343"/>
      <c r="DO97" s="343"/>
      <c r="DP97" s="343"/>
      <c r="DQ97" s="343"/>
      <c r="DR97" s="343"/>
      <c r="DS97" s="343"/>
      <c r="DT97" s="343"/>
      <c r="DU97" s="343"/>
      <c r="DV97" s="343"/>
      <c r="DW97" s="343"/>
      <c r="DX97" s="343"/>
      <c r="DY97" s="343"/>
      <c r="DZ97" s="343"/>
      <c r="EA97" s="343"/>
      <c r="EB97" s="343"/>
      <c r="EC97" s="343"/>
      <c r="ED97" s="343"/>
      <c r="EE97" s="343"/>
      <c r="EF97" s="343"/>
      <c r="EG97" s="343"/>
      <c r="EH97" s="343"/>
      <c r="EI97" s="343"/>
      <c r="EJ97" s="343"/>
      <c r="EK97" s="343"/>
      <c r="EL97" s="343"/>
      <c r="EM97" s="343"/>
      <c r="EN97" s="343"/>
      <c r="EO97" s="343"/>
      <c r="EP97" s="343"/>
      <c r="EQ97" s="343"/>
      <c r="ER97" s="343"/>
      <c r="ES97" s="343"/>
      <c r="ET97" s="343"/>
      <c r="EU97" s="343"/>
      <c r="EV97" s="343"/>
      <c r="EW97" s="343"/>
      <c r="EX97" s="343"/>
      <c r="EY97" s="343"/>
      <c r="EZ97" s="343"/>
      <c r="FA97" s="343"/>
      <c r="FB97" s="343"/>
      <c r="FC97" s="343"/>
      <c r="FD97" s="343"/>
      <c r="FE97" s="343"/>
      <c r="FF97" s="343"/>
      <c r="FG97" s="343"/>
      <c r="FH97" s="343"/>
      <c r="FI97" s="343"/>
      <c r="FJ97" s="343"/>
      <c r="FK97" s="343"/>
      <c r="FL97" s="343"/>
      <c r="FM97" s="343"/>
      <c r="FN97" s="343"/>
      <c r="FO97" s="343"/>
      <c r="FP97" s="343"/>
      <c r="FQ97" s="343"/>
      <c r="FR97" s="343"/>
      <c r="FS97" s="343"/>
      <c r="FT97" s="343"/>
      <c r="FU97" s="343"/>
      <c r="FV97" s="343"/>
      <c r="FW97" s="343"/>
      <c r="FX97" s="343"/>
      <c r="FY97" s="343"/>
      <c r="FZ97" s="343"/>
      <c r="GA97" s="343"/>
      <c r="GB97" s="343"/>
      <c r="GC97" s="343"/>
      <c r="GD97" s="343"/>
      <c r="GE97" s="343"/>
      <c r="GF97" s="343"/>
      <c r="GG97" s="343"/>
      <c r="GH97" s="343"/>
      <c r="GI97" s="343"/>
      <c r="GJ97" s="343"/>
      <c r="GK97" s="343"/>
      <c r="GL97" s="343"/>
      <c r="GM97" s="343"/>
      <c r="GN97" s="343"/>
      <c r="GO97" s="343"/>
      <c r="GP97" s="343"/>
      <c r="GQ97" s="343"/>
      <c r="GR97" s="343"/>
      <c r="GS97" s="343"/>
      <c r="GT97" s="343"/>
      <c r="GU97" s="343"/>
      <c r="GV97" s="343"/>
      <c r="GW97" s="343"/>
      <c r="GX97" s="343"/>
      <c r="GY97" s="343"/>
      <c r="GZ97" s="343"/>
      <c r="HA97" s="343"/>
      <c r="HB97" s="343"/>
      <c r="HC97" s="343"/>
      <c r="HD97" s="343"/>
      <c r="HE97" s="343"/>
      <c r="HF97" s="343"/>
      <c r="HG97" s="343"/>
      <c r="HH97" s="343"/>
      <c r="HI97" s="343"/>
      <c r="HJ97" s="343"/>
      <c r="HK97" s="343"/>
      <c r="HL97" s="343"/>
      <c r="HM97" s="343"/>
      <c r="HN97" s="343"/>
      <c r="HO97" s="343"/>
      <c r="HP97" s="343"/>
      <c r="HQ97" s="343"/>
      <c r="HR97" s="343"/>
      <c r="HS97" s="343"/>
      <c r="HT97" s="343"/>
      <c r="HU97" s="343"/>
      <c r="HV97" s="343"/>
      <c r="HW97" s="343"/>
      <c r="HX97" s="343"/>
      <c r="HY97" s="343"/>
      <c r="HZ97" s="343"/>
      <c r="IA97" s="343"/>
      <c r="IB97" s="343"/>
      <c r="IC97" s="343"/>
      <c r="ID97" s="343"/>
      <c r="IE97" s="343"/>
      <c r="IF97" s="343"/>
      <c r="IG97" s="343"/>
      <c r="IH97" s="343"/>
      <c r="II97" s="343"/>
      <c r="IJ97" s="343"/>
      <c r="IK97" s="343"/>
      <c r="IL97" s="343"/>
      <c r="IM97" s="343"/>
      <c r="IN97" s="343"/>
      <c r="IO97" s="343"/>
      <c r="IP97" s="343"/>
      <c r="IQ97" s="343"/>
      <c r="IR97" s="343"/>
      <c r="IS97" s="343"/>
      <c r="IT97" s="343"/>
      <c r="IU97" s="343"/>
      <c r="IV97" s="343"/>
    </row>
    <row r="98" spans="1:256" s="344" customFormat="1" ht="20" customHeight="1">
      <c r="A98" s="345" t="s">
        <v>1015</v>
      </c>
      <c r="B98" s="346" t="s">
        <v>1016</v>
      </c>
      <c r="C98" s="355"/>
      <c r="D98" s="348">
        <v>0.56000000000000005</v>
      </c>
      <c r="E98" s="350">
        <v>0</v>
      </c>
      <c r="F98" s="350">
        <v>0</v>
      </c>
      <c r="G98" s="350">
        <v>0</v>
      </c>
      <c r="H98" s="350">
        <v>0</v>
      </c>
      <c r="I98" s="350">
        <v>0</v>
      </c>
      <c r="J98" s="350">
        <v>0</v>
      </c>
      <c r="K98" s="343"/>
      <c r="L98" s="343"/>
      <c r="M98" s="343"/>
      <c r="N98" s="343"/>
      <c r="O98" s="343"/>
      <c r="P98" s="343"/>
      <c r="Q98" s="343"/>
      <c r="R98" s="343"/>
      <c r="S98" s="343"/>
      <c r="T98" s="343"/>
      <c r="U98" s="343"/>
      <c r="V98" s="343"/>
      <c r="W98" s="343"/>
      <c r="X98" s="343"/>
      <c r="Y98" s="343"/>
      <c r="Z98" s="343"/>
      <c r="AA98" s="343"/>
      <c r="AB98" s="343"/>
      <c r="AC98" s="343"/>
      <c r="AD98" s="343"/>
      <c r="AE98" s="343"/>
      <c r="AF98" s="343"/>
      <c r="AG98" s="343"/>
      <c r="AH98" s="343"/>
      <c r="AI98" s="343"/>
      <c r="AJ98" s="343"/>
      <c r="AK98" s="343"/>
      <c r="AL98" s="343"/>
      <c r="AM98" s="343"/>
      <c r="AN98" s="343"/>
      <c r="AO98" s="343"/>
      <c r="AP98" s="343"/>
      <c r="AQ98" s="343"/>
      <c r="AR98" s="343"/>
      <c r="AS98" s="343"/>
      <c r="AT98" s="343"/>
      <c r="AU98" s="343"/>
      <c r="AV98" s="343"/>
      <c r="AW98" s="343"/>
      <c r="AX98" s="343"/>
      <c r="AY98" s="343"/>
      <c r="AZ98" s="343"/>
      <c r="BA98" s="343"/>
      <c r="BB98" s="343"/>
      <c r="BC98" s="343"/>
      <c r="BD98" s="343"/>
      <c r="BE98" s="343"/>
      <c r="BF98" s="343"/>
      <c r="BG98" s="343"/>
      <c r="BH98" s="343"/>
      <c r="BI98" s="343"/>
      <c r="BJ98" s="343"/>
      <c r="BK98" s="343"/>
      <c r="BL98" s="343"/>
      <c r="BM98" s="343"/>
      <c r="BN98" s="343"/>
      <c r="BO98" s="343"/>
      <c r="BP98" s="343"/>
      <c r="BQ98" s="343"/>
      <c r="BR98" s="343"/>
      <c r="BS98" s="343"/>
      <c r="BT98" s="343"/>
      <c r="BU98" s="343"/>
      <c r="BV98" s="343"/>
      <c r="BW98" s="343"/>
      <c r="BX98" s="343"/>
      <c r="BY98" s="343"/>
      <c r="BZ98" s="343"/>
      <c r="CA98" s="343"/>
      <c r="CB98" s="343"/>
      <c r="CC98" s="343"/>
      <c r="CD98" s="343"/>
      <c r="CE98" s="343"/>
      <c r="CF98" s="343"/>
      <c r="CG98" s="343"/>
      <c r="CH98" s="343"/>
      <c r="CI98" s="343"/>
      <c r="CJ98" s="343"/>
      <c r="CK98" s="343"/>
      <c r="CL98" s="343"/>
      <c r="CM98" s="343"/>
      <c r="CN98" s="343"/>
      <c r="CO98" s="343"/>
      <c r="CP98" s="343"/>
      <c r="CQ98" s="343"/>
      <c r="CR98" s="343"/>
      <c r="CS98" s="343"/>
      <c r="CT98" s="343"/>
      <c r="CU98" s="343"/>
      <c r="CV98" s="343"/>
      <c r="CW98" s="343"/>
      <c r="CX98" s="343"/>
      <c r="CY98" s="343"/>
      <c r="CZ98" s="343"/>
      <c r="DA98" s="343"/>
      <c r="DB98" s="343"/>
      <c r="DC98" s="343"/>
      <c r="DD98" s="343"/>
      <c r="DE98" s="343"/>
      <c r="DF98" s="343"/>
      <c r="DG98" s="343"/>
      <c r="DH98" s="343"/>
      <c r="DI98" s="343"/>
      <c r="DJ98" s="343"/>
      <c r="DK98" s="343"/>
      <c r="DL98" s="343"/>
      <c r="DM98" s="343"/>
      <c r="DN98" s="343"/>
      <c r="DO98" s="343"/>
      <c r="DP98" s="343"/>
      <c r="DQ98" s="343"/>
      <c r="DR98" s="343"/>
      <c r="DS98" s="343"/>
      <c r="DT98" s="343"/>
      <c r="DU98" s="343"/>
      <c r="DV98" s="343"/>
      <c r="DW98" s="343"/>
      <c r="DX98" s="343"/>
      <c r="DY98" s="343"/>
      <c r="DZ98" s="343"/>
      <c r="EA98" s="343"/>
      <c r="EB98" s="343"/>
      <c r="EC98" s="343"/>
      <c r="ED98" s="343"/>
      <c r="EE98" s="343"/>
      <c r="EF98" s="343"/>
      <c r="EG98" s="343"/>
      <c r="EH98" s="343"/>
      <c r="EI98" s="343"/>
      <c r="EJ98" s="343"/>
      <c r="EK98" s="343"/>
      <c r="EL98" s="343"/>
      <c r="EM98" s="343"/>
      <c r="EN98" s="343"/>
      <c r="EO98" s="343"/>
      <c r="EP98" s="343"/>
      <c r="EQ98" s="343"/>
      <c r="ER98" s="343"/>
      <c r="ES98" s="343"/>
      <c r="ET98" s="343"/>
      <c r="EU98" s="343"/>
      <c r="EV98" s="343"/>
      <c r="EW98" s="343"/>
      <c r="EX98" s="343"/>
      <c r="EY98" s="343"/>
      <c r="EZ98" s="343"/>
      <c r="FA98" s="343"/>
      <c r="FB98" s="343"/>
      <c r="FC98" s="343"/>
      <c r="FD98" s="343"/>
      <c r="FE98" s="343"/>
      <c r="FF98" s="343"/>
      <c r="FG98" s="343"/>
      <c r="FH98" s="343"/>
      <c r="FI98" s="343"/>
      <c r="FJ98" s="343"/>
      <c r="FK98" s="343"/>
      <c r="FL98" s="343"/>
      <c r="FM98" s="343"/>
      <c r="FN98" s="343"/>
      <c r="FO98" s="343"/>
      <c r="FP98" s="343"/>
      <c r="FQ98" s="343"/>
      <c r="FR98" s="343"/>
      <c r="FS98" s="343"/>
      <c r="FT98" s="343"/>
      <c r="FU98" s="343"/>
      <c r="FV98" s="343"/>
      <c r="FW98" s="343"/>
      <c r="FX98" s="343"/>
      <c r="FY98" s="343"/>
      <c r="FZ98" s="343"/>
      <c r="GA98" s="343"/>
      <c r="GB98" s="343"/>
      <c r="GC98" s="343"/>
      <c r="GD98" s="343"/>
      <c r="GE98" s="343"/>
      <c r="GF98" s="343"/>
      <c r="GG98" s="343"/>
      <c r="GH98" s="343"/>
      <c r="GI98" s="343"/>
      <c r="GJ98" s="343"/>
      <c r="GK98" s="343"/>
      <c r="GL98" s="343"/>
      <c r="GM98" s="343"/>
      <c r="GN98" s="343"/>
      <c r="GO98" s="343"/>
      <c r="GP98" s="343"/>
      <c r="GQ98" s="343"/>
      <c r="GR98" s="343"/>
      <c r="GS98" s="343"/>
      <c r="GT98" s="343"/>
      <c r="GU98" s="343"/>
      <c r="GV98" s="343"/>
      <c r="GW98" s="343"/>
      <c r="GX98" s="343"/>
      <c r="GY98" s="343"/>
      <c r="GZ98" s="343"/>
      <c r="HA98" s="343"/>
      <c r="HB98" s="343"/>
      <c r="HC98" s="343"/>
      <c r="HD98" s="343"/>
      <c r="HE98" s="343"/>
      <c r="HF98" s="343"/>
      <c r="HG98" s="343"/>
      <c r="HH98" s="343"/>
      <c r="HI98" s="343"/>
      <c r="HJ98" s="343"/>
      <c r="HK98" s="343"/>
      <c r="HL98" s="343"/>
      <c r="HM98" s="343"/>
      <c r="HN98" s="343"/>
      <c r="HO98" s="343"/>
      <c r="HP98" s="343"/>
      <c r="HQ98" s="343"/>
      <c r="HR98" s="343"/>
      <c r="HS98" s="343"/>
      <c r="HT98" s="343"/>
      <c r="HU98" s="343"/>
      <c r="HV98" s="343"/>
      <c r="HW98" s="343"/>
      <c r="HX98" s="343"/>
      <c r="HY98" s="343"/>
      <c r="HZ98" s="343"/>
      <c r="IA98" s="343"/>
      <c r="IB98" s="343"/>
      <c r="IC98" s="343"/>
      <c r="ID98" s="343"/>
      <c r="IE98" s="343"/>
      <c r="IF98" s="343"/>
      <c r="IG98" s="343"/>
      <c r="IH98" s="343"/>
      <c r="II98" s="343"/>
      <c r="IJ98" s="343"/>
      <c r="IK98" s="343"/>
      <c r="IL98" s="343"/>
      <c r="IM98" s="343"/>
      <c r="IN98" s="343"/>
      <c r="IO98" s="343"/>
      <c r="IP98" s="343"/>
      <c r="IQ98" s="343"/>
      <c r="IR98" s="343"/>
      <c r="IS98" s="343"/>
      <c r="IT98" s="343"/>
      <c r="IU98" s="343"/>
      <c r="IV98" s="343"/>
    </row>
    <row r="99" spans="1:256" s="344" customFormat="1" ht="20" customHeight="1">
      <c r="A99" s="345" t="s">
        <v>1017</v>
      </c>
      <c r="B99" s="346" t="s">
        <v>1018</v>
      </c>
      <c r="C99" s="355"/>
      <c r="D99" s="348">
        <v>0.51</v>
      </c>
      <c r="E99" s="350">
        <v>0</v>
      </c>
      <c r="F99" s="350">
        <v>0</v>
      </c>
      <c r="G99" s="350">
        <v>0</v>
      </c>
      <c r="H99" s="350">
        <v>0</v>
      </c>
      <c r="I99" s="350">
        <v>0</v>
      </c>
      <c r="J99" s="350">
        <v>0</v>
      </c>
      <c r="K99" s="343"/>
      <c r="L99" s="343"/>
      <c r="M99" s="343"/>
      <c r="N99" s="343"/>
      <c r="O99" s="343"/>
      <c r="P99" s="343"/>
      <c r="Q99" s="343"/>
      <c r="R99" s="343"/>
      <c r="S99" s="343"/>
      <c r="T99" s="343"/>
      <c r="U99" s="343"/>
      <c r="V99" s="343"/>
      <c r="W99" s="343"/>
      <c r="X99" s="343"/>
      <c r="Y99" s="343"/>
      <c r="Z99" s="343"/>
      <c r="AA99" s="343"/>
      <c r="AB99" s="343"/>
      <c r="AC99" s="343"/>
      <c r="AD99" s="343"/>
      <c r="AE99" s="343"/>
      <c r="AF99" s="343"/>
      <c r="AG99" s="343"/>
      <c r="AH99" s="343"/>
      <c r="AI99" s="343"/>
      <c r="AJ99" s="343"/>
      <c r="AK99" s="343"/>
      <c r="AL99" s="343"/>
      <c r="AM99" s="343"/>
      <c r="AN99" s="343"/>
      <c r="AO99" s="343"/>
      <c r="AP99" s="343"/>
      <c r="AQ99" s="343"/>
      <c r="AR99" s="343"/>
      <c r="AS99" s="343"/>
      <c r="AT99" s="343"/>
      <c r="AU99" s="343"/>
      <c r="AV99" s="343"/>
      <c r="AW99" s="343"/>
      <c r="AX99" s="343"/>
      <c r="AY99" s="343"/>
      <c r="AZ99" s="343"/>
      <c r="BA99" s="343"/>
      <c r="BB99" s="343"/>
      <c r="BC99" s="343"/>
      <c r="BD99" s="343"/>
      <c r="BE99" s="343"/>
      <c r="BF99" s="343"/>
      <c r="BG99" s="343"/>
      <c r="BH99" s="343"/>
      <c r="BI99" s="343"/>
      <c r="BJ99" s="343"/>
      <c r="BK99" s="343"/>
      <c r="BL99" s="343"/>
      <c r="BM99" s="343"/>
      <c r="BN99" s="343"/>
      <c r="BO99" s="343"/>
      <c r="BP99" s="343"/>
      <c r="BQ99" s="343"/>
      <c r="BR99" s="343"/>
      <c r="BS99" s="343"/>
      <c r="BT99" s="343"/>
      <c r="BU99" s="343"/>
      <c r="BV99" s="343"/>
      <c r="BW99" s="343"/>
      <c r="BX99" s="343"/>
      <c r="BY99" s="343"/>
      <c r="BZ99" s="343"/>
      <c r="CA99" s="343"/>
      <c r="CB99" s="343"/>
      <c r="CC99" s="343"/>
      <c r="CD99" s="343"/>
      <c r="CE99" s="343"/>
      <c r="CF99" s="343"/>
      <c r="CG99" s="343"/>
      <c r="CH99" s="343"/>
      <c r="CI99" s="343"/>
      <c r="CJ99" s="343"/>
      <c r="CK99" s="343"/>
      <c r="CL99" s="343"/>
      <c r="CM99" s="343"/>
      <c r="CN99" s="343"/>
      <c r="CO99" s="343"/>
      <c r="CP99" s="343"/>
      <c r="CQ99" s="343"/>
      <c r="CR99" s="343"/>
      <c r="CS99" s="343"/>
      <c r="CT99" s="343"/>
      <c r="CU99" s="343"/>
      <c r="CV99" s="343"/>
      <c r="CW99" s="343"/>
      <c r="CX99" s="343"/>
      <c r="CY99" s="343"/>
      <c r="CZ99" s="343"/>
      <c r="DA99" s="343"/>
      <c r="DB99" s="343"/>
      <c r="DC99" s="343"/>
      <c r="DD99" s="343"/>
      <c r="DE99" s="343"/>
      <c r="DF99" s="343"/>
      <c r="DG99" s="343"/>
      <c r="DH99" s="343"/>
      <c r="DI99" s="343"/>
      <c r="DJ99" s="343"/>
      <c r="DK99" s="343"/>
      <c r="DL99" s="343"/>
      <c r="DM99" s="343"/>
      <c r="DN99" s="343"/>
      <c r="DO99" s="343"/>
      <c r="DP99" s="343"/>
      <c r="DQ99" s="343"/>
      <c r="DR99" s="343"/>
      <c r="DS99" s="343"/>
      <c r="DT99" s="343"/>
      <c r="DU99" s="343"/>
      <c r="DV99" s="343"/>
      <c r="DW99" s="343"/>
      <c r="DX99" s="343"/>
      <c r="DY99" s="343"/>
      <c r="DZ99" s="343"/>
      <c r="EA99" s="343"/>
      <c r="EB99" s="343"/>
      <c r="EC99" s="343"/>
      <c r="ED99" s="343"/>
      <c r="EE99" s="343"/>
      <c r="EF99" s="343"/>
      <c r="EG99" s="343"/>
      <c r="EH99" s="343"/>
      <c r="EI99" s="343"/>
      <c r="EJ99" s="343"/>
      <c r="EK99" s="343"/>
      <c r="EL99" s="343"/>
      <c r="EM99" s="343"/>
      <c r="EN99" s="343"/>
      <c r="EO99" s="343"/>
      <c r="EP99" s="343"/>
      <c r="EQ99" s="343"/>
      <c r="ER99" s="343"/>
      <c r="ES99" s="343"/>
      <c r="ET99" s="343"/>
      <c r="EU99" s="343"/>
      <c r="EV99" s="343"/>
      <c r="EW99" s="343"/>
      <c r="EX99" s="343"/>
      <c r="EY99" s="343"/>
      <c r="EZ99" s="343"/>
      <c r="FA99" s="343"/>
      <c r="FB99" s="343"/>
      <c r="FC99" s="343"/>
      <c r="FD99" s="343"/>
      <c r="FE99" s="343"/>
      <c r="FF99" s="343"/>
      <c r="FG99" s="343"/>
      <c r="FH99" s="343"/>
      <c r="FI99" s="343"/>
      <c r="FJ99" s="343"/>
      <c r="FK99" s="343"/>
      <c r="FL99" s="343"/>
      <c r="FM99" s="343"/>
      <c r="FN99" s="343"/>
      <c r="FO99" s="343"/>
      <c r="FP99" s="343"/>
      <c r="FQ99" s="343"/>
      <c r="FR99" s="343"/>
      <c r="FS99" s="343"/>
      <c r="FT99" s="343"/>
      <c r="FU99" s="343"/>
      <c r="FV99" s="343"/>
      <c r="FW99" s="343"/>
      <c r="FX99" s="343"/>
      <c r="FY99" s="343"/>
      <c r="FZ99" s="343"/>
      <c r="GA99" s="343"/>
      <c r="GB99" s="343"/>
      <c r="GC99" s="343"/>
      <c r="GD99" s="343"/>
      <c r="GE99" s="343"/>
      <c r="GF99" s="343"/>
      <c r="GG99" s="343"/>
      <c r="GH99" s="343"/>
      <c r="GI99" s="343"/>
      <c r="GJ99" s="343"/>
      <c r="GK99" s="343"/>
      <c r="GL99" s="343"/>
      <c r="GM99" s="343"/>
      <c r="GN99" s="343"/>
      <c r="GO99" s="343"/>
      <c r="GP99" s="343"/>
      <c r="GQ99" s="343"/>
      <c r="GR99" s="343"/>
      <c r="GS99" s="343"/>
      <c r="GT99" s="343"/>
      <c r="GU99" s="343"/>
      <c r="GV99" s="343"/>
      <c r="GW99" s="343"/>
      <c r="GX99" s="343"/>
      <c r="GY99" s="343"/>
      <c r="GZ99" s="343"/>
      <c r="HA99" s="343"/>
      <c r="HB99" s="343"/>
      <c r="HC99" s="343"/>
      <c r="HD99" s="343"/>
      <c r="HE99" s="343"/>
      <c r="HF99" s="343"/>
      <c r="HG99" s="343"/>
      <c r="HH99" s="343"/>
      <c r="HI99" s="343"/>
      <c r="HJ99" s="343"/>
      <c r="HK99" s="343"/>
      <c r="HL99" s="343"/>
      <c r="HM99" s="343"/>
      <c r="HN99" s="343"/>
      <c r="HO99" s="343"/>
      <c r="HP99" s="343"/>
      <c r="HQ99" s="343"/>
      <c r="HR99" s="343"/>
      <c r="HS99" s="343"/>
      <c r="HT99" s="343"/>
      <c r="HU99" s="343"/>
      <c r="HV99" s="343"/>
      <c r="HW99" s="343"/>
      <c r="HX99" s="343"/>
      <c r="HY99" s="343"/>
      <c r="HZ99" s="343"/>
      <c r="IA99" s="343"/>
      <c r="IB99" s="343"/>
      <c r="IC99" s="343"/>
      <c r="ID99" s="343"/>
      <c r="IE99" s="343"/>
      <c r="IF99" s="343"/>
      <c r="IG99" s="343"/>
      <c r="IH99" s="343"/>
      <c r="II99" s="343"/>
      <c r="IJ99" s="343"/>
      <c r="IK99" s="343"/>
      <c r="IL99" s="343"/>
      <c r="IM99" s="343"/>
      <c r="IN99" s="343"/>
      <c r="IO99" s="343"/>
      <c r="IP99" s="343"/>
      <c r="IQ99" s="343"/>
      <c r="IR99" s="343"/>
      <c r="IS99" s="343"/>
      <c r="IT99" s="343"/>
      <c r="IU99" s="343"/>
      <c r="IV99" s="343"/>
    </row>
    <row r="100" spans="1:256" s="344" customFormat="1" ht="20" customHeight="1">
      <c r="A100" s="345" t="s">
        <v>1019</v>
      </c>
      <c r="B100" s="346" t="s">
        <v>1020</v>
      </c>
      <c r="C100" s="355"/>
      <c r="D100" s="348">
        <v>0.56000000000000005</v>
      </c>
      <c r="E100" s="350">
        <v>0</v>
      </c>
      <c r="F100" s="350">
        <v>0</v>
      </c>
      <c r="G100" s="350">
        <v>0</v>
      </c>
      <c r="H100" s="350">
        <v>0</v>
      </c>
      <c r="I100" s="350">
        <v>0</v>
      </c>
      <c r="J100" s="350">
        <v>0</v>
      </c>
      <c r="K100" s="343"/>
      <c r="L100" s="343"/>
      <c r="M100" s="343"/>
      <c r="N100" s="343"/>
      <c r="O100" s="343"/>
      <c r="P100" s="343"/>
      <c r="Q100" s="343"/>
      <c r="R100" s="343"/>
      <c r="S100" s="343"/>
      <c r="T100" s="343"/>
      <c r="U100" s="343"/>
      <c r="V100" s="343"/>
      <c r="W100" s="343"/>
      <c r="X100" s="343"/>
      <c r="Y100" s="343"/>
      <c r="Z100" s="343"/>
      <c r="AA100" s="343"/>
      <c r="AB100" s="343"/>
      <c r="AC100" s="343"/>
      <c r="AD100" s="343"/>
      <c r="AE100" s="343"/>
      <c r="AF100" s="343"/>
      <c r="AG100" s="343"/>
      <c r="AH100" s="343"/>
      <c r="AI100" s="343"/>
      <c r="AJ100" s="343"/>
      <c r="AK100" s="343"/>
      <c r="AL100" s="343"/>
      <c r="AM100" s="343"/>
      <c r="AN100" s="343"/>
      <c r="AO100" s="343"/>
      <c r="AP100" s="343"/>
      <c r="AQ100" s="343"/>
      <c r="AR100" s="343"/>
      <c r="AS100" s="343"/>
      <c r="AT100" s="343"/>
      <c r="AU100" s="343"/>
      <c r="AV100" s="343"/>
      <c r="AW100" s="343"/>
      <c r="AX100" s="343"/>
      <c r="AY100" s="343"/>
      <c r="AZ100" s="343"/>
      <c r="BA100" s="343"/>
      <c r="BB100" s="343"/>
      <c r="BC100" s="343"/>
      <c r="BD100" s="343"/>
      <c r="BE100" s="343"/>
      <c r="BF100" s="343"/>
      <c r="BG100" s="343"/>
      <c r="BH100" s="343"/>
      <c r="BI100" s="343"/>
      <c r="BJ100" s="343"/>
      <c r="BK100" s="343"/>
      <c r="BL100" s="343"/>
      <c r="BM100" s="343"/>
      <c r="BN100" s="343"/>
      <c r="BO100" s="343"/>
      <c r="BP100" s="343"/>
      <c r="BQ100" s="343"/>
      <c r="BR100" s="343"/>
      <c r="BS100" s="343"/>
      <c r="BT100" s="343"/>
      <c r="BU100" s="343"/>
      <c r="BV100" s="343"/>
      <c r="BW100" s="343"/>
      <c r="BX100" s="343"/>
      <c r="BY100" s="343"/>
      <c r="BZ100" s="343"/>
      <c r="CA100" s="343"/>
      <c r="CB100" s="343"/>
      <c r="CC100" s="343"/>
      <c r="CD100" s="343"/>
      <c r="CE100" s="343"/>
      <c r="CF100" s="343"/>
      <c r="CG100" s="343"/>
      <c r="CH100" s="343"/>
      <c r="CI100" s="343"/>
      <c r="CJ100" s="343"/>
      <c r="CK100" s="343"/>
      <c r="CL100" s="343"/>
      <c r="CM100" s="343"/>
      <c r="CN100" s="343"/>
      <c r="CO100" s="343"/>
      <c r="CP100" s="343"/>
      <c r="CQ100" s="343"/>
      <c r="CR100" s="343"/>
      <c r="CS100" s="343"/>
      <c r="CT100" s="343"/>
      <c r="CU100" s="343"/>
      <c r="CV100" s="343"/>
      <c r="CW100" s="343"/>
      <c r="CX100" s="343"/>
      <c r="CY100" s="343"/>
      <c r="CZ100" s="343"/>
      <c r="DA100" s="343"/>
      <c r="DB100" s="343"/>
      <c r="DC100" s="343"/>
      <c r="DD100" s="343"/>
      <c r="DE100" s="343"/>
      <c r="DF100" s="343"/>
      <c r="DG100" s="343"/>
      <c r="DH100" s="343"/>
      <c r="DI100" s="343"/>
      <c r="DJ100" s="343"/>
      <c r="DK100" s="343"/>
      <c r="DL100" s="343"/>
      <c r="DM100" s="343"/>
      <c r="DN100" s="343"/>
      <c r="DO100" s="343"/>
      <c r="DP100" s="343"/>
      <c r="DQ100" s="343"/>
      <c r="DR100" s="343"/>
      <c r="DS100" s="343"/>
      <c r="DT100" s="343"/>
      <c r="DU100" s="343"/>
      <c r="DV100" s="343"/>
      <c r="DW100" s="343"/>
      <c r="DX100" s="343"/>
      <c r="DY100" s="343"/>
      <c r="DZ100" s="343"/>
      <c r="EA100" s="343"/>
      <c r="EB100" s="343"/>
      <c r="EC100" s="343"/>
      <c r="ED100" s="343"/>
      <c r="EE100" s="343"/>
      <c r="EF100" s="343"/>
      <c r="EG100" s="343"/>
      <c r="EH100" s="343"/>
      <c r="EI100" s="343"/>
      <c r="EJ100" s="343"/>
      <c r="EK100" s="343"/>
      <c r="EL100" s="343"/>
      <c r="EM100" s="343"/>
      <c r="EN100" s="343"/>
      <c r="EO100" s="343"/>
      <c r="EP100" s="343"/>
      <c r="EQ100" s="343"/>
      <c r="ER100" s="343"/>
      <c r="ES100" s="343"/>
      <c r="ET100" s="343"/>
      <c r="EU100" s="343"/>
      <c r="EV100" s="343"/>
      <c r="EW100" s="343"/>
      <c r="EX100" s="343"/>
      <c r="EY100" s="343"/>
      <c r="EZ100" s="343"/>
      <c r="FA100" s="343"/>
      <c r="FB100" s="343"/>
      <c r="FC100" s="343"/>
      <c r="FD100" s="343"/>
      <c r="FE100" s="343"/>
      <c r="FF100" s="343"/>
      <c r="FG100" s="343"/>
      <c r="FH100" s="343"/>
      <c r="FI100" s="343"/>
      <c r="FJ100" s="343"/>
      <c r="FK100" s="343"/>
      <c r="FL100" s="343"/>
      <c r="FM100" s="343"/>
      <c r="FN100" s="343"/>
      <c r="FO100" s="343"/>
      <c r="FP100" s="343"/>
      <c r="FQ100" s="343"/>
      <c r="FR100" s="343"/>
      <c r="FS100" s="343"/>
      <c r="FT100" s="343"/>
      <c r="FU100" s="343"/>
      <c r="FV100" s="343"/>
      <c r="FW100" s="343"/>
      <c r="FX100" s="343"/>
      <c r="FY100" s="343"/>
      <c r="FZ100" s="343"/>
      <c r="GA100" s="343"/>
      <c r="GB100" s="343"/>
      <c r="GC100" s="343"/>
      <c r="GD100" s="343"/>
      <c r="GE100" s="343"/>
      <c r="GF100" s="343"/>
      <c r="GG100" s="343"/>
      <c r="GH100" s="343"/>
      <c r="GI100" s="343"/>
      <c r="GJ100" s="343"/>
      <c r="GK100" s="343"/>
      <c r="GL100" s="343"/>
      <c r="GM100" s="343"/>
      <c r="GN100" s="343"/>
      <c r="GO100" s="343"/>
      <c r="GP100" s="343"/>
      <c r="GQ100" s="343"/>
      <c r="GR100" s="343"/>
      <c r="GS100" s="343"/>
      <c r="GT100" s="343"/>
      <c r="GU100" s="343"/>
      <c r="GV100" s="343"/>
      <c r="GW100" s="343"/>
      <c r="GX100" s="343"/>
      <c r="GY100" s="343"/>
      <c r="GZ100" s="343"/>
      <c r="HA100" s="343"/>
      <c r="HB100" s="343"/>
      <c r="HC100" s="343"/>
      <c r="HD100" s="343"/>
      <c r="HE100" s="343"/>
      <c r="HF100" s="343"/>
      <c r="HG100" s="343"/>
      <c r="HH100" s="343"/>
      <c r="HI100" s="343"/>
      <c r="HJ100" s="343"/>
      <c r="HK100" s="343"/>
      <c r="HL100" s="343"/>
      <c r="HM100" s="343"/>
      <c r="HN100" s="343"/>
      <c r="HO100" s="343"/>
      <c r="HP100" s="343"/>
      <c r="HQ100" s="343"/>
      <c r="HR100" s="343"/>
      <c r="HS100" s="343"/>
      <c r="HT100" s="343"/>
      <c r="HU100" s="343"/>
      <c r="HV100" s="343"/>
      <c r="HW100" s="343"/>
      <c r="HX100" s="343"/>
      <c r="HY100" s="343"/>
      <c r="HZ100" s="343"/>
      <c r="IA100" s="343"/>
      <c r="IB100" s="343"/>
      <c r="IC100" s="343"/>
      <c r="ID100" s="343"/>
      <c r="IE100" s="343"/>
      <c r="IF100" s="343"/>
      <c r="IG100" s="343"/>
      <c r="IH100" s="343"/>
      <c r="II100" s="343"/>
      <c r="IJ100" s="343"/>
      <c r="IK100" s="343"/>
      <c r="IL100" s="343"/>
      <c r="IM100" s="343"/>
      <c r="IN100" s="343"/>
      <c r="IO100" s="343"/>
      <c r="IP100" s="343"/>
      <c r="IQ100" s="343"/>
      <c r="IR100" s="343"/>
      <c r="IS100" s="343"/>
      <c r="IT100" s="343"/>
      <c r="IU100" s="343"/>
      <c r="IV100" s="343"/>
    </row>
    <row r="101" spans="1:256" s="344" customFormat="1" ht="20" customHeight="1">
      <c r="A101" s="345" t="s">
        <v>1021</v>
      </c>
      <c r="B101" s="346" t="s">
        <v>1022</v>
      </c>
      <c r="C101" s="355"/>
      <c r="D101" s="348">
        <v>0.41</v>
      </c>
      <c r="E101" s="350">
        <v>0</v>
      </c>
      <c r="F101" s="350">
        <v>0</v>
      </c>
      <c r="G101" s="350">
        <v>0</v>
      </c>
      <c r="H101" s="350">
        <v>0</v>
      </c>
      <c r="I101" s="350">
        <v>0</v>
      </c>
      <c r="J101" s="350">
        <v>0</v>
      </c>
      <c r="K101" s="343"/>
      <c r="L101" s="343"/>
      <c r="M101" s="343"/>
      <c r="N101" s="343"/>
      <c r="O101" s="343"/>
      <c r="P101" s="343"/>
      <c r="Q101" s="343"/>
      <c r="R101" s="343"/>
      <c r="S101" s="343"/>
      <c r="T101" s="343"/>
      <c r="U101" s="343"/>
      <c r="V101" s="343"/>
      <c r="W101" s="343"/>
      <c r="X101" s="343"/>
      <c r="Y101" s="343"/>
      <c r="Z101" s="343"/>
      <c r="AA101" s="343"/>
      <c r="AB101" s="343"/>
      <c r="AC101" s="343"/>
      <c r="AD101" s="343"/>
      <c r="AE101" s="343"/>
      <c r="AF101" s="343"/>
      <c r="AG101" s="343"/>
      <c r="AH101" s="343"/>
      <c r="AI101" s="343"/>
      <c r="AJ101" s="343"/>
      <c r="AK101" s="343"/>
      <c r="AL101" s="343"/>
      <c r="AM101" s="343"/>
      <c r="AN101" s="343"/>
      <c r="AO101" s="343"/>
      <c r="AP101" s="343"/>
      <c r="AQ101" s="343"/>
      <c r="AR101" s="343"/>
      <c r="AS101" s="343"/>
      <c r="AT101" s="343"/>
      <c r="AU101" s="343"/>
      <c r="AV101" s="343"/>
      <c r="AW101" s="343"/>
      <c r="AX101" s="343"/>
      <c r="AY101" s="343"/>
      <c r="AZ101" s="343"/>
      <c r="BA101" s="343"/>
      <c r="BB101" s="343"/>
      <c r="BC101" s="343"/>
      <c r="BD101" s="343"/>
      <c r="BE101" s="343"/>
      <c r="BF101" s="343"/>
      <c r="BG101" s="343"/>
      <c r="BH101" s="343"/>
      <c r="BI101" s="343"/>
      <c r="BJ101" s="343"/>
      <c r="BK101" s="343"/>
      <c r="BL101" s="343"/>
      <c r="BM101" s="343"/>
      <c r="BN101" s="343"/>
      <c r="BO101" s="343"/>
      <c r="BP101" s="343"/>
      <c r="BQ101" s="343"/>
      <c r="BR101" s="343"/>
      <c r="BS101" s="343"/>
      <c r="BT101" s="343"/>
      <c r="BU101" s="343"/>
      <c r="BV101" s="343"/>
      <c r="BW101" s="343"/>
      <c r="BX101" s="343"/>
      <c r="BY101" s="343"/>
      <c r="BZ101" s="343"/>
      <c r="CA101" s="343"/>
      <c r="CB101" s="343"/>
      <c r="CC101" s="343"/>
      <c r="CD101" s="343"/>
      <c r="CE101" s="343"/>
      <c r="CF101" s="343"/>
      <c r="CG101" s="343"/>
      <c r="CH101" s="343"/>
      <c r="CI101" s="343"/>
      <c r="CJ101" s="343"/>
      <c r="CK101" s="343"/>
      <c r="CL101" s="343"/>
      <c r="CM101" s="343"/>
      <c r="CN101" s="343"/>
      <c r="CO101" s="343"/>
      <c r="CP101" s="343"/>
      <c r="CQ101" s="343"/>
      <c r="CR101" s="343"/>
      <c r="CS101" s="343"/>
      <c r="CT101" s="343"/>
      <c r="CU101" s="343"/>
      <c r="CV101" s="343"/>
      <c r="CW101" s="343"/>
      <c r="CX101" s="343"/>
      <c r="CY101" s="343"/>
      <c r="CZ101" s="343"/>
      <c r="DA101" s="343"/>
      <c r="DB101" s="343"/>
      <c r="DC101" s="343"/>
      <c r="DD101" s="343"/>
      <c r="DE101" s="343"/>
      <c r="DF101" s="343"/>
      <c r="DG101" s="343"/>
      <c r="DH101" s="343"/>
      <c r="DI101" s="343"/>
      <c r="DJ101" s="343"/>
      <c r="DK101" s="343"/>
      <c r="DL101" s="343"/>
      <c r="DM101" s="343"/>
      <c r="DN101" s="343"/>
      <c r="DO101" s="343"/>
      <c r="DP101" s="343"/>
      <c r="DQ101" s="343"/>
      <c r="DR101" s="343"/>
      <c r="DS101" s="343"/>
      <c r="DT101" s="343"/>
      <c r="DU101" s="343"/>
      <c r="DV101" s="343"/>
      <c r="DW101" s="343"/>
      <c r="DX101" s="343"/>
      <c r="DY101" s="343"/>
      <c r="DZ101" s="343"/>
      <c r="EA101" s="343"/>
      <c r="EB101" s="343"/>
      <c r="EC101" s="343"/>
      <c r="ED101" s="343"/>
      <c r="EE101" s="343"/>
      <c r="EF101" s="343"/>
      <c r="EG101" s="343"/>
      <c r="EH101" s="343"/>
      <c r="EI101" s="343"/>
      <c r="EJ101" s="343"/>
      <c r="EK101" s="343"/>
      <c r="EL101" s="343"/>
      <c r="EM101" s="343"/>
      <c r="EN101" s="343"/>
      <c r="EO101" s="343"/>
      <c r="EP101" s="343"/>
      <c r="EQ101" s="343"/>
      <c r="ER101" s="343"/>
      <c r="ES101" s="343"/>
      <c r="ET101" s="343"/>
      <c r="EU101" s="343"/>
      <c r="EV101" s="343"/>
      <c r="EW101" s="343"/>
      <c r="EX101" s="343"/>
      <c r="EY101" s="343"/>
      <c r="EZ101" s="343"/>
      <c r="FA101" s="343"/>
      <c r="FB101" s="343"/>
      <c r="FC101" s="343"/>
      <c r="FD101" s="343"/>
      <c r="FE101" s="343"/>
      <c r="FF101" s="343"/>
      <c r="FG101" s="343"/>
      <c r="FH101" s="343"/>
      <c r="FI101" s="343"/>
      <c r="FJ101" s="343"/>
      <c r="FK101" s="343"/>
      <c r="FL101" s="343"/>
      <c r="FM101" s="343"/>
      <c r="FN101" s="343"/>
      <c r="FO101" s="343"/>
      <c r="FP101" s="343"/>
      <c r="FQ101" s="343"/>
      <c r="FR101" s="343"/>
      <c r="FS101" s="343"/>
      <c r="FT101" s="343"/>
      <c r="FU101" s="343"/>
      <c r="FV101" s="343"/>
      <c r="FW101" s="343"/>
      <c r="FX101" s="343"/>
      <c r="FY101" s="343"/>
      <c r="FZ101" s="343"/>
      <c r="GA101" s="343"/>
      <c r="GB101" s="343"/>
      <c r="GC101" s="343"/>
      <c r="GD101" s="343"/>
      <c r="GE101" s="343"/>
      <c r="GF101" s="343"/>
      <c r="GG101" s="343"/>
      <c r="GH101" s="343"/>
      <c r="GI101" s="343"/>
      <c r="GJ101" s="343"/>
      <c r="GK101" s="343"/>
      <c r="GL101" s="343"/>
      <c r="GM101" s="343"/>
      <c r="GN101" s="343"/>
      <c r="GO101" s="343"/>
      <c r="GP101" s="343"/>
      <c r="GQ101" s="343"/>
      <c r="GR101" s="343"/>
      <c r="GS101" s="343"/>
      <c r="GT101" s="343"/>
      <c r="GU101" s="343"/>
      <c r="GV101" s="343"/>
      <c r="GW101" s="343"/>
      <c r="GX101" s="343"/>
      <c r="GY101" s="343"/>
      <c r="GZ101" s="343"/>
      <c r="HA101" s="343"/>
      <c r="HB101" s="343"/>
      <c r="HC101" s="343"/>
      <c r="HD101" s="343"/>
      <c r="HE101" s="343"/>
      <c r="HF101" s="343"/>
      <c r="HG101" s="343"/>
      <c r="HH101" s="343"/>
      <c r="HI101" s="343"/>
      <c r="HJ101" s="343"/>
      <c r="HK101" s="343"/>
      <c r="HL101" s="343"/>
      <c r="HM101" s="343"/>
      <c r="HN101" s="343"/>
      <c r="HO101" s="343"/>
      <c r="HP101" s="343"/>
      <c r="HQ101" s="343"/>
      <c r="HR101" s="343"/>
      <c r="HS101" s="343"/>
      <c r="HT101" s="343"/>
      <c r="HU101" s="343"/>
      <c r="HV101" s="343"/>
      <c r="HW101" s="343"/>
      <c r="HX101" s="343"/>
      <c r="HY101" s="343"/>
      <c r="HZ101" s="343"/>
      <c r="IA101" s="343"/>
      <c r="IB101" s="343"/>
      <c r="IC101" s="343"/>
      <c r="ID101" s="343"/>
      <c r="IE101" s="343"/>
      <c r="IF101" s="343"/>
      <c r="IG101" s="343"/>
      <c r="IH101" s="343"/>
      <c r="II101" s="343"/>
      <c r="IJ101" s="343"/>
      <c r="IK101" s="343"/>
      <c r="IL101" s="343"/>
      <c r="IM101" s="343"/>
      <c r="IN101" s="343"/>
      <c r="IO101" s="343"/>
      <c r="IP101" s="343"/>
      <c r="IQ101" s="343"/>
      <c r="IR101" s="343"/>
      <c r="IS101" s="343"/>
      <c r="IT101" s="343"/>
      <c r="IU101" s="343"/>
      <c r="IV101" s="343"/>
    </row>
    <row r="102" spans="1:256" s="344" customFormat="1" ht="20" customHeight="1">
      <c r="A102" s="345" t="s">
        <v>1023</v>
      </c>
      <c r="B102" s="346" t="s">
        <v>1024</v>
      </c>
      <c r="C102" s="355"/>
      <c r="D102" s="348">
        <v>0.64</v>
      </c>
      <c r="E102" s="350">
        <v>0</v>
      </c>
      <c r="F102" s="350">
        <v>0</v>
      </c>
      <c r="G102" s="350">
        <v>0</v>
      </c>
      <c r="H102" s="350">
        <v>0</v>
      </c>
      <c r="I102" s="350">
        <v>0</v>
      </c>
      <c r="J102" s="350">
        <v>0</v>
      </c>
      <c r="K102" s="343"/>
      <c r="L102" s="343"/>
      <c r="M102" s="343"/>
      <c r="N102" s="343"/>
      <c r="O102" s="343"/>
      <c r="P102" s="343"/>
      <c r="Q102" s="343"/>
      <c r="R102" s="343"/>
      <c r="S102" s="343"/>
      <c r="T102" s="343"/>
      <c r="U102" s="343"/>
      <c r="V102" s="343"/>
      <c r="W102" s="343"/>
      <c r="X102" s="343"/>
      <c r="Y102" s="343"/>
      <c r="Z102" s="343"/>
      <c r="AA102" s="343"/>
      <c r="AB102" s="343"/>
      <c r="AC102" s="343"/>
      <c r="AD102" s="343"/>
      <c r="AE102" s="343"/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3"/>
      <c r="AU102" s="343"/>
      <c r="AV102" s="343"/>
      <c r="AW102" s="343"/>
      <c r="AX102" s="343"/>
      <c r="AY102" s="343"/>
      <c r="AZ102" s="343"/>
      <c r="BA102" s="343"/>
      <c r="BB102" s="343"/>
      <c r="BC102" s="343"/>
      <c r="BD102" s="343"/>
      <c r="BE102" s="343"/>
      <c r="BF102" s="343"/>
      <c r="BG102" s="343"/>
      <c r="BH102" s="343"/>
      <c r="BI102" s="343"/>
      <c r="BJ102" s="343"/>
      <c r="BK102" s="343"/>
      <c r="BL102" s="343"/>
      <c r="BM102" s="343"/>
      <c r="BN102" s="343"/>
      <c r="BO102" s="343"/>
      <c r="BP102" s="343"/>
      <c r="BQ102" s="343"/>
      <c r="BR102" s="343"/>
      <c r="BS102" s="343"/>
      <c r="BT102" s="343"/>
      <c r="BU102" s="343"/>
      <c r="BV102" s="343"/>
      <c r="BW102" s="343"/>
      <c r="BX102" s="343"/>
      <c r="BY102" s="343"/>
      <c r="BZ102" s="343"/>
      <c r="CA102" s="343"/>
      <c r="CB102" s="343"/>
      <c r="CC102" s="343"/>
      <c r="CD102" s="343"/>
      <c r="CE102" s="343"/>
      <c r="CF102" s="343"/>
      <c r="CG102" s="343"/>
      <c r="CH102" s="343"/>
      <c r="CI102" s="343"/>
      <c r="CJ102" s="343"/>
      <c r="CK102" s="343"/>
      <c r="CL102" s="343"/>
      <c r="CM102" s="343"/>
      <c r="CN102" s="343"/>
      <c r="CO102" s="343"/>
      <c r="CP102" s="343"/>
      <c r="CQ102" s="343"/>
      <c r="CR102" s="343"/>
      <c r="CS102" s="343"/>
      <c r="CT102" s="343"/>
      <c r="CU102" s="343"/>
      <c r="CV102" s="343"/>
      <c r="CW102" s="343"/>
      <c r="CX102" s="343"/>
      <c r="CY102" s="343"/>
      <c r="CZ102" s="343"/>
      <c r="DA102" s="343"/>
      <c r="DB102" s="343"/>
      <c r="DC102" s="343"/>
      <c r="DD102" s="343"/>
      <c r="DE102" s="343"/>
      <c r="DF102" s="343"/>
      <c r="DG102" s="343"/>
      <c r="DH102" s="343"/>
      <c r="DI102" s="343"/>
      <c r="DJ102" s="343"/>
      <c r="DK102" s="343"/>
      <c r="DL102" s="343"/>
      <c r="DM102" s="343"/>
      <c r="DN102" s="343"/>
      <c r="DO102" s="343"/>
      <c r="DP102" s="343"/>
      <c r="DQ102" s="343"/>
      <c r="DR102" s="343"/>
      <c r="DS102" s="343"/>
      <c r="DT102" s="343"/>
      <c r="DU102" s="343"/>
      <c r="DV102" s="343"/>
      <c r="DW102" s="343"/>
      <c r="DX102" s="343"/>
      <c r="DY102" s="343"/>
      <c r="DZ102" s="343"/>
      <c r="EA102" s="343"/>
      <c r="EB102" s="343"/>
      <c r="EC102" s="343"/>
      <c r="ED102" s="343"/>
      <c r="EE102" s="343"/>
      <c r="EF102" s="343"/>
      <c r="EG102" s="343"/>
      <c r="EH102" s="343"/>
      <c r="EI102" s="343"/>
      <c r="EJ102" s="343"/>
      <c r="EK102" s="343"/>
      <c r="EL102" s="343"/>
      <c r="EM102" s="343"/>
      <c r="EN102" s="343"/>
      <c r="EO102" s="343"/>
      <c r="EP102" s="343"/>
      <c r="EQ102" s="343"/>
      <c r="ER102" s="343"/>
      <c r="ES102" s="343"/>
      <c r="ET102" s="343"/>
      <c r="EU102" s="343"/>
      <c r="EV102" s="343"/>
      <c r="EW102" s="343"/>
      <c r="EX102" s="343"/>
      <c r="EY102" s="343"/>
      <c r="EZ102" s="343"/>
      <c r="FA102" s="343"/>
      <c r="FB102" s="343"/>
      <c r="FC102" s="343"/>
      <c r="FD102" s="343"/>
      <c r="FE102" s="343"/>
      <c r="FF102" s="343"/>
      <c r="FG102" s="343"/>
      <c r="FH102" s="343"/>
      <c r="FI102" s="343"/>
      <c r="FJ102" s="343"/>
      <c r="FK102" s="343"/>
      <c r="FL102" s="343"/>
      <c r="FM102" s="343"/>
      <c r="FN102" s="343"/>
      <c r="FO102" s="343"/>
      <c r="FP102" s="343"/>
      <c r="FQ102" s="343"/>
      <c r="FR102" s="343"/>
      <c r="FS102" s="343"/>
      <c r="FT102" s="343"/>
      <c r="FU102" s="343"/>
      <c r="FV102" s="343"/>
      <c r="FW102" s="343"/>
      <c r="FX102" s="343"/>
      <c r="FY102" s="343"/>
      <c r="FZ102" s="343"/>
      <c r="GA102" s="343"/>
      <c r="GB102" s="343"/>
      <c r="GC102" s="343"/>
      <c r="GD102" s="343"/>
      <c r="GE102" s="343"/>
      <c r="GF102" s="343"/>
      <c r="GG102" s="343"/>
      <c r="GH102" s="343"/>
      <c r="GI102" s="343"/>
      <c r="GJ102" s="343"/>
      <c r="GK102" s="343"/>
      <c r="GL102" s="343"/>
      <c r="GM102" s="343"/>
      <c r="GN102" s="343"/>
      <c r="GO102" s="343"/>
      <c r="GP102" s="343"/>
      <c r="GQ102" s="343"/>
      <c r="GR102" s="343"/>
      <c r="GS102" s="343"/>
      <c r="GT102" s="343"/>
      <c r="GU102" s="343"/>
      <c r="GV102" s="343"/>
      <c r="GW102" s="343"/>
      <c r="GX102" s="343"/>
      <c r="GY102" s="343"/>
      <c r="GZ102" s="343"/>
      <c r="HA102" s="343"/>
      <c r="HB102" s="343"/>
      <c r="HC102" s="343"/>
      <c r="HD102" s="343"/>
      <c r="HE102" s="343"/>
      <c r="HF102" s="343"/>
      <c r="HG102" s="343"/>
      <c r="HH102" s="343"/>
      <c r="HI102" s="343"/>
      <c r="HJ102" s="343"/>
      <c r="HK102" s="343"/>
      <c r="HL102" s="343"/>
      <c r="HM102" s="343"/>
      <c r="HN102" s="343"/>
      <c r="HO102" s="343"/>
      <c r="HP102" s="343"/>
      <c r="HQ102" s="343"/>
      <c r="HR102" s="343"/>
      <c r="HS102" s="343"/>
      <c r="HT102" s="343"/>
      <c r="HU102" s="343"/>
      <c r="HV102" s="343"/>
      <c r="HW102" s="343"/>
      <c r="HX102" s="343"/>
      <c r="HY102" s="343"/>
      <c r="HZ102" s="343"/>
      <c r="IA102" s="343"/>
      <c r="IB102" s="343"/>
      <c r="IC102" s="343"/>
      <c r="ID102" s="343"/>
      <c r="IE102" s="343"/>
      <c r="IF102" s="343"/>
      <c r="IG102" s="343"/>
      <c r="IH102" s="343"/>
      <c r="II102" s="343"/>
      <c r="IJ102" s="343"/>
      <c r="IK102" s="343"/>
      <c r="IL102" s="343"/>
      <c r="IM102" s="343"/>
      <c r="IN102" s="343"/>
      <c r="IO102" s="343"/>
      <c r="IP102" s="343"/>
      <c r="IQ102" s="343"/>
      <c r="IR102" s="343"/>
      <c r="IS102" s="343"/>
      <c r="IT102" s="343"/>
      <c r="IU102" s="343"/>
      <c r="IV102" s="343"/>
    </row>
    <row r="103" spans="1:256" s="344" customFormat="1" ht="20" customHeight="1">
      <c r="A103" s="345" t="s">
        <v>1025</v>
      </c>
      <c r="B103" s="346" t="s">
        <v>1026</v>
      </c>
      <c r="C103" s="355"/>
      <c r="D103" s="348">
        <v>0.64</v>
      </c>
      <c r="E103" s="350">
        <v>0</v>
      </c>
      <c r="F103" s="350">
        <v>0</v>
      </c>
      <c r="G103" s="350">
        <v>0</v>
      </c>
      <c r="H103" s="350">
        <v>0</v>
      </c>
      <c r="I103" s="350">
        <v>0</v>
      </c>
      <c r="J103" s="350">
        <v>0</v>
      </c>
      <c r="K103" s="343"/>
      <c r="L103" s="343"/>
      <c r="M103" s="343"/>
      <c r="N103" s="343"/>
      <c r="O103" s="343"/>
      <c r="P103" s="343"/>
      <c r="Q103" s="343"/>
      <c r="R103" s="343"/>
      <c r="S103" s="343"/>
      <c r="T103" s="343"/>
      <c r="U103" s="343"/>
      <c r="V103" s="343"/>
      <c r="W103" s="343"/>
      <c r="X103" s="343"/>
      <c r="Y103" s="343"/>
      <c r="Z103" s="343"/>
      <c r="AA103" s="343"/>
      <c r="AB103" s="343"/>
      <c r="AC103" s="343"/>
      <c r="AD103" s="343"/>
      <c r="AE103" s="343"/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43"/>
      <c r="AT103" s="343"/>
      <c r="AU103" s="343"/>
      <c r="AV103" s="343"/>
      <c r="AW103" s="343"/>
      <c r="AX103" s="343"/>
      <c r="AY103" s="343"/>
      <c r="AZ103" s="343"/>
      <c r="BA103" s="343"/>
      <c r="BB103" s="343"/>
      <c r="BC103" s="343"/>
      <c r="BD103" s="343"/>
      <c r="BE103" s="343"/>
      <c r="BF103" s="343"/>
      <c r="BG103" s="343"/>
      <c r="BH103" s="343"/>
      <c r="BI103" s="343"/>
      <c r="BJ103" s="343"/>
      <c r="BK103" s="343"/>
      <c r="BL103" s="343"/>
      <c r="BM103" s="343"/>
      <c r="BN103" s="343"/>
      <c r="BO103" s="343"/>
      <c r="BP103" s="343"/>
      <c r="BQ103" s="343"/>
      <c r="BR103" s="343"/>
      <c r="BS103" s="343"/>
      <c r="BT103" s="343"/>
      <c r="BU103" s="343"/>
      <c r="BV103" s="343"/>
      <c r="BW103" s="343"/>
      <c r="BX103" s="343"/>
      <c r="BY103" s="343"/>
      <c r="BZ103" s="343"/>
      <c r="CA103" s="343"/>
      <c r="CB103" s="343"/>
      <c r="CC103" s="343"/>
      <c r="CD103" s="343"/>
      <c r="CE103" s="343"/>
      <c r="CF103" s="343"/>
      <c r="CG103" s="343"/>
      <c r="CH103" s="343"/>
      <c r="CI103" s="343"/>
      <c r="CJ103" s="343"/>
      <c r="CK103" s="343"/>
      <c r="CL103" s="343"/>
      <c r="CM103" s="343"/>
      <c r="CN103" s="343"/>
      <c r="CO103" s="343"/>
      <c r="CP103" s="343"/>
      <c r="CQ103" s="343"/>
      <c r="CR103" s="343"/>
      <c r="CS103" s="343"/>
      <c r="CT103" s="343"/>
      <c r="CU103" s="343"/>
      <c r="CV103" s="343"/>
      <c r="CW103" s="343"/>
      <c r="CX103" s="343"/>
      <c r="CY103" s="343"/>
      <c r="CZ103" s="343"/>
      <c r="DA103" s="343"/>
      <c r="DB103" s="343"/>
      <c r="DC103" s="343"/>
      <c r="DD103" s="343"/>
      <c r="DE103" s="343"/>
      <c r="DF103" s="343"/>
      <c r="DG103" s="343"/>
      <c r="DH103" s="343"/>
      <c r="DI103" s="343"/>
      <c r="DJ103" s="343"/>
      <c r="DK103" s="343"/>
      <c r="DL103" s="343"/>
      <c r="DM103" s="343"/>
      <c r="DN103" s="343"/>
      <c r="DO103" s="343"/>
      <c r="DP103" s="343"/>
      <c r="DQ103" s="343"/>
      <c r="DR103" s="343"/>
      <c r="DS103" s="343"/>
      <c r="DT103" s="343"/>
      <c r="DU103" s="343"/>
      <c r="DV103" s="343"/>
      <c r="DW103" s="343"/>
      <c r="DX103" s="343"/>
      <c r="DY103" s="343"/>
      <c r="DZ103" s="343"/>
      <c r="EA103" s="343"/>
      <c r="EB103" s="343"/>
      <c r="EC103" s="343"/>
      <c r="ED103" s="343"/>
      <c r="EE103" s="343"/>
      <c r="EF103" s="343"/>
      <c r="EG103" s="343"/>
      <c r="EH103" s="343"/>
      <c r="EI103" s="343"/>
      <c r="EJ103" s="343"/>
      <c r="EK103" s="343"/>
      <c r="EL103" s="343"/>
      <c r="EM103" s="343"/>
      <c r="EN103" s="343"/>
      <c r="EO103" s="343"/>
      <c r="EP103" s="343"/>
      <c r="EQ103" s="343"/>
      <c r="ER103" s="343"/>
      <c r="ES103" s="343"/>
      <c r="ET103" s="343"/>
      <c r="EU103" s="343"/>
      <c r="EV103" s="343"/>
      <c r="EW103" s="343"/>
      <c r="EX103" s="343"/>
      <c r="EY103" s="343"/>
      <c r="EZ103" s="343"/>
      <c r="FA103" s="343"/>
      <c r="FB103" s="343"/>
      <c r="FC103" s="343"/>
      <c r="FD103" s="343"/>
      <c r="FE103" s="343"/>
      <c r="FF103" s="343"/>
      <c r="FG103" s="343"/>
      <c r="FH103" s="343"/>
      <c r="FI103" s="343"/>
      <c r="FJ103" s="343"/>
      <c r="FK103" s="343"/>
      <c r="FL103" s="343"/>
      <c r="FM103" s="343"/>
      <c r="FN103" s="343"/>
      <c r="FO103" s="343"/>
      <c r="FP103" s="343"/>
      <c r="FQ103" s="343"/>
      <c r="FR103" s="343"/>
      <c r="FS103" s="343"/>
      <c r="FT103" s="343"/>
      <c r="FU103" s="343"/>
      <c r="FV103" s="343"/>
      <c r="FW103" s="343"/>
      <c r="FX103" s="343"/>
      <c r="FY103" s="343"/>
      <c r="FZ103" s="343"/>
      <c r="GA103" s="343"/>
      <c r="GB103" s="343"/>
      <c r="GC103" s="343"/>
      <c r="GD103" s="343"/>
      <c r="GE103" s="343"/>
      <c r="GF103" s="343"/>
      <c r="GG103" s="343"/>
      <c r="GH103" s="343"/>
      <c r="GI103" s="343"/>
      <c r="GJ103" s="343"/>
      <c r="GK103" s="343"/>
      <c r="GL103" s="343"/>
      <c r="GM103" s="343"/>
      <c r="GN103" s="343"/>
      <c r="GO103" s="343"/>
      <c r="GP103" s="343"/>
      <c r="GQ103" s="343"/>
      <c r="GR103" s="343"/>
      <c r="GS103" s="343"/>
      <c r="GT103" s="343"/>
      <c r="GU103" s="343"/>
      <c r="GV103" s="343"/>
      <c r="GW103" s="343"/>
      <c r="GX103" s="343"/>
      <c r="GY103" s="343"/>
      <c r="GZ103" s="343"/>
      <c r="HA103" s="343"/>
      <c r="HB103" s="343"/>
      <c r="HC103" s="343"/>
      <c r="HD103" s="343"/>
      <c r="HE103" s="343"/>
      <c r="HF103" s="343"/>
      <c r="HG103" s="343"/>
      <c r="HH103" s="343"/>
      <c r="HI103" s="343"/>
      <c r="HJ103" s="343"/>
      <c r="HK103" s="343"/>
      <c r="HL103" s="343"/>
      <c r="HM103" s="343"/>
      <c r="HN103" s="343"/>
      <c r="HO103" s="343"/>
      <c r="HP103" s="343"/>
      <c r="HQ103" s="343"/>
      <c r="HR103" s="343"/>
      <c r="HS103" s="343"/>
      <c r="HT103" s="343"/>
      <c r="HU103" s="343"/>
      <c r="HV103" s="343"/>
      <c r="HW103" s="343"/>
      <c r="HX103" s="343"/>
      <c r="HY103" s="343"/>
      <c r="HZ103" s="343"/>
      <c r="IA103" s="343"/>
      <c r="IB103" s="343"/>
      <c r="IC103" s="343"/>
      <c r="ID103" s="343"/>
      <c r="IE103" s="343"/>
      <c r="IF103" s="343"/>
      <c r="IG103" s="343"/>
      <c r="IH103" s="343"/>
      <c r="II103" s="343"/>
      <c r="IJ103" s="343"/>
      <c r="IK103" s="343"/>
      <c r="IL103" s="343"/>
      <c r="IM103" s="343"/>
      <c r="IN103" s="343"/>
      <c r="IO103" s="343"/>
      <c r="IP103" s="343"/>
      <c r="IQ103" s="343"/>
      <c r="IR103" s="343"/>
      <c r="IS103" s="343"/>
      <c r="IT103" s="343"/>
      <c r="IU103" s="343"/>
      <c r="IV103" s="343"/>
    </row>
    <row r="104" spans="1:256" s="344" customFormat="1" ht="20" customHeight="1">
      <c r="A104" s="345" t="s">
        <v>1027</v>
      </c>
      <c r="B104" s="346" t="s">
        <v>1028</v>
      </c>
      <c r="C104" s="355"/>
      <c r="D104" s="348">
        <v>0.39</v>
      </c>
      <c r="E104" s="350">
        <v>0</v>
      </c>
      <c r="F104" s="350">
        <v>0</v>
      </c>
      <c r="G104" s="350">
        <v>0</v>
      </c>
      <c r="H104" s="350">
        <v>0</v>
      </c>
      <c r="I104" s="350">
        <v>0</v>
      </c>
      <c r="J104" s="350">
        <v>0</v>
      </c>
      <c r="K104" s="343"/>
      <c r="L104" s="343"/>
      <c r="M104" s="343"/>
      <c r="N104" s="343"/>
      <c r="O104" s="343"/>
      <c r="P104" s="343"/>
      <c r="Q104" s="343"/>
      <c r="R104" s="343"/>
      <c r="S104" s="343"/>
      <c r="T104" s="343"/>
      <c r="U104" s="343"/>
      <c r="V104" s="343"/>
      <c r="W104" s="343"/>
      <c r="X104" s="343"/>
      <c r="Y104" s="343"/>
      <c r="Z104" s="343"/>
      <c r="AA104" s="343"/>
      <c r="AB104" s="343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343"/>
      <c r="AW104" s="343"/>
      <c r="AX104" s="343"/>
      <c r="AY104" s="343"/>
      <c r="AZ104" s="343"/>
      <c r="BA104" s="343"/>
      <c r="BB104" s="343"/>
      <c r="BC104" s="343"/>
      <c r="BD104" s="343"/>
      <c r="BE104" s="343"/>
      <c r="BF104" s="343"/>
      <c r="BG104" s="343"/>
      <c r="BH104" s="343"/>
      <c r="BI104" s="343"/>
      <c r="BJ104" s="343"/>
      <c r="BK104" s="343"/>
      <c r="BL104" s="343"/>
      <c r="BM104" s="343"/>
      <c r="BN104" s="343"/>
      <c r="BO104" s="343"/>
      <c r="BP104" s="343"/>
      <c r="BQ104" s="343"/>
      <c r="BR104" s="343"/>
      <c r="BS104" s="343"/>
      <c r="BT104" s="343"/>
      <c r="BU104" s="343"/>
      <c r="BV104" s="343"/>
      <c r="BW104" s="343"/>
      <c r="BX104" s="343"/>
      <c r="BY104" s="343"/>
      <c r="BZ104" s="343"/>
      <c r="CA104" s="343"/>
      <c r="CB104" s="343"/>
      <c r="CC104" s="343"/>
      <c r="CD104" s="343"/>
      <c r="CE104" s="343"/>
      <c r="CF104" s="343"/>
      <c r="CG104" s="343"/>
      <c r="CH104" s="343"/>
      <c r="CI104" s="343"/>
      <c r="CJ104" s="343"/>
      <c r="CK104" s="343"/>
      <c r="CL104" s="343"/>
      <c r="CM104" s="343"/>
      <c r="CN104" s="343"/>
      <c r="CO104" s="343"/>
      <c r="CP104" s="343"/>
      <c r="CQ104" s="343"/>
      <c r="CR104" s="343"/>
      <c r="CS104" s="343"/>
      <c r="CT104" s="343"/>
      <c r="CU104" s="343"/>
      <c r="CV104" s="343"/>
      <c r="CW104" s="343"/>
      <c r="CX104" s="343"/>
      <c r="CY104" s="343"/>
      <c r="CZ104" s="343"/>
      <c r="DA104" s="343"/>
      <c r="DB104" s="343"/>
      <c r="DC104" s="343"/>
      <c r="DD104" s="343"/>
      <c r="DE104" s="343"/>
      <c r="DF104" s="343"/>
      <c r="DG104" s="343"/>
      <c r="DH104" s="343"/>
      <c r="DI104" s="343"/>
      <c r="DJ104" s="343"/>
      <c r="DK104" s="343"/>
      <c r="DL104" s="343"/>
      <c r="DM104" s="343"/>
      <c r="DN104" s="343"/>
      <c r="DO104" s="343"/>
      <c r="DP104" s="343"/>
      <c r="DQ104" s="343"/>
      <c r="DR104" s="343"/>
      <c r="DS104" s="343"/>
      <c r="DT104" s="343"/>
      <c r="DU104" s="343"/>
      <c r="DV104" s="343"/>
      <c r="DW104" s="343"/>
      <c r="DX104" s="343"/>
      <c r="DY104" s="343"/>
      <c r="DZ104" s="343"/>
      <c r="EA104" s="343"/>
      <c r="EB104" s="343"/>
      <c r="EC104" s="343"/>
      <c r="ED104" s="343"/>
      <c r="EE104" s="343"/>
      <c r="EF104" s="343"/>
      <c r="EG104" s="343"/>
      <c r="EH104" s="343"/>
      <c r="EI104" s="343"/>
      <c r="EJ104" s="343"/>
      <c r="EK104" s="343"/>
      <c r="EL104" s="343"/>
      <c r="EM104" s="343"/>
      <c r="EN104" s="343"/>
      <c r="EO104" s="343"/>
      <c r="EP104" s="343"/>
      <c r="EQ104" s="343"/>
      <c r="ER104" s="343"/>
      <c r="ES104" s="343"/>
      <c r="ET104" s="343"/>
      <c r="EU104" s="343"/>
      <c r="EV104" s="343"/>
      <c r="EW104" s="343"/>
      <c r="EX104" s="343"/>
      <c r="EY104" s="343"/>
      <c r="EZ104" s="343"/>
      <c r="FA104" s="343"/>
      <c r="FB104" s="343"/>
      <c r="FC104" s="343"/>
      <c r="FD104" s="343"/>
      <c r="FE104" s="343"/>
      <c r="FF104" s="343"/>
      <c r="FG104" s="343"/>
      <c r="FH104" s="343"/>
      <c r="FI104" s="343"/>
      <c r="FJ104" s="343"/>
      <c r="FK104" s="343"/>
      <c r="FL104" s="343"/>
      <c r="FM104" s="343"/>
      <c r="FN104" s="343"/>
      <c r="FO104" s="343"/>
      <c r="FP104" s="343"/>
      <c r="FQ104" s="343"/>
      <c r="FR104" s="343"/>
      <c r="FS104" s="343"/>
      <c r="FT104" s="343"/>
      <c r="FU104" s="343"/>
      <c r="FV104" s="343"/>
      <c r="FW104" s="343"/>
      <c r="FX104" s="343"/>
      <c r="FY104" s="343"/>
      <c r="FZ104" s="343"/>
      <c r="GA104" s="343"/>
      <c r="GB104" s="343"/>
      <c r="GC104" s="343"/>
      <c r="GD104" s="343"/>
      <c r="GE104" s="343"/>
      <c r="GF104" s="343"/>
      <c r="GG104" s="343"/>
      <c r="GH104" s="343"/>
      <c r="GI104" s="343"/>
      <c r="GJ104" s="343"/>
      <c r="GK104" s="343"/>
      <c r="GL104" s="343"/>
      <c r="GM104" s="343"/>
      <c r="GN104" s="343"/>
      <c r="GO104" s="343"/>
      <c r="GP104" s="343"/>
      <c r="GQ104" s="343"/>
      <c r="GR104" s="343"/>
      <c r="GS104" s="343"/>
      <c r="GT104" s="343"/>
      <c r="GU104" s="343"/>
      <c r="GV104" s="343"/>
      <c r="GW104" s="343"/>
      <c r="GX104" s="343"/>
      <c r="GY104" s="343"/>
      <c r="GZ104" s="343"/>
      <c r="HA104" s="343"/>
      <c r="HB104" s="343"/>
      <c r="HC104" s="343"/>
      <c r="HD104" s="343"/>
      <c r="HE104" s="343"/>
      <c r="HF104" s="343"/>
      <c r="HG104" s="343"/>
      <c r="HH104" s="343"/>
      <c r="HI104" s="343"/>
      <c r="HJ104" s="343"/>
      <c r="HK104" s="343"/>
      <c r="HL104" s="343"/>
      <c r="HM104" s="343"/>
      <c r="HN104" s="343"/>
      <c r="HO104" s="343"/>
      <c r="HP104" s="343"/>
      <c r="HQ104" s="343"/>
      <c r="HR104" s="343"/>
      <c r="HS104" s="343"/>
      <c r="HT104" s="343"/>
      <c r="HU104" s="343"/>
      <c r="HV104" s="343"/>
      <c r="HW104" s="343"/>
      <c r="HX104" s="343"/>
      <c r="HY104" s="343"/>
      <c r="HZ104" s="343"/>
      <c r="IA104" s="343"/>
      <c r="IB104" s="343"/>
      <c r="IC104" s="343"/>
      <c r="ID104" s="343"/>
      <c r="IE104" s="343"/>
      <c r="IF104" s="343"/>
      <c r="IG104" s="343"/>
      <c r="IH104" s="343"/>
      <c r="II104" s="343"/>
      <c r="IJ104" s="343"/>
      <c r="IK104" s="343"/>
      <c r="IL104" s="343"/>
      <c r="IM104" s="343"/>
      <c r="IN104" s="343"/>
      <c r="IO104" s="343"/>
      <c r="IP104" s="343"/>
      <c r="IQ104" s="343"/>
      <c r="IR104" s="343"/>
      <c r="IS104" s="343"/>
      <c r="IT104" s="343"/>
      <c r="IU104" s="343"/>
      <c r="IV104" s="343"/>
    </row>
    <row r="105" spans="1:256" s="344" customFormat="1" ht="20" customHeight="1">
      <c r="A105" s="345" t="s">
        <v>1029</v>
      </c>
      <c r="B105" s="346" t="s">
        <v>1030</v>
      </c>
      <c r="C105" s="355"/>
      <c r="D105" s="348">
        <v>0.41</v>
      </c>
      <c r="E105" s="350">
        <v>0</v>
      </c>
      <c r="F105" s="350">
        <v>0</v>
      </c>
      <c r="G105" s="350">
        <v>0</v>
      </c>
      <c r="H105" s="350">
        <v>0</v>
      </c>
      <c r="I105" s="350">
        <v>0</v>
      </c>
      <c r="J105" s="350">
        <v>0</v>
      </c>
      <c r="K105" s="343"/>
      <c r="L105" s="343"/>
      <c r="M105" s="343"/>
      <c r="N105" s="343"/>
      <c r="O105" s="343"/>
      <c r="P105" s="343"/>
      <c r="Q105" s="343"/>
      <c r="R105" s="343"/>
      <c r="S105" s="343"/>
      <c r="T105" s="343"/>
      <c r="U105" s="343"/>
      <c r="V105" s="343"/>
      <c r="W105" s="343"/>
      <c r="X105" s="343"/>
      <c r="Y105" s="343"/>
      <c r="Z105" s="343"/>
      <c r="AA105" s="343"/>
      <c r="AB105" s="343"/>
      <c r="AC105" s="343"/>
      <c r="AD105" s="343"/>
      <c r="AE105" s="343"/>
      <c r="AF105" s="343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3"/>
      <c r="AU105" s="343"/>
      <c r="AV105" s="343"/>
      <c r="AW105" s="343"/>
      <c r="AX105" s="343"/>
      <c r="AY105" s="343"/>
      <c r="AZ105" s="343"/>
      <c r="BA105" s="343"/>
      <c r="BB105" s="343"/>
      <c r="BC105" s="343"/>
      <c r="BD105" s="343"/>
      <c r="BE105" s="343"/>
      <c r="BF105" s="343"/>
      <c r="BG105" s="343"/>
      <c r="BH105" s="343"/>
      <c r="BI105" s="343"/>
      <c r="BJ105" s="343"/>
      <c r="BK105" s="343"/>
      <c r="BL105" s="343"/>
      <c r="BM105" s="343"/>
      <c r="BN105" s="343"/>
      <c r="BO105" s="343"/>
      <c r="BP105" s="343"/>
      <c r="BQ105" s="343"/>
      <c r="BR105" s="343"/>
      <c r="BS105" s="343"/>
      <c r="BT105" s="343"/>
      <c r="BU105" s="343"/>
      <c r="BV105" s="343"/>
      <c r="BW105" s="343"/>
      <c r="BX105" s="343"/>
      <c r="BY105" s="343"/>
      <c r="BZ105" s="343"/>
      <c r="CA105" s="343"/>
      <c r="CB105" s="343"/>
      <c r="CC105" s="343"/>
      <c r="CD105" s="343"/>
      <c r="CE105" s="343"/>
      <c r="CF105" s="343"/>
      <c r="CG105" s="343"/>
      <c r="CH105" s="343"/>
      <c r="CI105" s="343"/>
      <c r="CJ105" s="343"/>
      <c r="CK105" s="343"/>
      <c r="CL105" s="343"/>
      <c r="CM105" s="343"/>
      <c r="CN105" s="343"/>
      <c r="CO105" s="343"/>
      <c r="CP105" s="343"/>
      <c r="CQ105" s="343"/>
      <c r="CR105" s="343"/>
      <c r="CS105" s="343"/>
      <c r="CT105" s="343"/>
      <c r="CU105" s="343"/>
      <c r="CV105" s="343"/>
      <c r="CW105" s="343"/>
      <c r="CX105" s="343"/>
      <c r="CY105" s="343"/>
      <c r="CZ105" s="343"/>
      <c r="DA105" s="343"/>
      <c r="DB105" s="343"/>
      <c r="DC105" s="343"/>
      <c r="DD105" s="343"/>
      <c r="DE105" s="343"/>
      <c r="DF105" s="343"/>
      <c r="DG105" s="343"/>
      <c r="DH105" s="343"/>
      <c r="DI105" s="343"/>
      <c r="DJ105" s="343"/>
      <c r="DK105" s="343"/>
      <c r="DL105" s="343"/>
      <c r="DM105" s="343"/>
      <c r="DN105" s="343"/>
      <c r="DO105" s="343"/>
      <c r="DP105" s="343"/>
      <c r="DQ105" s="343"/>
      <c r="DR105" s="343"/>
      <c r="DS105" s="343"/>
      <c r="DT105" s="343"/>
      <c r="DU105" s="343"/>
      <c r="DV105" s="343"/>
      <c r="DW105" s="343"/>
      <c r="DX105" s="343"/>
      <c r="DY105" s="343"/>
      <c r="DZ105" s="343"/>
      <c r="EA105" s="343"/>
      <c r="EB105" s="343"/>
      <c r="EC105" s="343"/>
      <c r="ED105" s="343"/>
      <c r="EE105" s="343"/>
      <c r="EF105" s="343"/>
      <c r="EG105" s="343"/>
      <c r="EH105" s="343"/>
      <c r="EI105" s="343"/>
      <c r="EJ105" s="343"/>
      <c r="EK105" s="343"/>
      <c r="EL105" s="343"/>
      <c r="EM105" s="343"/>
      <c r="EN105" s="343"/>
      <c r="EO105" s="343"/>
      <c r="EP105" s="343"/>
      <c r="EQ105" s="343"/>
      <c r="ER105" s="343"/>
      <c r="ES105" s="343"/>
      <c r="ET105" s="343"/>
      <c r="EU105" s="343"/>
      <c r="EV105" s="343"/>
      <c r="EW105" s="343"/>
      <c r="EX105" s="343"/>
      <c r="EY105" s="343"/>
      <c r="EZ105" s="343"/>
      <c r="FA105" s="343"/>
      <c r="FB105" s="343"/>
      <c r="FC105" s="343"/>
      <c r="FD105" s="343"/>
      <c r="FE105" s="343"/>
      <c r="FF105" s="343"/>
      <c r="FG105" s="343"/>
      <c r="FH105" s="343"/>
      <c r="FI105" s="343"/>
      <c r="FJ105" s="343"/>
      <c r="FK105" s="343"/>
      <c r="FL105" s="343"/>
      <c r="FM105" s="343"/>
      <c r="FN105" s="343"/>
      <c r="FO105" s="343"/>
      <c r="FP105" s="343"/>
      <c r="FQ105" s="343"/>
      <c r="FR105" s="343"/>
      <c r="FS105" s="343"/>
      <c r="FT105" s="343"/>
      <c r="FU105" s="343"/>
      <c r="FV105" s="343"/>
      <c r="FW105" s="343"/>
      <c r="FX105" s="343"/>
      <c r="FY105" s="343"/>
      <c r="FZ105" s="343"/>
      <c r="GA105" s="343"/>
      <c r="GB105" s="343"/>
      <c r="GC105" s="343"/>
      <c r="GD105" s="343"/>
      <c r="GE105" s="343"/>
      <c r="GF105" s="343"/>
      <c r="GG105" s="343"/>
      <c r="GH105" s="343"/>
      <c r="GI105" s="343"/>
      <c r="GJ105" s="343"/>
      <c r="GK105" s="343"/>
      <c r="GL105" s="343"/>
      <c r="GM105" s="343"/>
      <c r="GN105" s="343"/>
      <c r="GO105" s="343"/>
      <c r="GP105" s="343"/>
      <c r="GQ105" s="343"/>
      <c r="GR105" s="343"/>
      <c r="GS105" s="343"/>
      <c r="GT105" s="343"/>
      <c r="GU105" s="343"/>
      <c r="GV105" s="343"/>
      <c r="GW105" s="343"/>
      <c r="GX105" s="343"/>
      <c r="GY105" s="343"/>
      <c r="GZ105" s="343"/>
      <c r="HA105" s="343"/>
      <c r="HB105" s="343"/>
      <c r="HC105" s="343"/>
      <c r="HD105" s="343"/>
      <c r="HE105" s="343"/>
      <c r="HF105" s="343"/>
      <c r="HG105" s="343"/>
      <c r="HH105" s="343"/>
      <c r="HI105" s="343"/>
      <c r="HJ105" s="343"/>
      <c r="HK105" s="343"/>
      <c r="HL105" s="343"/>
      <c r="HM105" s="343"/>
      <c r="HN105" s="343"/>
      <c r="HO105" s="343"/>
      <c r="HP105" s="343"/>
      <c r="HQ105" s="343"/>
      <c r="HR105" s="343"/>
      <c r="HS105" s="343"/>
      <c r="HT105" s="343"/>
      <c r="HU105" s="343"/>
      <c r="HV105" s="343"/>
      <c r="HW105" s="343"/>
      <c r="HX105" s="343"/>
      <c r="HY105" s="343"/>
      <c r="HZ105" s="343"/>
      <c r="IA105" s="343"/>
      <c r="IB105" s="343"/>
      <c r="IC105" s="343"/>
      <c r="ID105" s="343"/>
      <c r="IE105" s="343"/>
      <c r="IF105" s="343"/>
      <c r="IG105" s="343"/>
      <c r="IH105" s="343"/>
      <c r="II105" s="343"/>
      <c r="IJ105" s="343"/>
      <c r="IK105" s="343"/>
      <c r="IL105" s="343"/>
      <c r="IM105" s="343"/>
      <c r="IN105" s="343"/>
      <c r="IO105" s="343"/>
      <c r="IP105" s="343"/>
      <c r="IQ105" s="343"/>
      <c r="IR105" s="343"/>
      <c r="IS105" s="343"/>
      <c r="IT105" s="343"/>
      <c r="IU105" s="343"/>
      <c r="IV105" s="343"/>
    </row>
    <row r="106" spans="1:256" s="344" customFormat="1" ht="20" customHeight="1">
      <c r="A106" s="345" t="s">
        <v>1031</v>
      </c>
      <c r="B106" s="346" t="s">
        <v>1032</v>
      </c>
      <c r="C106" s="355"/>
      <c r="D106" s="348">
        <v>0.56000000000000005</v>
      </c>
      <c r="E106" s="350">
        <v>0</v>
      </c>
      <c r="F106" s="350">
        <v>0</v>
      </c>
      <c r="G106" s="350">
        <v>0</v>
      </c>
      <c r="H106" s="350">
        <v>0</v>
      </c>
      <c r="I106" s="350">
        <v>0</v>
      </c>
      <c r="J106" s="350">
        <v>0</v>
      </c>
      <c r="K106" s="343"/>
      <c r="L106" s="343"/>
      <c r="M106" s="343"/>
      <c r="N106" s="343"/>
      <c r="O106" s="343"/>
      <c r="P106" s="343"/>
      <c r="Q106" s="343"/>
      <c r="R106" s="343"/>
      <c r="S106" s="343"/>
      <c r="T106" s="343"/>
      <c r="U106" s="343"/>
      <c r="V106" s="343"/>
      <c r="W106" s="343"/>
      <c r="X106" s="343"/>
      <c r="Y106" s="343"/>
      <c r="Z106" s="343"/>
      <c r="AA106" s="343"/>
      <c r="AB106" s="343"/>
      <c r="AC106" s="343"/>
      <c r="AD106" s="343"/>
      <c r="AE106" s="343"/>
      <c r="AF106" s="343"/>
      <c r="AG106" s="343"/>
      <c r="AH106" s="343"/>
      <c r="AI106" s="343"/>
      <c r="AJ106" s="343"/>
      <c r="AK106" s="343"/>
      <c r="AL106" s="343"/>
      <c r="AM106" s="343"/>
      <c r="AN106" s="343"/>
      <c r="AO106" s="343"/>
      <c r="AP106" s="343"/>
      <c r="AQ106" s="343"/>
      <c r="AR106" s="343"/>
      <c r="AS106" s="343"/>
      <c r="AT106" s="343"/>
      <c r="AU106" s="343"/>
      <c r="AV106" s="343"/>
      <c r="AW106" s="343"/>
      <c r="AX106" s="343"/>
      <c r="AY106" s="343"/>
      <c r="AZ106" s="343"/>
      <c r="BA106" s="343"/>
      <c r="BB106" s="343"/>
      <c r="BC106" s="343"/>
      <c r="BD106" s="343"/>
      <c r="BE106" s="343"/>
      <c r="BF106" s="343"/>
      <c r="BG106" s="343"/>
      <c r="BH106" s="343"/>
      <c r="BI106" s="343"/>
      <c r="BJ106" s="343"/>
      <c r="BK106" s="343"/>
      <c r="BL106" s="343"/>
      <c r="BM106" s="343"/>
      <c r="BN106" s="343"/>
      <c r="BO106" s="343"/>
      <c r="BP106" s="343"/>
      <c r="BQ106" s="343"/>
      <c r="BR106" s="343"/>
      <c r="BS106" s="343"/>
      <c r="BT106" s="343"/>
      <c r="BU106" s="343"/>
      <c r="BV106" s="343"/>
      <c r="BW106" s="343"/>
      <c r="BX106" s="343"/>
      <c r="BY106" s="343"/>
      <c r="BZ106" s="343"/>
      <c r="CA106" s="343"/>
      <c r="CB106" s="343"/>
      <c r="CC106" s="343"/>
      <c r="CD106" s="343"/>
      <c r="CE106" s="343"/>
      <c r="CF106" s="343"/>
      <c r="CG106" s="343"/>
      <c r="CH106" s="343"/>
      <c r="CI106" s="343"/>
      <c r="CJ106" s="343"/>
      <c r="CK106" s="343"/>
      <c r="CL106" s="343"/>
      <c r="CM106" s="343"/>
      <c r="CN106" s="343"/>
      <c r="CO106" s="343"/>
      <c r="CP106" s="343"/>
      <c r="CQ106" s="343"/>
      <c r="CR106" s="343"/>
      <c r="CS106" s="343"/>
      <c r="CT106" s="343"/>
      <c r="CU106" s="343"/>
      <c r="CV106" s="343"/>
      <c r="CW106" s="343"/>
      <c r="CX106" s="343"/>
      <c r="CY106" s="343"/>
      <c r="CZ106" s="343"/>
      <c r="DA106" s="343"/>
      <c r="DB106" s="343"/>
      <c r="DC106" s="343"/>
      <c r="DD106" s="343"/>
      <c r="DE106" s="343"/>
      <c r="DF106" s="343"/>
      <c r="DG106" s="343"/>
      <c r="DH106" s="343"/>
      <c r="DI106" s="343"/>
      <c r="DJ106" s="343"/>
      <c r="DK106" s="343"/>
      <c r="DL106" s="343"/>
      <c r="DM106" s="343"/>
      <c r="DN106" s="343"/>
      <c r="DO106" s="343"/>
      <c r="DP106" s="343"/>
      <c r="DQ106" s="343"/>
      <c r="DR106" s="343"/>
      <c r="DS106" s="343"/>
      <c r="DT106" s="343"/>
      <c r="DU106" s="343"/>
      <c r="DV106" s="343"/>
      <c r="DW106" s="343"/>
      <c r="DX106" s="343"/>
      <c r="DY106" s="343"/>
      <c r="DZ106" s="343"/>
      <c r="EA106" s="343"/>
      <c r="EB106" s="343"/>
      <c r="EC106" s="343"/>
      <c r="ED106" s="343"/>
      <c r="EE106" s="343"/>
      <c r="EF106" s="343"/>
      <c r="EG106" s="343"/>
      <c r="EH106" s="343"/>
      <c r="EI106" s="343"/>
      <c r="EJ106" s="343"/>
      <c r="EK106" s="343"/>
      <c r="EL106" s="343"/>
      <c r="EM106" s="343"/>
      <c r="EN106" s="343"/>
      <c r="EO106" s="343"/>
      <c r="EP106" s="343"/>
      <c r="EQ106" s="343"/>
      <c r="ER106" s="343"/>
      <c r="ES106" s="343"/>
      <c r="ET106" s="343"/>
      <c r="EU106" s="343"/>
      <c r="EV106" s="343"/>
      <c r="EW106" s="343"/>
      <c r="EX106" s="343"/>
      <c r="EY106" s="343"/>
      <c r="EZ106" s="343"/>
      <c r="FA106" s="343"/>
      <c r="FB106" s="343"/>
      <c r="FC106" s="343"/>
      <c r="FD106" s="343"/>
      <c r="FE106" s="343"/>
      <c r="FF106" s="343"/>
      <c r="FG106" s="343"/>
      <c r="FH106" s="343"/>
      <c r="FI106" s="343"/>
      <c r="FJ106" s="343"/>
      <c r="FK106" s="343"/>
      <c r="FL106" s="343"/>
      <c r="FM106" s="343"/>
      <c r="FN106" s="343"/>
      <c r="FO106" s="343"/>
      <c r="FP106" s="343"/>
      <c r="FQ106" s="343"/>
      <c r="FR106" s="343"/>
      <c r="FS106" s="343"/>
      <c r="FT106" s="343"/>
      <c r="FU106" s="343"/>
      <c r="FV106" s="343"/>
      <c r="FW106" s="343"/>
      <c r="FX106" s="343"/>
      <c r="FY106" s="343"/>
      <c r="FZ106" s="343"/>
      <c r="GA106" s="343"/>
      <c r="GB106" s="343"/>
      <c r="GC106" s="343"/>
      <c r="GD106" s="343"/>
      <c r="GE106" s="343"/>
      <c r="GF106" s="343"/>
      <c r="GG106" s="343"/>
      <c r="GH106" s="343"/>
      <c r="GI106" s="343"/>
      <c r="GJ106" s="343"/>
      <c r="GK106" s="343"/>
      <c r="GL106" s="343"/>
      <c r="GM106" s="343"/>
      <c r="GN106" s="343"/>
      <c r="GO106" s="343"/>
      <c r="GP106" s="343"/>
      <c r="GQ106" s="343"/>
      <c r="GR106" s="343"/>
      <c r="GS106" s="343"/>
      <c r="GT106" s="343"/>
      <c r="GU106" s="343"/>
      <c r="GV106" s="343"/>
      <c r="GW106" s="343"/>
      <c r="GX106" s="343"/>
      <c r="GY106" s="343"/>
      <c r="GZ106" s="343"/>
      <c r="HA106" s="343"/>
      <c r="HB106" s="343"/>
      <c r="HC106" s="343"/>
      <c r="HD106" s="343"/>
      <c r="HE106" s="343"/>
      <c r="HF106" s="343"/>
      <c r="HG106" s="343"/>
      <c r="HH106" s="343"/>
      <c r="HI106" s="343"/>
      <c r="HJ106" s="343"/>
      <c r="HK106" s="343"/>
      <c r="HL106" s="343"/>
      <c r="HM106" s="343"/>
      <c r="HN106" s="343"/>
      <c r="HO106" s="343"/>
      <c r="HP106" s="343"/>
      <c r="HQ106" s="343"/>
      <c r="HR106" s="343"/>
      <c r="HS106" s="343"/>
      <c r="HT106" s="343"/>
      <c r="HU106" s="343"/>
      <c r="HV106" s="343"/>
      <c r="HW106" s="343"/>
      <c r="HX106" s="343"/>
      <c r="HY106" s="343"/>
      <c r="HZ106" s="343"/>
      <c r="IA106" s="343"/>
      <c r="IB106" s="343"/>
      <c r="IC106" s="343"/>
      <c r="ID106" s="343"/>
      <c r="IE106" s="343"/>
      <c r="IF106" s="343"/>
      <c r="IG106" s="343"/>
      <c r="IH106" s="343"/>
      <c r="II106" s="343"/>
      <c r="IJ106" s="343"/>
      <c r="IK106" s="343"/>
      <c r="IL106" s="343"/>
      <c r="IM106" s="343"/>
      <c r="IN106" s="343"/>
      <c r="IO106" s="343"/>
      <c r="IP106" s="343"/>
      <c r="IQ106" s="343"/>
      <c r="IR106" s="343"/>
      <c r="IS106" s="343"/>
      <c r="IT106" s="343"/>
      <c r="IU106" s="343"/>
      <c r="IV106" s="343"/>
    </row>
    <row r="107" spans="1:256" s="344" customFormat="1" ht="20" customHeight="1">
      <c r="A107" s="345" t="s">
        <v>1033</v>
      </c>
      <c r="B107" s="346" t="s">
        <v>1034</v>
      </c>
      <c r="C107" s="355"/>
      <c r="D107" s="348">
        <v>0.41</v>
      </c>
      <c r="E107" s="350">
        <v>0</v>
      </c>
      <c r="F107" s="350">
        <v>0</v>
      </c>
      <c r="G107" s="350">
        <v>0</v>
      </c>
      <c r="H107" s="350">
        <v>0</v>
      </c>
      <c r="I107" s="350">
        <v>0</v>
      </c>
      <c r="J107" s="350">
        <v>0</v>
      </c>
      <c r="K107" s="343"/>
      <c r="L107" s="343"/>
      <c r="M107" s="343"/>
      <c r="N107" s="343"/>
      <c r="O107" s="343"/>
      <c r="P107" s="343"/>
      <c r="Q107" s="343"/>
      <c r="R107" s="343"/>
      <c r="S107" s="343"/>
      <c r="T107" s="343"/>
      <c r="U107" s="343"/>
      <c r="V107" s="343"/>
      <c r="W107" s="343"/>
      <c r="X107" s="343"/>
      <c r="Y107" s="343"/>
      <c r="Z107" s="343"/>
      <c r="AA107" s="343"/>
      <c r="AB107" s="343"/>
      <c r="AC107" s="343"/>
      <c r="AD107" s="343"/>
      <c r="AE107" s="343"/>
      <c r="AF107" s="343"/>
      <c r="AG107" s="343"/>
      <c r="AH107" s="343"/>
      <c r="AI107" s="343"/>
      <c r="AJ107" s="343"/>
      <c r="AK107" s="343"/>
      <c r="AL107" s="343"/>
      <c r="AM107" s="343"/>
      <c r="AN107" s="343"/>
      <c r="AO107" s="343"/>
      <c r="AP107" s="343"/>
      <c r="AQ107" s="343"/>
      <c r="AR107" s="343"/>
      <c r="AS107" s="343"/>
      <c r="AT107" s="343"/>
      <c r="AU107" s="343"/>
      <c r="AV107" s="343"/>
      <c r="AW107" s="343"/>
      <c r="AX107" s="343"/>
      <c r="AY107" s="343"/>
      <c r="AZ107" s="343"/>
      <c r="BA107" s="343"/>
      <c r="BB107" s="343"/>
      <c r="BC107" s="343"/>
      <c r="BD107" s="343"/>
      <c r="BE107" s="343"/>
      <c r="BF107" s="343"/>
      <c r="BG107" s="343"/>
      <c r="BH107" s="343"/>
      <c r="BI107" s="343"/>
      <c r="BJ107" s="343"/>
      <c r="BK107" s="343"/>
      <c r="BL107" s="343"/>
      <c r="BM107" s="343"/>
      <c r="BN107" s="343"/>
      <c r="BO107" s="343"/>
      <c r="BP107" s="343"/>
      <c r="BQ107" s="343"/>
      <c r="BR107" s="343"/>
      <c r="BS107" s="343"/>
      <c r="BT107" s="343"/>
      <c r="BU107" s="343"/>
      <c r="BV107" s="343"/>
      <c r="BW107" s="343"/>
      <c r="BX107" s="343"/>
      <c r="BY107" s="343"/>
      <c r="BZ107" s="343"/>
      <c r="CA107" s="343"/>
      <c r="CB107" s="343"/>
      <c r="CC107" s="343"/>
      <c r="CD107" s="343"/>
      <c r="CE107" s="343"/>
      <c r="CF107" s="343"/>
      <c r="CG107" s="343"/>
      <c r="CH107" s="343"/>
      <c r="CI107" s="343"/>
      <c r="CJ107" s="343"/>
      <c r="CK107" s="343"/>
      <c r="CL107" s="343"/>
      <c r="CM107" s="343"/>
      <c r="CN107" s="343"/>
      <c r="CO107" s="343"/>
      <c r="CP107" s="343"/>
      <c r="CQ107" s="343"/>
      <c r="CR107" s="343"/>
      <c r="CS107" s="343"/>
      <c r="CT107" s="343"/>
      <c r="CU107" s="343"/>
      <c r="CV107" s="343"/>
      <c r="CW107" s="343"/>
      <c r="CX107" s="343"/>
      <c r="CY107" s="343"/>
      <c r="CZ107" s="343"/>
      <c r="DA107" s="343"/>
      <c r="DB107" s="343"/>
      <c r="DC107" s="343"/>
      <c r="DD107" s="343"/>
      <c r="DE107" s="343"/>
      <c r="DF107" s="343"/>
      <c r="DG107" s="343"/>
      <c r="DH107" s="343"/>
      <c r="DI107" s="343"/>
      <c r="DJ107" s="343"/>
      <c r="DK107" s="343"/>
      <c r="DL107" s="343"/>
      <c r="DM107" s="343"/>
      <c r="DN107" s="343"/>
      <c r="DO107" s="343"/>
      <c r="DP107" s="343"/>
      <c r="DQ107" s="343"/>
      <c r="DR107" s="343"/>
      <c r="DS107" s="343"/>
      <c r="DT107" s="343"/>
      <c r="DU107" s="343"/>
      <c r="DV107" s="343"/>
      <c r="DW107" s="343"/>
      <c r="DX107" s="343"/>
      <c r="DY107" s="343"/>
      <c r="DZ107" s="343"/>
      <c r="EA107" s="343"/>
      <c r="EB107" s="343"/>
      <c r="EC107" s="343"/>
      <c r="ED107" s="343"/>
      <c r="EE107" s="343"/>
      <c r="EF107" s="343"/>
      <c r="EG107" s="343"/>
      <c r="EH107" s="343"/>
      <c r="EI107" s="343"/>
      <c r="EJ107" s="343"/>
      <c r="EK107" s="343"/>
      <c r="EL107" s="343"/>
      <c r="EM107" s="343"/>
      <c r="EN107" s="343"/>
      <c r="EO107" s="343"/>
      <c r="EP107" s="343"/>
      <c r="EQ107" s="343"/>
      <c r="ER107" s="343"/>
      <c r="ES107" s="343"/>
      <c r="ET107" s="343"/>
      <c r="EU107" s="343"/>
      <c r="EV107" s="343"/>
      <c r="EW107" s="343"/>
      <c r="EX107" s="343"/>
      <c r="EY107" s="343"/>
      <c r="EZ107" s="343"/>
      <c r="FA107" s="343"/>
      <c r="FB107" s="343"/>
      <c r="FC107" s="343"/>
      <c r="FD107" s="343"/>
      <c r="FE107" s="343"/>
      <c r="FF107" s="343"/>
      <c r="FG107" s="343"/>
      <c r="FH107" s="343"/>
      <c r="FI107" s="343"/>
      <c r="FJ107" s="343"/>
      <c r="FK107" s="343"/>
      <c r="FL107" s="343"/>
      <c r="FM107" s="343"/>
      <c r="FN107" s="343"/>
      <c r="FO107" s="343"/>
      <c r="FP107" s="343"/>
      <c r="FQ107" s="343"/>
      <c r="FR107" s="343"/>
      <c r="FS107" s="343"/>
      <c r="FT107" s="343"/>
      <c r="FU107" s="343"/>
      <c r="FV107" s="343"/>
      <c r="FW107" s="343"/>
      <c r="FX107" s="343"/>
      <c r="FY107" s="343"/>
      <c r="FZ107" s="343"/>
      <c r="GA107" s="343"/>
      <c r="GB107" s="343"/>
      <c r="GC107" s="343"/>
      <c r="GD107" s="343"/>
      <c r="GE107" s="343"/>
      <c r="GF107" s="343"/>
      <c r="GG107" s="343"/>
      <c r="GH107" s="343"/>
      <c r="GI107" s="343"/>
      <c r="GJ107" s="343"/>
      <c r="GK107" s="343"/>
      <c r="GL107" s="343"/>
      <c r="GM107" s="343"/>
      <c r="GN107" s="343"/>
      <c r="GO107" s="343"/>
      <c r="GP107" s="343"/>
      <c r="GQ107" s="343"/>
      <c r="GR107" s="343"/>
      <c r="GS107" s="343"/>
      <c r="GT107" s="343"/>
      <c r="GU107" s="343"/>
      <c r="GV107" s="343"/>
      <c r="GW107" s="343"/>
      <c r="GX107" s="343"/>
      <c r="GY107" s="343"/>
      <c r="GZ107" s="343"/>
      <c r="HA107" s="343"/>
      <c r="HB107" s="343"/>
      <c r="HC107" s="343"/>
      <c r="HD107" s="343"/>
      <c r="HE107" s="343"/>
      <c r="HF107" s="343"/>
      <c r="HG107" s="343"/>
      <c r="HH107" s="343"/>
      <c r="HI107" s="343"/>
      <c r="HJ107" s="343"/>
      <c r="HK107" s="343"/>
      <c r="HL107" s="343"/>
      <c r="HM107" s="343"/>
      <c r="HN107" s="343"/>
      <c r="HO107" s="343"/>
      <c r="HP107" s="343"/>
      <c r="HQ107" s="343"/>
      <c r="HR107" s="343"/>
      <c r="HS107" s="343"/>
      <c r="HT107" s="343"/>
      <c r="HU107" s="343"/>
      <c r="HV107" s="343"/>
      <c r="HW107" s="343"/>
      <c r="HX107" s="343"/>
      <c r="HY107" s="343"/>
      <c r="HZ107" s="343"/>
      <c r="IA107" s="343"/>
      <c r="IB107" s="343"/>
      <c r="IC107" s="343"/>
      <c r="ID107" s="343"/>
      <c r="IE107" s="343"/>
      <c r="IF107" s="343"/>
      <c r="IG107" s="343"/>
      <c r="IH107" s="343"/>
      <c r="II107" s="343"/>
      <c r="IJ107" s="343"/>
      <c r="IK107" s="343"/>
      <c r="IL107" s="343"/>
      <c r="IM107" s="343"/>
      <c r="IN107" s="343"/>
      <c r="IO107" s="343"/>
      <c r="IP107" s="343"/>
      <c r="IQ107" s="343"/>
      <c r="IR107" s="343"/>
      <c r="IS107" s="343"/>
      <c r="IT107" s="343"/>
      <c r="IU107" s="343"/>
      <c r="IV107" s="343"/>
    </row>
    <row r="108" spans="1:256" s="344" customFormat="1" ht="20" customHeight="1">
      <c r="A108" s="345" t="s">
        <v>1035</v>
      </c>
      <c r="B108" s="346" t="s">
        <v>1036</v>
      </c>
      <c r="C108" s="355"/>
      <c r="D108" s="348">
        <v>0.53</v>
      </c>
      <c r="E108" s="350">
        <v>0</v>
      </c>
      <c r="F108" s="350">
        <v>0</v>
      </c>
      <c r="G108" s="350">
        <v>0</v>
      </c>
      <c r="H108" s="350">
        <v>0</v>
      </c>
      <c r="I108" s="350">
        <v>0</v>
      </c>
      <c r="J108" s="350">
        <v>0</v>
      </c>
      <c r="K108" s="343"/>
      <c r="L108" s="343"/>
      <c r="M108" s="343"/>
      <c r="N108" s="343"/>
      <c r="O108" s="343"/>
      <c r="P108" s="343"/>
      <c r="Q108" s="343"/>
      <c r="R108" s="343"/>
      <c r="S108" s="343"/>
      <c r="T108" s="343"/>
      <c r="U108" s="343"/>
      <c r="V108" s="343"/>
      <c r="W108" s="343"/>
      <c r="X108" s="343"/>
      <c r="Y108" s="343"/>
      <c r="Z108" s="343"/>
      <c r="AA108" s="343"/>
      <c r="AB108" s="343"/>
      <c r="AC108" s="343"/>
      <c r="AD108" s="343"/>
      <c r="AE108" s="343"/>
      <c r="AF108" s="343"/>
      <c r="AG108" s="343"/>
      <c r="AH108" s="343"/>
      <c r="AI108" s="343"/>
      <c r="AJ108" s="343"/>
      <c r="AK108" s="343"/>
      <c r="AL108" s="343"/>
      <c r="AM108" s="343"/>
      <c r="AN108" s="343"/>
      <c r="AO108" s="343"/>
      <c r="AP108" s="343"/>
      <c r="AQ108" s="343"/>
      <c r="AR108" s="343"/>
      <c r="AS108" s="343"/>
      <c r="AT108" s="343"/>
      <c r="AU108" s="343"/>
      <c r="AV108" s="343"/>
      <c r="AW108" s="343"/>
      <c r="AX108" s="343"/>
      <c r="AY108" s="343"/>
      <c r="AZ108" s="343"/>
      <c r="BA108" s="343"/>
      <c r="BB108" s="343"/>
      <c r="BC108" s="343"/>
      <c r="BD108" s="343"/>
      <c r="BE108" s="343"/>
      <c r="BF108" s="343"/>
      <c r="BG108" s="343"/>
      <c r="BH108" s="343"/>
      <c r="BI108" s="343"/>
      <c r="BJ108" s="343"/>
      <c r="BK108" s="343"/>
      <c r="BL108" s="343"/>
      <c r="BM108" s="343"/>
      <c r="BN108" s="343"/>
      <c r="BO108" s="343"/>
      <c r="BP108" s="343"/>
      <c r="BQ108" s="343"/>
      <c r="BR108" s="343"/>
      <c r="BS108" s="343"/>
      <c r="BT108" s="343"/>
      <c r="BU108" s="343"/>
      <c r="BV108" s="343"/>
      <c r="BW108" s="343"/>
      <c r="BX108" s="343"/>
      <c r="BY108" s="343"/>
      <c r="BZ108" s="343"/>
      <c r="CA108" s="343"/>
      <c r="CB108" s="343"/>
      <c r="CC108" s="343"/>
      <c r="CD108" s="343"/>
      <c r="CE108" s="343"/>
      <c r="CF108" s="343"/>
      <c r="CG108" s="343"/>
      <c r="CH108" s="343"/>
      <c r="CI108" s="343"/>
      <c r="CJ108" s="343"/>
      <c r="CK108" s="343"/>
      <c r="CL108" s="343"/>
      <c r="CM108" s="343"/>
      <c r="CN108" s="343"/>
      <c r="CO108" s="343"/>
      <c r="CP108" s="343"/>
      <c r="CQ108" s="343"/>
      <c r="CR108" s="343"/>
      <c r="CS108" s="343"/>
      <c r="CT108" s="343"/>
      <c r="CU108" s="343"/>
      <c r="CV108" s="343"/>
      <c r="CW108" s="343"/>
      <c r="CX108" s="343"/>
      <c r="CY108" s="343"/>
      <c r="CZ108" s="343"/>
      <c r="DA108" s="343"/>
      <c r="DB108" s="343"/>
      <c r="DC108" s="343"/>
      <c r="DD108" s="343"/>
      <c r="DE108" s="343"/>
      <c r="DF108" s="343"/>
      <c r="DG108" s="343"/>
      <c r="DH108" s="343"/>
      <c r="DI108" s="343"/>
      <c r="DJ108" s="343"/>
      <c r="DK108" s="343"/>
      <c r="DL108" s="343"/>
      <c r="DM108" s="343"/>
      <c r="DN108" s="343"/>
      <c r="DO108" s="343"/>
      <c r="DP108" s="343"/>
      <c r="DQ108" s="343"/>
      <c r="DR108" s="343"/>
      <c r="DS108" s="343"/>
      <c r="DT108" s="343"/>
      <c r="DU108" s="343"/>
      <c r="DV108" s="343"/>
      <c r="DW108" s="343"/>
      <c r="DX108" s="343"/>
      <c r="DY108" s="343"/>
      <c r="DZ108" s="343"/>
      <c r="EA108" s="343"/>
      <c r="EB108" s="343"/>
      <c r="EC108" s="343"/>
      <c r="ED108" s="343"/>
      <c r="EE108" s="343"/>
      <c r="EF108" s="343"/>
      <c r="EG108" s="343"/>
      <c r="EH108" s="343"/>
      <c r="EI108" s="343"/>
      <c r="EJ108" s="343"/>
      <c r="EK108" s="343"/>
      <c r="EL108" s="343"/>
      <c r="EM108" s="343"/>
      <c r="EN108" s="343"/>
      <c r="EO108" s="343"/>
      <c r="EP108" s="343"/>
      <c r="EQ108" s="343"/>
      <c r="ER108" s="343"/>
      <c r="ES108" s="343"/>
      <c r="ET108" s="343"/>
      <c r="EU108" s="343"/>
      <c r="EV108" s="343"/>
      <c r="EW108" s="343"/>
      <c r="EX108" s="343"/>
      <c r="EY108" s="343"/>
      <c r="EZ108" s="343"/>
      <c r="FA108" s="343"/>
      <c r="FB108" s="343"/>
      <c r="FC108" s="343"/>
      <c r="FD108" s="343"/>
      <c r="FE108" s="343"/>
      <c r="FF108" s="343"/>
      <c r="FG108" s="343"/>
      <c r="FH108" s="343"/>
      <c r="FI108" s="343"/>
      <c r="FJ108" s="343"/>
      <c r="FK108" s="343"/>
      <c r="FL108" s="343"/>
      <c r="FM108" s="343"/>
      <c r="FN108" s="343"/>
      <c r="FO108" s="343"/>
      <c r="FP108" s="343"/>
      <c r="FQ108" s="343"/>
      <c r="FR108" s="343"/>
      <c r="FS108" s="343"/>
      <c r="FT108" s="343"/>
      <c r="FU108" s="343"/>
      <c r="FV108" s="343"/>
      <c r="FW108" s="343"/>
      <c r="FX108" s="343"/>
      <c r="FY108" s="343"/>
      <c r="FZ108" s="343"/>
      <c r="GA108" s="343"/>
      <c r="GB108" s="343"/>
      <c r="GC108" s="343"/>
      <c r="GD108" s="343"/>
      <c r="GE108" s="343"/>
      <c r="GF108" s="343"/>
      <c r="GG108" s="343"/>
      <c r="GH108" s="343"/>
      <c r="GI108" s="343"/>
      <c r="GJ108" s="343"/>
      <c r="GK108" s="343"/>
      <c r="GL108" s="343"/>
      <c r="GM108" s="343"/>
      <c r="GN108" s="343"/>
      <c r="GO108" s="343"/>
      <c r="GP108" s="343"/>
      <c r="GQ108" s="343"/>
      <c r="GR108" s="343"/>
      <c r="GS108" s="343"/>
      <c r="GT108" s="343"/>
      <c r="GU108" s="343"/>
      <c r="GV108" s="343"/>
      <c r="GW108" s="343"/>
      <c r="GX108" s="343"/>
      <c r="GY108" s="343"/>
      <c r="GZ108" s="343"/>
      <c r="HA108" s="343"/>
      <c r="HB108" s="343"/>
      <c r="HC108" s="343"/>
      <c r="HD108" s="343"/>
      <c r="HE108" s="343"/>
      <c r="HF108" s="343"/>
      <c r="HG108" s="343"/>
      <c r="HH108" s="343"/>
      <c r="HI108" s="343"/>
      <c r="HJ108" s="343"/>
      <c r="HK108" s="343"/>
      <c r="HL108" s="343"/>
      <c r="HM108" s="343"/>
      <c r="HN108" s="343"/>
      <c r="HO108" s="343"/>
      <c r="HP108" s="343"/>
      <c r="HQ108" s="343"/>
      <c r="HR108" s="343"/>
      <c r="HS108" s="343"/>
      <c r="HT108" s="343"/>
      <c r="HU108" s="343"/>
      <c r="HV108" s="343"/>
      <c r="HW108" s="343"/>
      <c r="HX108" s="343"/>
      <c r="HY108" s="343"/>
      <c r="HZ108" s="343"/>
      <c r="IA108" s="343"/>
      <c r="IB108" s="343"/>
      <c r="IC108" s="343"/>
      <c r="ID108" s="343"/>
      <c r="IE108" s="343"/>
      <c r="IF108" s="343"/>
      <c r="IG108" s="343"/>
      <c r="IH108" s="343"/>
      <c r="II108" s="343"/>
      <c r="IJ108" s="343"/>
      <c r="IK108" s="343"/>
      <c r="IL108" s="343"/>
      <c r="IM108" s="343"/>
      <c r="IN108" s="343"/>
      <c r="IO108" s="343"/>
      <c r="IP108" s="343"/>
      <c r="IQ108" s="343"/>
      <c r="IR108" s="343"/>
      <c r="IS108" s="343"/>
      <c r="IT108" s="343"/>
      <c r="IU108" s="343"/>
      <c r="IV108" s="343"/>
    </row>
    <row r="109" spans="1:256" s="344" customFormat="1" ht="20" customHeight="1">
      <c r="A109" s="345" t="s">
        <v>1037</v>
      </c>
      <c r="B109" s="346" t="s">
        <v>1038</v>
      </c>
      <c r="C109" s="355"/>
      <c r="D109" s="348">
        <v>0.64</v>
      </c>
      <c r="E109" s="350">
        <v>0</v>
      </c>
      <c r="F109" s="350">
        <v>0</v>
      </c>
      <c r="G109" s="350">
        <v>0</v>
      </c>
      <c r="H109" s="350">
        <v>0</v>
      </c>
      <c r="I109" s="350">
        <v>0</v>
      </c>
      <c r="J109" s="350">
        <v>0</v>
      </c>
      <c r="K109" s="343"/>
      <c r="L109" s="343"/>
      <c r="M109" s="343"/>
      <c r="N109" s="343"/>
      <c r="O109" s="343"/>
      <c r="P109" s="343"/>
      <c r="Q109" s="343"/>
      <c r="R109" s="343"/>
      <c r="S109" s="343"/>
      <c r="T109" s="343"/>
      <c r="U109" s="343"/>
      <c r="V109" s="343"/>
      <c r="W109" s="343"/>
      <c r="X109" s="343"/>
      <c r="Y109" s="343"/>
      <c r="Z109" s="343"/>
      <c r="AA109" s="343"/>
      <c r="AB109" s="343"/>
      <c r="AC109" s="343"/>
      <c r="AD109" s="343"/>
      <c r="AE109" s="343"/>
      <c r="AF109" s="343"/>
      <c r="AG109" s="343"/>
      <c r="AH109" s="343"/>
      <c r="AI109" s="343"/>
      <c r="AJ109" s="343"/>
      <c r="AK109" s="343"/>
      <c r="AL109" s="343"/>
      <c r="AM109" s="343"/>
      <c r="AN109" s="343"/>
      <c r="AO109" s="343"/>
      <c r="AP109" s="343"/>
      <c r="AQ109" s="343"/>
      <c r="AR109" s="343"/>
      <c r="AS109" s="343"/>
      <c r="AT109" s="343"/>
      <c r="AU109" s="343"/>
      <c r="AV109" s="343"/>
      <c r="AW109" s="343"/>
      <c r="AX109" s="343"/>
      <c r="AY109" s="343"/>
      <c r="AZ109" s="343"/>
      <c r="BA109" s="343"/>
      <c r="BB109" s="343"/>
      <c r="BC109" s="343"/>
      <c r="BD109" s="343"/>
      <c r="BE109" s="343"/>
      <c r="BF109" s="343"/>
      <c r="BG109" s="343"/>
      <c r="BH109" s="343"/>
      <c r="BI109" s="343"/>
      <c r="BJ109" s="343"/>
      <c r="BK109" s="343"/>
      <c r="BL109" s="343"/>
      <c r="BM109" s="343"/>
      <c r="BN109" s="343"/>
      <c r="BO109" s="343"/>
      <c r="BP109" s="343"/>
      <c r="BQ109" s="343"/>
      <c r="BR109" s="343"/>
      <c r="BS109" s="343"/>
      <c r="BT109" s="343"/>
      <c r="BU109" s="343"/>
      <c r="BV109" s="343"/>
      <c r="BW109" s="343"/>
      <c r="BX109" s="343"/>
      <c r="BY109" s="343"/>
      <c r="BZ109" s="343"/>
      <c r="CA109" s="343"/>
      <c r="CB109" s="343"/>
      <c r="CC109" s="343"/>
      <c r="CD109" s="343"/>
      <c r="CE109" s="343"/>
      <c r="CF109" s="343"/>
      <c r="CG109" s="343"/>
      <c r="CH109" s="343"/>
      <c r="CI109" s="343"/>
      <c r="CJ109" s="343"/>
      <c r="CK109" s="343"/>
      <c r="CL109" s="343"/>
      <c r="CM109" s="343"/>
      <c r="CN109" s="343"/>
      <c r="CO109" s="343"/>
      <c r="CP109" s="343"/>
      <c r="CQ109" s="343"/>
      <c r="CR109" s="343"/>
      <c r="CS109" s="343"/>
      <c r="CT109" s="343"/>
      <c r="CU109" s="343"/>
      <c r="CV109" s="343"/>
      <c r="CW109" s="343"/>
      <c r="CX109" s="343"/>
      <c r="CY109" s="343"/>
      <c r="CZ109" s="343"/>
      <c r="DA109" s="343"/>
      <c r="DB109" s="343"/>
      <c r="DC109" s="343"/>
      <c r="DD109" s="343"/>
      <c r="DE109" s="343"/>
      <c r="DF109" s="343"/>
      <c r="DG109" s="343"/>
      <c r="DH109" s="343"/>
      <c r="DI109" s="343"/>
      <c r="DJ109" s="343"/>
      <c r="DK109" s="343"/>
      <c r="DL109" s="343"/>
      <c r="DM109" s="343"/>
      <c r="DN109" s="343"/>
      <c r="DO109" s="343"/>
      <c r="DP109" s="343"/>
      <c r="DQ109" s="343"/>
      <c r="DR109" s="343"/>
      <c r="DS109" s="343"/>
      <c r="DT109" s="343"/>
      <c r="DU109" s="343"/>
      <c r="DV109" s="343"/>
      <c r="DW109" s="343"/>
      <c r="DX109" s="343"/>
      <c r="DY109" s="343"/>
      <c r="DZ109" s="343"/>
      <c r="EA109" s="343"/>
      <c r="EB109" s="343"/>
      <c r="EC109" s="343"/>
      <c r="ED109" s="343"/>
      <c r="EE109" s="343"/>
      <c r="EF109" s="343"/>
      <c r="EG109" s="343"/>
      <c r="EH109" s="343"/>
      <c r="EI109" s="343"/>
      <c r="EJ109" s="343"/>
      <c r="EK109" s="343"/>
      <c r="EL109" s="343"/>
      <c r="EM109" s="343"/>
      <c r="EN109" s="343"/>
      <c r="EO109" s="343"/>
      <c r="EP109" s="343"/>
      <c r="EQ109" s="343"/>
      <c r="ER109" s="343"/>
      <c r="ES109" s="343"/>
      <c r="ET109" s="343"/>
      <c r="EU109" s="343"/>
      <c r="EV109" s="343"/>
      <c r="EW109" s="343"/>
      <c r="EX109" s="343"/>
      <c r="EY109" s="343"/>
      <c r="EZ109" s="343"/>
      <c r="FA109" s="343"/>
      <c r="FB109" s="343"/>
      <c r="FC109" s="343"/>
      <c r="FD109" s="343"/>
      <c r="FE109" s="343"/>
      <c r="FF109" s="343"/>
      <c r="FG109" s="343"/>
      <c r="FH109" s="343"/>
      <c r="FI109" s="343"/>
      <c r="FJ109" s="343"/>
      <c r="FK109" s="343"/>
      <c r="FL109" s="343"/>
      <c r="FM109" s="343"/>
      <c r="FN109" s="343"/>
      <c r="FO109" s="343"/>
      <c r="FP109" s="343"/>
      <c r="FQ109" s="343"/>
      <c r="FR109" s="343"/>
      <c r="FS109" s="343"/>
      <c r="FT109" s="343"/>
      <c r="FU109" s="343"/>
      <c r="FV109" s="343"/>
      <c r="FW109" s="343"/>
      <c r="FX109" s="343"/>
      <c r="FY109" s="343"/>
      <c r="FZ109" s="343"/>
      <c r="GA109" s="343"/>
      <c r="GB109" s="343"/>
      <c r="GC109" s="343"/>
      <c r="GD109" s="343"/>
      <c r="GE109" s="343"/>
      <c r="GF109" s="343"/>
      <c r="GG109" s="343"/>
      <c r="GH109" s="343"/>
      <c r="GI109" s="343"/>
      <c r="GJ109" s="343"/>
      <c r="GK109" s="343"/>
      <c r="GL109" s="343"/>
      <c r="GM109" s="343"/>
      <c r="GN109" s="343"/>
      <c r="GO109" s="343"/>
      <c r="GP109" s="343"/>
      <c r="GQ109" s="343"/>
      <c r="GR109" s="343"/>
      <c r="GS109" s="343"/>
      <c r="GT109" s="343"/>
      <c r="GU109" s="343"/>
      <c r="GV109" s="343"/>
      <c r="GW109" s="343"/>
      <c r="GX109" s="343"/>
      <c r="GY109" s="343"/>
      <c r="GZ109" s="343"/>
      <c r="HA109" s="343"/>
      <c r="HB109" s="343"/>
      <c r="HC109" s="343"/>
      <c r="HD109" s="343"/>
      <c r="HE109" s="343"/>
      <c r="HF109" s="343"/>
      <c r="HG109" s="343"/>
      <c r="HH109" s="343"/>
      <c r="HI109" s="343"/>
      <c r="HJ109" s="343"/>
      <c r="HK109" s="343"/>
      <c r="HL109" s="343"/>
      <c r="HM109" s="343"/>
      <c r="HN109" s="343"/>
      <c r="HO109" s="343"/>
      <c r="HP109" s="343"/>
      <c r="HQ109" s="343"/>
      <c r="HR109" s="343"/>
      <c r="HS109" s="343"/>
      <c r="HT109" s="343"/>
      <c r="HU109" s="343"/>
      <c r="HV109" s="343"/>
      <c r="HW109" s="343"/>
      <c r="HX109" s="343"/>
      <c r="HY109" s="343"/>
      <c r="HZ109" s="343"/>
      <c r="IA109" s="343"/>
      <c r="IB109" s="343"/>
      <c r="IC109" s="343"/>
      <c r="ID109" s="343"/>
      <c r="IE109" s="343"/>
      <c r="IF109" s="343"/>
      <c r="IG109" s="343"/>
      <c r="IH109" s="343"/>
      <c r="II109" s="343"/>
      <c r="IJ109" s="343"/>
      <c r="IK109" s="343"/>
      <c r="IL109" s="343"/>
      <c r="IM109" s="343"/>
      <c r="IN109" s="343"/>
      <c r="IO109" s="343"/>
      <c r="IP109" s="343"/>
      <c r="IQ109" s="343"/>
      <c r="IR109" s="343"/>
      <c r="IS109" s="343"/>
      <c r="IT109" s="343"/>
      <c r="IU109" s="343"/>
      <c r="IV109" s="343"/>
    </row>
    <row r="110" spans="1:256" s="344" customFormat="1" ht="20" customHeight="1">
      <c r="A110" s="345" t="s">
        <v>675</v>
      </c>
      <c r="B110" s="354">
        <v>181242</v>
      </c>
      <c r="C110" s="347" t="s">
        <v>959</v>
      </c>
      <c r="D110" s="348">
        <v>1.79</v>
      </c>
      <c r="E110" s="352">
        <v>197.48320000000001</v>
      </c>
      <c r="F110" s="352">
        <v>197.48320000000001</v>
      </c>
      <c r="G110" s="350">
        <v>0</v>
      </c>
      <c r="H110" s="352">
        <v>197.48320000000001</v>
      </c>
      <c r="I110" s="352">
        <v>197.48320000000001</v>
      </c>
      <c r="J110" s="350">
        <v>0</v>
      </c>
      <c r="K110" s="343"/>
      <c r="L110" s="343"/>
      <c r="M110" s="343"/>
      <c r="N110" s="343"/>
      <c r="O110" s="343"/>
      <c r="P110" s="343"/>
      <c r="Q110" s="343"/>
      <c r="R110" s="343"/>
      <c r="S110" s="343"/>
      <c r="T110" s="343"/>
      <c r="U110" s="343"/>
      <c r="V110" s="343"/>
      <c r="W110" s="343"/>
      <c r="X110" s="343"/>
      <c r="Y110" s="343"/>
      <c r="Z110" s="343"/>
      <c r="AA110" s="343"/>
      <c r="AB110" s="343"/>
      <c r="AC110" s="343"/>
      <c r="AD110" s="343"/>
      <c r="AE110" s="343"/>
      <c r="AF110" s="343"/>
      <c r="AG110" s="343"/>
      <c r="AH110" s="343"/>
      <c r="AI110" s="343"/>
      <c r="AJ110" s="343"/>
      <c r="AK110" s="343"/>
      <c r="AL110" s="343"/>
      <c r="AM110" s="343"/>
      <c r="AN110" s="343"/>
      <c r="AO110" s="343"/>
      <c r="AP110" s="343"/>
      <c r="AQ110" s="343"/>
      <c r="AR110" s="343"/>
      <c r="AS110" s="343"/>
      <c r="AT110" s="343"/>
      <c r="AU110" s="343"/>
      <c r="AV110" s="343"/>
      <c r="AW110" s="343"/>
      <c r="AX110" s="343"/>
      <c r="AY110" s="343"/>
      <c r="AZ110" s="343"/>
      <c r="BA110" s="343"/>
      <c r="BB110" s="343"/>
      <c r="BC110" s="343"/>
      <c r="BD110" s="343"/>
      <c r="BE110" s="343"/>
      <c r="BF110" s="343"/>
      <c r="BG110" s="343"/>
      <c r="BH110" s="343"/>
      <c r="BI110" s="343"/>
      <c r="BJ110" s="343"/>
      <c r="BK110" s="343"/>
      <c r="BL110" s="343"/>
      <c r="BM110" s="343"/>
      <c r="BN110" s="343"/>
      <c r="BO110" s="343"/>
      <c r="BP110" s="343"/>
      <c r="BQ110" s="343"/>
      <c r="BR110" s="343"/>
      <c r="BS110" s="343"/>
      <c r="BT110" s="343"/>
      <c r="BU110" s="343"/>
      <c r="BV110" s="343"/>
      <c r="BW110" s="343"/>
      <c r="BX110" s="343"/>
      <c r="BY110" s="343"/>
      <c r="BZ110" s="343"/>
      <c r="CA110" s="343"/>
      <c r="CB110" s="343"/>
      <c r="CC110" s="343"/>
      <c r="CD110" s="343"/>
      <c r="CE110" s="343"/>
      <c r="CF110" s="343"/>
      <c r="CG110" s="343"/>
      <c r="CH110" s="343"/>
      <c r="CI110" s="343"/>
      <c r="CJ110" s="343"/>
      <c r="CK110" s="343"/>
      <c r="CL110" s="343"/>
      <c r="CM110" s="343"/>
      <c r="CN110" s="343"/>
      <c r="CO110" s="343"/>
      <c r="CP110" s="343"/>
      <c r="CQ110" s="343"/>
      <c r="CR110" s="343"/>
      <c r="CS110" s="343"/>
      <c r="CT110" s="343"/>
      <c r="CU110" s="343"/>
      <c r="CV110" s="343"/>
      <c r="CW110" s="343"/>
      <c r="CX110" s="343"/>
      <c r="CY110" s="343"/>
      <c r="CZ110" s="343"/>
      <c r="DA110" s="343"/>
      <c r="DB110" s="343"/>
      <c r="DC110" s="343"/>
      <c r="DD110" s="343"/>
      <c r="DE110" s="343"/>
      <c r="DF110" s="343"/>
      <c r="DG110" s="343"/>
      <c r="DH110" s="343"/>
      <c r="DI110" s="343"/>
      <c r="DJ110" s="343"/>
      <c r="DK110" s="343"/>
      <c r="DL110" s="343"/>
      <c r="DM110" s="343"/>
      <c r="DN110" s="343"/>
      <c r="DO110" s="343"/>
      <c r="DP110" s="343"/>
      <c r="DQ110" s="343"/>
      <c r="DR110" s="343"/>
      <c r="DS110" s="343"/>
      <c r="DT110" s="343"/>
      <c r="DU110" s="343"/>
      <c r="DV110" s="343"/>
      <c r="DW110" s="343"/>
      <c r="DX110" s="343"/>
      <c r="DY110" s="343"/>
      <c r="DZ110" s="343"/>
      <c r="EA110" s="343"/>
      <c r="EB110" s="343"/>
      <c r="EC110" s="343"/>
      <c r="ED110" s="343"/>
      <c r="EE110" s="343"/>
      <c r="EF110" s="343"/>
      <c r="EG110" s="343"/>
      <c r="EH110" s="343"/>
      <c r="EI110" s="343"/>
      <c r="EJ110" s="343"/>
      <c r="EK110" s="343"/>
      <c r="EL110" s="343"/>
      <c r="EM110" s="343"/>
      <c r="EN110" s="343"/>
      <c r="EO110" s="343"/>
      <c r="EP110" s="343"/>
      <c r="EQ110" s="343"/>
      <c r="ER110" s="343"/>
      <c r="ES110" s="343"/>
      <c r="ET110" s="343"/>
      <c r="EU110" s="343"/>
      <c r="EV110" s="343"/>
      <c r="EW110" s="343"/>
      <c r="EX110" s="343"/>
      <c r="EY110" s="343"/>
      <c r="EZ110" s="343"/>
      <c r="FA110" s="343"/>
      <c r="FB110" s="343"/>
      <c r="FC110" s="343"/>
      <c r="FD110" s="343"/>
      <c r="FE110" s="343"/>
      <c r="FF110" s="343"/>
      <c r="FG110" s="343"/>
      <c r="FH110" s="343"/>
      <c r="FI110" s="343"/>
      <c r="FJ110" s="343"/>
      <c r="FK110" s="343"/>
      <c r="FL110" s="343"/>
      <c r="FM110" s="343"/>
      <c r="FN110" s="343"/>
      <c r="FO110" s="343"/>
      <c r="FP110" s="343"/>
      <c r="FQ110" s="343"/>
      <c r="FR110" s="343"/>
      <c r="FS110" s="343"/>
      <c r="FT110" s="343"/>
      <c r="FU110" s="343"/>
      <c r="FV110" s="343"/>
      <c r="FW110" s="343"/>
      <c r="FX110" s="343"/>
      <c r="FY110" s="343"/>
      <c r="FZ110" s="343"/>
      <c r="GA110" s="343"/>
      <c r="GB110" s="343"/>
      <c r="GC110" s="343"/>
      <c r="GD110" s="343"/>
      <c r="GE110" s="343"/>
      <c r="GF110" s="343"/>
      <c r="GG110" s="343"/>
      <c r="GH110" s="343"/>
      <c r="GI110" s="343"/>
      <c r="GJ110" s="343"/>
      <c r="GK110" s="343"/>
      <c r="GL110" s="343"/>
      <c r="GM110" s="343"/>
      <c r="GN110" s="343"/>
      <c r="GO110" s="343"/>
      <c r="GP110" s="343"/>
      <c r="GQ110" s="343"/>
      <c r="GR110" s="343"/>
      <c r="GS110" s="343"/>
      <c r="GT110" s="343"/>
      <c r="GU110" s="343"/>
      <c r="GV110" s="343"/>
      <c r="GW110" s="343"/>
      <c r="GX110" s="343"/>
      <c r="GY110" s="343"/>
      <c r="GZ110" s="343"/>
      <c r="HA110" s="343"/>
      <c r="HB110" s="343"/>
      <c r="HC110" s="343"/>
      <c r="HD110" s="343"/>
      <c r="HE110" s="343"/>
      <c r="HF110" s="343"/>
      <c r="HG110" s="343"/>
      <c r="HH110" s="343"/>
      <c r="HI110" s="343"/>
      <c r="HJ110" s="343"/>
      <c r="HK110" s="343"/>
      <c r="HL110" s="343"/>
      <c r="HM110" s="343"/>
      <c r="HN110" s="343"/>
      <c r="HO110" s="343"/>
      <c r="HP110" s="343"/>
      <c r="HQ110" s="343"/>
      <c r="HR110" s="343"/>
      <c r="HS110" s="343"/>
      <c r="HT110" s="343"/>
      <c r="HU110" s="343"/>
      <c r="HV110" s="343"/>
      <c r="HW110" s="343"/>
      <c r="HX110" s="343"/>
      <c r="HY110" s="343"/>
      <c r="HZ110" s="343"/>
      <c r="IA110" s="343"/>
      <c r="IB110" s="343"/>
      <c r="IC110" s="343"/>
      <c r="ID110" s="343"/>
      <c r="IE110" s="343"/>
      <c r="IF110" s="343"/>
      <c r="IG110" s="343"/>
      <c r="IH110" s="343"/>
      <c r="II110" s="343"/>
      <c r="IJ110" s="343"/>
      <c r="IK110" s="343"/>
      <c r="IL110" s="343"/>
      <c r="IM110" s="343"/>
      <c r="IN110" s="343"/>
      <c r="IO110" s="343"/>
      <c r="IP110" s="343"/>
      <c r="IQ110" s="343"/>
      <c r="IR110" s="343"/>
      <c r="IS110" s="343"/>
      <c r="IT110" s="343"/>
      <c r="IU110" s="343"/>
      <c r="IV110" s="343"/>
    </row>
    <row r="111" spans="1:256" s="344" customFormat="1" ht="20" customHeight="1">
      <c r="A111" s="345" t="s">
        <v>676</v>
      </c>
      <c r="B111" s="354">
        <v>250220</v>
      </c>
      <c r="C111" s="347" t="s">
        <v>968</v>
      </c>
      <c r="D111" s="348">
        <v>2.34</v>
      </c>
      <c r="E111" s="350">
        <v>2</v>
      </c>
      <c r="F111" s="350">
        <v>2</v>
      </c>
      <c r="G111" s="350">
        <v>0</v>
      </c>
      <c r="H111" s="350">
        <v>2</v>
      </c>
      <c r="I111" s="350">
        <v>2</v>
      </c>
      <c r="J111" s="350">
        <v>0</v>
      </c>
      <c r="K111" s="343"/>
      <c r="L111" s="343"/>
      <c r="M111" s="343"/>
      <c r="N111" s="343"/>
      <c r="O111" s="343"/>
      <c r="P111" s="343"/>
      <c r="Q111" s="343"/>
      <c r="R111" s="343"/>
      <c r="S111" s="343"/>
      <c r="T111" s="343"/>
      <c r="U111" s="343"/>
      <c r="V111" s="343"/>
      <c r="W111" s="343"/>
      <c r="X111" s="343"/>
      <c r="Y111" s="343"/>
      <c r="Z111" s="343"/>
      <c r="AA111" s="343"/>
      <c r="AB111" s="343"/>
      <c r="AC111" s="343"/>
      <c r="AD111" s="343"/>
      <c r="AE111" s="343"/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43"/>
      <c r="AQ111" s="343"/>
      <c r="AR111" s="343"/>
      <c r="AS111" s="343"/>
      <c r="AT111" s="343"/>
      <c r="AU111" s="343"/>
      <c r="AV111" s="343"/>
      <c r="AW111" s="343"/>
      <c r="AX111" s="343"/>
      <c r="AY111" s="343"/>
      <c r="AZ111" s="343"/>
      <c r="BA111" s="343"/>
      <c r="BB111" s="343"/>
      <c r="BC111" s="343"/>
      <c r="BD111" s="343"/>
      <c r="BE111" s="343"/>
      <c r="BF111" s="343"/>
      <c r="BG111" s="343"/>
      <c r="BH111" s="343"/>
      <c r="BI111" s="343"/>
      <c r="BJ111" s="343"/>
      <c r="BK111" s="343"/>
      <c r="BL111" s="343"/>
      <c r="BM111" s="343"/>
      <c r="BN111" s="343"/>
      <c r="BO111" s="343"/>
      <c r="BP111" s="343"/>
      <c r="BQ111" s="343"/>
      <c r="BR111" s="343"/>
      <c r="BS111" s="343"/>
      <c r="BT111" s="343"/>
      <c r="BU111" s="343"/>
      <c r="BV111" s="343"/>
      <c r="BW111" s="343"/>
      <c r="BX111" s="343"/>
      <c r="BY111" s="343"/>
      <c r="BZ111" s="343"/>
      <c r="CA111" s="343"/>
      <c r="CB111" s="343"/>
      <c r="CC111" s="343"/>
      <c r="CD111" s="343"/>
      <c r="CE111" s="343"/>
      <c r="CF111" s="343"/>
      <c r="CG111" s="343"/>
      <c r="CH111" s="343"/>
      <c r="CI111" s="343"/>
      <c r="CJ111" s="343"/>
      <c r="CK111" s="343"/>
      <c r="CL111" s="343"/>
      <c r="CM111" s="343"/>
      <c r="CN111" s="343"/>
      <c r="CO111" s="343"/>
      <c r="CP111" s="343"/>
      <c r="CQ111" s="343"/>
      <c r="CR111" s="343"/>
      <c r="CS111" s="343"/>
      <c r="CT111" s="343"/>
      <c r="CU111" s="343"/>
      <c r="CV111" s="343"/>
      <c r="CW111" s="343"/>
      <c r="CX111" s="343"/>
      <c r="CY111" s="343"/>
      <c r="CZ111" s="343"/>
      <c r="DA111" s="343"/>
      <c r="DB111" s="343"/>
      <c r="DC111" s="343"/>
      <c r="DD111" s="343"/>
      <c r="DE111" s="343"/>
      <c r="DF111" s="343"/>
      <c r="DG111" s="343"/>
      <c r="DH111" s="343"/>
      <c r="DI111" s="343"/>
      <c r="DJ111" s="343"/>
      <c r="DK111" s="343"/>
      <c r="DL111" s="343"/>
      <c r="DM111" s="343"/>
      <c r="DN111" s="343"/>
      <c r="DO111" s="343"/>
      <c r="DP111" s="343"/>
      <c r="DQ111" s="343"/>
      <c r="DR111" s="343"/>
      <c r="DS111" s="343"/>
      <c r="DT111" s="343"/>
      <c r="DU111" s="343"/>
      <c r="DV111" s="343"/>
      <c r="DW111" s="343"/>
      <c r="DX111" s="343"/>
      <c r="DY111" s="343"/>
      <c r="DZ111" s="343"/>
      <c r="EA111" s="343"/>
      <c r="EB111" s="343"/>
      <c r="EC111" s="343"/>
      <c r="ED111" s="343"/>
      <c r="EE111" s="343"/>
      <c r="EF111" s="343"/>
      <c r="EG111" s="343"/>
      <c r="EH111" s="343"/>
      <c r="EI111" s="343"/>
      <c r="EJ111" s="343"/>
      <c r="EK111" s="343"/>
      <c r="EL111" s="343"/>
      <c r="EM111" s="343"/>
      <c r="EN111" s="343"/>
      <c r="EO111" s="343"/>
      <c r="EP111" s="343"/>
      <c r="EQ111" s="343"/>
      <c r="ER111" s="343"/>
      <c r="ES111" s="343"/>
      <c r="ET111" s="343"/>
      <c r="EU111" s="343"/>
      <c r="EV111" s="343"/>
      <c r="EW111" s="343"/>
      <c r="EX111" s="343"/>
      <c r="EY111" s="343"/>
      <c r="EZ111" s="343"/>
      <c r="FA111" s="343"/>
      <c r="FB111" s="343"/>
      <c r="FC111" s="343"/>
      <c r="FD111" s="343"/>
      <c r="FE111" s="343"/>
      <c r="FF111" s="343"/>
      <c r="FG111" s="343"/>
      <c r="FH111" s="343"/>
      <c r="FI111" s="343"/>
      <c r="FJ111" s="343"/>
      <c r="FK111" s="343"/>
      <c r="FL111" s="343"/>
      <c r="FM111" s="343"/>
      <c r="FN111" s="343"/>
      <c r="FO111" s="343"/>
      <c r="FP111" s="343"/>
      <c r="FQ111" s="343"/>
      <c r="FR111" s="343"/>
      <c r="FS111" s="343"/>
      <c r="FT111" s="343"/>
      <c r="FU111" s="343"/>
      <c r="FV111" s="343"/>
      <c r="FW111" s="343"/>
      <c r="FX111" s="343"/>
      <c r="FY111" s="343"/>
      <c r="FZ111" s="343"/>
      <c r="GA111" s="343"/>
      <c r="GB111" s="343"/>
      <c r="GC111" s="343"/>
      <c r="GD111" s="343"/>
      <c r="GE111" s="343"/>
      <c r="GF111" s="343"/>
      <c r="GG111" s="343"/>
      <c r="GH111" s="343"/>
      <c r="GI111" s="343"/>
      <c r="GJ111" s="343"/>
      <c r="GK111" s="343"/>
      <c r="GL111" s="343"/>
      <c r="GM111" s="343"/>
      <c r="GN111" s="343"/>
      <c r="GO111" s="343"/>
      <c r="GP111" s="343"/>
      <c r="GQ111" s="343"/>
      <c r="GR111" s="343"/>
      <c r="GS111" s="343"/>
      <c r="GT111" s="343"/>
      <c r="GU111" s="343"/>
      <c r="GV111" s="343"/>
      <c r="GW111" s="343"/>
      <c r="GX111" s="343"/>
      <c r="GY111" s="343"/>
      <c r="GZ111" s="343"/>
      <c r="HA111" s="343"/>
      <c r="HB111" s="343"/>
      <c r="HC111" s="343"/>
      <c r="HD111" s="343"/>
      <c r="HE111" s="343"/>
      <c r="HF111" s="343"/>
      <c r="HG111" s="343"/>
      <c r="HH111" s="343"/>
      <c r="HI111" s="343"/>
      <c r="HJ111" s="343"/>
      <c r="HK111" s="343"/>
      <c r="HL111" s="343"/>
      <c r="HM111" s="343"/>
      <c r="HN111" s="343"/>
      <c r="HO111" s="343"/>
      <c r="HP111" s="343"/>
      <c r="HQ111" s="343"/>
      <c r="HR111" s="343"/>
      <c r="HS111" s="343"/>
      <c r="HT111" s="343"/>
      <c r="HU111" s="343"/>
      <c r="HV111" s="343"/>
      <c r="HW111" s="343"/>
      <c r="HX111" s="343"/>
      <c r="HY111" s="343"/>
      <c r="HZ111" s="343"/>
      <c r="IA111" s="343"/>
      <c r="IB111" s="343"/>
      <c r="IC111" s="343"/>
      <c r="ID111" s="343"/>
      <c r="IE111" s="343"/>
      <c r="IF111" s="343"/>
      <c r="IG111" s="343"/>
      <c r="IH111" s="343"/>
      <c r="II111" s="343"/>
      <c r="IJ111" s="343"/>
      <c r="IK111" s="343"/>
      <c r="IL111" s="343"/>
      <c r="IM111" s="343"/>
      <c r="IN111" s="343"/>
      <c r="IO111" s="343"/>
      <c r="IP111" s="343"/>
      <c r="IQ111" s="343"/>
      <c r="IR111" s="343"/>
      <c r="IS111" s="343"/>
      <c r="IT111" s="343"/>
      <c r="IU111" s="343"/>
      <c r="IV111" s="343"/>
    </row>
    <row r="112" spans="1:256" s="344" customFormat="1" ht="20" customHeight="1">
      <c r="A112" s="345" t="s">
        <v>677</v>
      </c>
      <c r="B112" s="354">
        <v>560</v>
      </c>
      <c r="C112" s="355"/>
      <c r="D112" s="348">
        <v>0</v>
      </c>
      <c r="E112" s="350">
        <v>0</v>
      </c>
      <c r="F112" s="350">
        <v>0</v>
      </c>
      <c r="G112" s="350">
        <v>0</v>
      </c>
      <c r="H112" s="350">
        <v>0</v>
      </c>
      <c r="I112" s="350">
        <v>0</v>
      </c>
      <c r="J112" s="350">
        <v>0</v>
      </c>
      <c r="K112" s="343"/>
      <c r="L112" s="343"/>
      <c r="M112" s="343"/>
      <c r="N112" s="343"/>
      <c r="O112" s="343"/>
      <c r="P112" s="343"/>
      <c r="Q112" s="343"/>
      <c r="R112" s="343"/>
      <c r="S112" s="343"/>
      <c r="T112" s="343"/>
      <c r="U112" s="343"/>
      <c r="V112" s="343"/>
      <c r="W112" s="343"/>
      <c r="X112" s="343"/>
      <c r="Y112" s="343"/>
      <c r="Z112" s="343"/>
      <c r="AA112" s="343"/>
      <c r="AB112" s="343"/>
      <c r="AC112" s="343"/>
      <c r="AD112" s="343"/>
      <c r="AE112" s="343"/>
      <c r="AF112" s="343"/>
      <c r="AG112" s="343"/>
      <c r="AH112" s="343"/>
      <c r="AI112" s="343"/>
      <c r="AJ112" s="343"/>
      <c r="AK112" s="343"/>
      <c r="AL112" s="343"/>
      <c r="AM112" s="343"/>
      <c r="AN112" s="343"/>
      <c r="AO112" s="343"/>
      <c r="AP112" s="343"/>
      <c r="AQ112" s="343"/>
      <c r="AR112" s="343"/>
      <c r="AS112" s="343"/>
      <c r="AT112" s="343"/>
      <c r="AU112" s="343"/>
      <c r="AV112" s="343"/>
      <c r="AW112" s="343"/>
      <c r="AX112" s="343"/>
      <c r="AY112" s="343"/>
      <c r="AZ112" s="343"/>
      <c r="BA112" s="343"/>
      <c r="BB112" s="343"/>
      <c r="BC112" s="343"/>
      <c r="BD112" s="343"/>
      <c r="BE112" s="343"/>
      <c r="BF112" s="343"/>
      <c r="BG112" s="343"/>
      <c r="BH112" s="343"/>
      <c r="BI112" s="343"/>
      <c r="BJ112" s="343"/>
      <c r="BK112" s="343"/>
      <c r="BL112" s="343"/>
      <c r="BM112" s="343"/>
      <c r="BN112" s="343"/>
      <c r="BO112" s="343"/>
      <c r="BP112" s="343"/>
      <c r="BQ112" s="343"/>
      <c r="BR112" s="343"/>
      <c r="BS112" s="343"/>
      <c r="BT112" s="343"/>
      <c r="BU112" s="343"/>
      <c r="BV112" s="343"/>
      <c r="BW112" s="343"/>
      <c r="BX112" s="343"/>
      <c r="BY112" s="343"/>
      <c r="BZ112" s="343"/>
      <c r="CA112" s="343"/>
      <c r="CB112" s="343"/>
      <c r="CC112" s="343"/>
      <c r="CD112" s="343"/>
      <c r="CE112" s="343"/>
      <c r="CF112" s="343"/>
      <c r="CG112" s="343"/>
      <c r="CH112" s="343"/>
      <c r="CI112" s="343"/>
      <c r="CJ112" s="343"/>
      <c r="CK112" s="343"/>
      <c r="CL112" s="343"/>
      <c r="CM112" s="343"/>
      <c r="CN112" s="343"/>
      <c r="CO112" s="343"/>
      <c r="CP112" s="343"/>
      <c r="CQ112" s="343"/>
      <c r="CR112" s="343"/>
      <c r="CS112" s="343"/>
      <c r="CT112" s="343"/>
      <c r="CU112" s="343"/>
      <c r="CV112" s="343"/>
      <c r="CW112" s="343"/>
      <c r="CX112" s="343"/>
      <c r="CY112" s="343"/>
      <c r="CZ112" s="343"/>
      <c r="DA112" s="343"/>
      <c r="DB112" s="343"/>
      <c r="DC112" s="343"/>
      <c r="DD112" s="343"/>
      <c r="DE112" s="343"/>
      <c r="DF112" s="343"/>
      <c r="DG112" s="343"/>
      <c r="DH112" s="343"/>
      <c r="DI112" s="343"/>
      <c r="DJ112" s="343"/>
      <c r="DK112" s="343"/>
      <c r="DL112" s="343"/>
      <c r="DM112" s="343"/>
      <c r="DN112" s="343"/>
      <c r="DO112" s="343"/>
      <c r="DP112" s="343"/>
      <c r="DQ112" s="343"/>
      <c r="DR112" s="343"/>
      <c r="DS112" s="343"/>
      <c r="DT112" s="343"/>
      <c r="DU112" s="343"/>
      <c r="DV112" s="343"/>
      <c r="DW112" s="343"/>
      <c r="DX112" s="343"/>
      <c r="DY112" s="343"/>
      <c r="DZ112" s="343"/>
      <c r="EA112" s="343"/>
      <c r="EB112" s="343"/>
      <c r="EC112" s="343"/>
      <c r="ED112" s="343"/>
      <c r="EE112" s="343"/>
      <c r="EF112" s="343"/>
      <c r="EG112" s="343"/>
      <c r="EH112" s="343"/>
      <c r="EI112" s="343"/>
      <c r="EJ112" s="343"/>
      <c r="EK112" s="343"/>
      <c r="EL112" s="343"/>
      <c r="EM112" s="343"/>
      <c r="EN112" s="343"/>
      <c r="EO112" s="343"/>
      <c r="EP112" s="343"/>
      <c r="EQ112" s="343"/>
      <c r="ER112" s="343"/>
      <c r="ES112" s="343"/>
      <c r="ET112" s="343"/>
      <c r="EU112" s="343"/>
      <c r="EV112" s="343"/>
      <c r="EW112" s="343"/>
      <c r="EX112" s="343"/>
      <c r="EY112" s="343"/>
      <c r="EZ112" s="343"/>
      <c r="FA112" s="343"/>
      <c r="FB112" s="343"/>
      <c r="FC112" s="343"/>
      <c r="FD112" s="343"/>
      <c r="FE112" s="343"/>
      <c r="FF112" s="343"/>
      <c r="FG112" s="343"/>
      <c r="FH112" s="343"/>
      <c r="FI112" s="343"/>
      <c r="FJ112" s="343"/>
      <c r="FK112" s="343"/>
      <c r="FL112" s="343"/>
      <c r="FM112" s="343"/>
      <c r="FN112" s="343"/>
      <c r="FO112" s="343"/>
      <c r="FP112" s="343"/>
      <c r="FQ112" s="343"/>
      <c r="FR112" s="343"/>
      <c r="FS112" s="343"/>
      <c r="FT112" s="343"/>
      <c r="FU112" s="343"/>
      <c r="FV112" s="343"/>
      <c r="FW112" s="343"/>
      <c r="FX112" s="343"/>
      <c r="FY112" s="343"/>
      <c r="FZ112" s="343"/>
      <c r="GA112" s="343"/>
      <c r="GB112" s="343"/>
      <c r="GC112" s="343"/>
      <c r="GD112" s="343"/>
      <c r="GE112" s="343"/>
      <c r="GF112" s="343"/>
      <c r="GG112" s="343"/>
      <c r="GH112" s="343"/>
      <c r="GI112" s="343"/>
      <c r="GJ112" s="343"/>
      <c r="GK112" s="343"/>
      <c r="GL112" s="343"/>
      <c r="GM112" s="343"/>
      <c r="GN112" s="343"/>
      <c r="GO112" s="343"/>
      <c r="GP112" s="343"/>
      <c r="GQ112" s="343"/>
      <c r="GR112" s="343"/>
      <c r="GS112" s="343"/>
      <c r="GT112" s="343"/>
      <c r="GU112" s="343"/>
      <c r="GV112" s="343"/>
      <c r="GW112" s="343"/>
      <c r="GX112" s="343"/>
      <c r="GY112" s="343"/>
      <c r="GZ112" s="343"/>
      <c r="HA112" s="343"/>
      <c r="HB112" s="343"/>
      <c r="HC112" s="343"/>
      <c r="HD112" s="343"/>
      <c r="HE112" s="343"/>
      <c r="HF112" s="343"/>
      <c r="HG112" s="343"/>
      <c r="HH112" s="343"/>
      <c r="HI112" s="343"/>
      <c r="HJ112" s="343"/>
      <c r="HK112" s="343"/>
      <c r="HL112" s="343"/>
      <c r="HM112" s="343"/>
      <c r="HN112" s="343"/>
      <c r="HO112" s="343"/>
      <c r="HP112" s="343"/>
      <c r="HQ112" s="343"/>
      <c r="HR112" s="343"/>
      <c r="HS112" s="343"/>
      <c r="HT112" s="343"/>
      <c r="HU112" s="343"/>
      <c r="HV112" s="343"/>
      <c r="HW112" s="343"/>
      <c r="HX112" s="343"/>
      <c r="HY112" s="343"/>
      <c r="HZ112" s="343"/>
      <c r="IA112" s="343"/>
      <c r="IB112" s="343"/>
      <c r="IC112" s="343"/>
      <c r="ID112" s="343"/>
      <c r="IE112" s="343"/>
      <c r="IF112" s="343"/>
      <c r="IG112" s="343"/>
      <c r="IH112" s="343"/>
      <c r="II112" s="343"/>
      <c r="IJ112" s="343"/>
      <c r="IK112" s="343"/>
      <c r="IL112" s="343"/>
      <c r="IM112" s="343"/>
      <c r="IN112" s="343"/>
      <c r="IO112" s="343"/>
      <c r="IP112" s="343"/>
      <c r="IQ112" s="343"/>
      <c r="IR112" s="343"/>
      <c r="IS112" s="343"/>
      <c r="IT112" s="343"/>
      <c r="IU112" s="343"/>
      <c r="IV112" s="343"/>
    </row>
    <row r="113" spans="1:256" s="344" customFormat="1" ht="20" customHeight="1">
      <c r="A113" s="345" t="s">
        <v>678</v>
      </c>
      <c r="B113" s="354">
        <v>12116120</v>
      </c>
      <c r="C113" s="347" t="s">
        <v>959</v>
      </c>
      <c r="D113" s="348">
        <v>4.4000000000000004</v>
      </c>
      <c r="E113" s="349">
        <v>675.08</v>
      </c>
      <c r="F113" s="349">
        <v>675.08</v>
      </c>
      <c r="G113" s="350">
        <v>0</v>
      </c>
      <c r="H113" s="349">
        <v>675.08</v>
      </c>
      <c r="I113" s="349">
        <v>675.08</v>
      </c>
      <c r="J113" s="350">
        <v>0</v>
      </c>
      <c r="K113" s="343"/>
      <c r="L113" s="343"/>
      <c r="M113" s="343"/>
      <c r="N113" s="343"/>
      <c r="O113" s="343"/>
      <c r="P113" s="343"/>
      <c r="Q113" s="343"/>
      <c r="R113" s="343"/>
      <c r="S113" s="343"/>
      <c r="T113" s="343"/>
      <c r="U113" s="343"/>
      <c r="V113" s="343"/>
      <c r="W113" s="343"/>
      <c r="X113" s="343"/>
      <c r="Y113" s="343"/>
      <c r="Z113" s="343"/>
      <c r="AA113" s="343"/>
      <c r="AB113" s="343"/>
      <c r="AC113" s="343"/>
      <c r="AD113" s="343"/>
      <c r="AE113" s="343"/>
      <c r="AF113" s="343"/>
      <c r="AG113" s="343"/>
      <c r="AH113" s="343"/>
      <c r="AI113" s="343"/>
      <c r="AJ113" s="343"/>
      <c r="AK113" s="343"/>
      <c r="AL113" s="343"/>
      <c r="AM113" s="343"/>
      <c r="AN113" s="343"/>
      <c r="AO113" s="343"/>
      <c r="AP113" s="343"/>
      <c r="AQ113" s="343"/>
      <c r="AR113" s="343"/>
      <c r="AS113" s="343"/>
      <c r="AT113" s="343"/>
      <c r="AU113" s="343"/>
      <c r="AV113" s="343"/>
      <c r="AW113" s="343"/>
      <c r="AX113" s="343"/>
      <c r="AY113" s="343"/>
      <c r="AZ113" s="343"/>
      <c r="BA113" s="343"/>
      <c r="BB113" s="343"/>
      <c r="BC113" s="343"/>
      <c r="BD113" s="343"/>
      <c r="BE113" s="343"/>
      <c r="BF113" s="343"/>
      <c r="BG113" s="343"/>
      <c r="BH113" s="343"/>
      <c r="BI113" s="343"/>
      <c r="BJ113" s="343"/>
      <c r="BK113" s="343"/>
      <c r="BL113" s="343"/>
      <c r="BM113" s="343"/>
      <c r="BN113" s="343"/>
      <c r="BO113" s="343"/>
      <c r="BP113" s="343"/>
      <c r="BQ113" s="343"/>
      <c r="BR113" s="343"/>
      <c r="BS113" s="343"/>
      <c r="BT113" s="343"/>
      <c r="BU113" s="343"/>
      <c r="BV113" s="343"/>
      <c r="BW113" s="343"/>
      <c r="BX113" s="343"/>
      <c r="BY113" s="343"/>
      <c r="BZ113" s="343"/>
      <c r="CA113" s="343"/>
      <c r="CB113" s="343"/>
      <c r="CC113" s="343"/>
      <c r="CD113" s="343"/>
      <c r="CE113" s="343"/>
      <c r="CF113" s="343"/>
      <c r="CG113" s="343"/>
      <c r="CH113" s="343"/>
      <c r="CI113" s="343"/>
      <c r="CJ113" s="343"/>
      <c r="CK113" s="343"/>
      <c r="CL113" s="343"/>
      <c r="CM113" s="343"/>
      <c r="CN113" s="343"/>
      <c r="CO113" s="343"/>
      <c r="CP113" s="343"/>
      <c r="CQ113" s="343"/>
      <c r="CR113" s="343"/>
      <c r="CS113" s="343"/>
      <c r="CT113" s="343"/>
      <c r="CU113" s="343"/>
      <c r="CV113" s="343"/>
      <c r="CW113" s="343"/>
      <c r="CX113" s="343"/>
      <c r="CY113" s="343"/>
      <c r="CZ113" s="343"/>
      <c r="DA113" s="343"/>
      <c r="DB113" s="343"/>
      <c r="DC113" s="343"/>
      <c r="DD113" s="343"/>
      <c r="DE113" s="343"/>
      <c r="DF113" s="343"/>
      <c r="DG113" s="343"/>
      <c r="DH113" s="343"/>
      <c r="DI113" s="343"/>
      <c r="DJ113" s="343"/>
      <c r="DK113" s="343"/>
      <c r="DL113" s="343"/>
      <c r="DM113" s="343"/>
      <c r="DN113" s="343"/>
      <c r="DO113" s="343"/>
      <c r="DP113" s="343"/>
      <c r="DQ113" s="343"/>
      <c r="DR113" s="343"/>
      <c r="DS113" s="343"/>
      <c r="DT113" s="343"/>
      <c r="DU113" s="343"/>
      <c r="DV113" s="343"/>
      <c r="DW113" s="343"/>
      <c r="DX113" s="343"/>
      <c r="DY113" s="343"/>
      <c r="DZ113" s="343"/>
      <c r="EA113" s="343"/>
      <c r="EB113" s="343"/>
      <c r="EC113" s="343"/>
      <c r="ED113" s="343"/>
      <c r="EE113" s="343"/>
      <c r="EF113" s="343"/>
      <c r="EG113" s="343"/>
      <c r="EH113" s="343"/>
      <c r="EI113" s="343"/>
      <c r="EJ113" s="343"/>
      <c r="EK113" s="343"/>
      <c r="EL113" s="343"/>
      <c r="EM113" s="343"/>
      <c r="EN113" s="343"/>
      <c r="EO113" s="343"/>
      <c r="EP113" s="343"/>
      <c r="EQ113" s="343"/>
      <c r="ER113" s="343"/>
      <c r="ES113" s="343"/>
      <c r="ET113" s="343"/>
      <c r="EU113" s="343"/>
      <c r="EV113" s="343"/>
      <c r="EW113" s="343"/>
      <c r="EX113" s="343"/>
      <c r="EY113" s="343"/>
      <c r="EZ113" s="343"/>
      <c r="FA113" s="343"/>
      <c r="FB113" s="343"/>
      <c r="FC113" s="343"/>
      <c r="FD113" s="343"/>
      <c r="FE113" s="343"/>
      <c r="FF113" s="343"/>
      <c r="FG113" s="343"/>
      <c r="FH113" s="343"/>
      <c r="FI113" s="343"/>
      <c r="FJ113" s="343"/>
      <c r="FK113" s="343"/>
      <c r="FL113" s="343"/>
      <c r="FM113" s="343"/>
      <c r="FN113" s="343"/>
      <c r="FO113" s="343"/>
      <c r="FP113" s="343"/>
      <c r="FQ113" s="343"/>
      <c r="FR113" s="343"/>
      <c r="FS113" s="343"/>
      <c r="FT113" s="343"/>
      <c r="FU113" s="343"/>
      <c r="FV113" s="343"/>
      <c r="FW113" s="343"/>
      <c r="FX113" s="343"/>
      <c r="FY113" s="343"/>
      <c r="FZ113" s="343"/>
      <c r="GA113" s="343"/>
      <c r="GB113" s="343"/>
      <c r="GC113" s="343"/>
      <c r="GD113" s="343"/>
      <c r="GE113" s="343"/>
      <c r="GF113" s="343"/>
      <c r="GG113" s="343"/>
      <c r="GH113" s="343"/>
      <c r="GI113" s="343"/>
      <c r="GJ113" s="343"/>
      <c r="GK113" s="343"/>
      <c r="GL113" s="343"/>
      <c r="GM113" s="343"/>
      <c r="GN113" s="343"/>
      <c r="GO113" s="343"/>
      <c r="GP113" s="343"/>
      <c r="GQ113" s="343"/>
      <c r="GR113" s="343"/>
      <c r="GS113" s="343"/>
      <c r="GT113" s="343"/>
      <c r="GU113" s="343"/>
      <c r="GV113" s="343"/>
      <c r="GW113" s="343"/>
      <c r="GX113" s="343"/>
      <c r="GY113" s="343"/>
      <c r="GZ113" s="343"/>
      <c r="HA113" s="343"/>
      <c r="HB113" s="343"/>
      <c r="HC113" s="343"/>
      <c r="HD113" s="343"/>
      <c r="HE113" s="343"/>
      <c r="HF113" s="343"/>
      <c r="HG113" s="343"/>
      <c r="HH113" s="343"/>
      <c r="HI113" s="343"/>
      <c r="HJ113" s="343"/>
      <c r="HK113" s="343"/>
      <c r="HL113" s="343"/>
      <c r="HM113" s="343"/>
      <c r="HN113" s="343"/>
      <c r="HO113" s="343"/>
      <c r="HP113" s="343"/>
      <c r="HQ113" s="343"/>
      <c r="HR113" s="343"/>
      <c r="HS113" s="343"/>
      <c r="HT113" s="343"/>
      <c r="HU113" s="343"/>
      <c r="HV113" s="343"/>
      <c r="HW113" s="343"/>
      <c r="HX113" s="343"/>
      <c r="HY113" s="343"/>
      <c r="HZ113" s="343"/>
      <c r="IA113" s="343"/>
      <c r="IB113" s="343"/>
      <c r="IC113" s="343"/>
      <c r="ID113" s="343"/>
      <c r="IE113" s="343"/>
      <c r="IF113" s="343"/>
      <c r="IG113" s="343"/>
      <c r="IH113" s="343"/>
      <c r="II113" s="343"/>
      <c r="IJ113" s="343"/>
      <c r="IK113" s="343"/>
      <c r="IL113" s="343"/>
      <c r="IM113" s="343"/>
      <c r="IN113" s="343"/>
      <c r="IO113" s="343"/>
      <c r="IP113" s="343"/>
      <c r="IQ113" s="343"/>
      <c r="IR113" s="343"/>
      <c r="IS113" s="343"/>
      <c r="IT113" s="343"/>
      <c r="IU113" s="343"/>
      <c r="IV113" s="343"/>
    </row>
    <row r="114" spans="1:256" s="344" customFormat="1" ht="20" customHeight="1">
      <c r="A114" s="345" t="s">
        <v>679</v>
      </c>
      <c r="B114" s="354">
        <v>1309922</v>
      </c>
      <c r="C114" s="347" t="s">
        <v>333</v>
      </c>
      <c r="D114" s="348">
        <v>2.33</v>
      </c>
      <c r="E114" s="350">
        <v>9</v>
      </c>
      <c r="F114" s="350">
        <v>9</v>
      </c>
      <c r="G114" s="350">
        <v>0</v>
      </c>
      <c r="H114" s="350">
        <v>9</v>
      </c>
      <c r="I114" s="350">
        <v>9</v>
      </c>
      <c r="J114" s="350">
        <v>0</v>
      </c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343"/>
      <c r="W114" s="343"/>
      <c r="X114" s="343"/>
      <c r="Y114" s="343"/>
      <c r="Z114" s="343"/>
      <c r="AA114" s="343"/>
      <c r="AB114" s="343"/>
      <c r="AC114" s="343"/>
      <c r="AD114" s="343"/>
      <c r="AE114" s="343"/>
      <c r="AF114" s="343"/>
      <c r="AG114" s="343"/>
      <c r="AH114" s="343"/>
      <c r="AI114" s="343"/>
      <c r="AJ114" s="343"/>
      <c r="AK114" s="343"/>
      <c r="AL114" s="343"/>
      <c r="AM114" s="343"/>
      <c r="AN114" s="343"/>
      <c r="AO114" s="343"/>
      <c r="AP114" s="343"/>
      <c r="AQ114" s="343"/>
      <c r="AR114" s="343"/>
      <c r="AS114" s="343"/>
      <c r="AT114" s="343"/>
      <c r="AU114" s="343"/>
      <c r="AV114" s="343"/>
      <c r="AW114" s="343"/>
      <c r="AX114" s="343"/>
      <c r="AY114" s="343"/>
      <c r="AZ114" s="343"/>
      <c r="BA114" s="343"/>
      <c r="BB114" s="343"/>
      <c r="BC114" s="343"/>
      <c r="BD114" s="343"/>
      <c r="BE114" s="343"/>
      <c r="BF114" s="343"/>
      <c r="BG114" s="343"/>
      <c r="BH114" s="343"/>
      <c r="BI114" s="343"/>
      <c r="BJ114" s="343"/>
      <c r="BK114" s="343"/>
      <c r="BL114" s="343"/>
      <c r="BM114" s="343"/>
      <c r="BN114" s="343"/>
      <c r="BO114" s="343"/>
      <c r="BP114" s="343"/>
      <c r="BQ114" s="343"/>
      <c r="BR114" s="343"/>
      <c r="BS114" s="343"/>
      <c r="BT114" s="343"/>
      <c r="BU114" s="343"/>
      <c r="BV114" s="343"/>
      <c r="BW114" s="343"/>
      <c r="BX114" s="343"/>
      <c r="BY114" s="343"/>
      <c r="BZ114" s="343"/>
      <c r="CA114" s="343"/>
      <c r="CB114" s="343"/>
      <c r="CC114" s="343"/>
      <c r="CD114" s="343"/>
      <c r="CE114" s="343"/>
      <c r="CF114" s="343"/>
      <c r="CG114" s="343"/>
      <c r="CH114" s="343"/>
      <c r="CI114" s="343"/>
      <c r="CJ114" s="343"/>
      <c r="CK114" s="343"/>
      <c r="CL114" s="343"/>
      <c r="CM114" s="343"/>
      <c r="CN114" s="343"/>
      <c r="CO114" s="343"/>
      <c r="CP114" s="343"/>
      <c r="CQ114" s="343"/>
      <c r="CR114" s="343"/>
      <c r="CS114" s="343"/>
      <c r="CT114" s="343"/>
      <c r="CU114" s="343"/>
      <c r="CV114" s="343"/>
      <c r="CW114" s="343"/>
      <c r="CX114" s="343"/>
      <c r="CY114" s="343"/>
      <c r="CZ114" s="343"/>
      <c r="DA114" s="343"/>
      <c r="DB114" s="343"/>
      <c r="DC114" s="343"/>
      <c r="DD114" s="343"/>
      <c r="DE114" s="343"/>
      <c r="DF114" s="343"/>
      <c r="DG114" s="343"/>
      <c r="DH114" s="343"/>
      <c r="DI114" s="343"/>
      <c r="DJ114" s="343"/>
      <c r="DK114" s="343"/>
      <c r="DL114" s="343"/>
      <c r="DM114" s="343"/>
      <c r="DN114" s="343"/>
      <c r="DO114" s="343"/>
      <c r="DP114" s="343"/>
      <c r="DQ114" s="343"/>
      <c r="DR114" s="343"/>
      <c r="DS114" s="343"/>
      <c r="DT114" s="343"/>
      <c r="DU114" s="343"/>
      <c r="DV114" s="343"/>
      <c r="DW114" s="343"/>
      <c r="DX114" s="343"/>
      <c r="DY114" s="343"/>
      <c r="DZ114" s="343"/>
      <c r="EA114" s="343"/>
      <c r="EB114" s="343"/>
      <c r="EC114" s="343"/>
      <c r="ED114" s="343"/>
      <c r="EE114" s="343"/>
      <c r="EF114" s="343"/>
      <c r="EG114" s="343"/>
      <c r="EH114" s="343"/>
      <c r="EI114" s="343"/>
      <c r="EJ114" s="343"/>
      <c r="EK114" s="343"/>
      <c r="EL114" s="343"/>
      <c r="EM114" s="343"/>
      <c r="EN114" s="343"/>
      <c r="EO114" s="343"/>
      <c r="EP114" s="343"/>
      <c r="EQ114" s="343"/>
      <c r="ER114" s="343"/>
      <c r="ES114" s="343"/>
      <c r="ET114" s="343"/>
      <c r="EU114" s="343"/>
      <c r="EV114" s="343"/>
      <c r="EW114" s="343"/>
      <c r="EX114" s="343"/>
      <c r="EY114" s="343"/>
      <c r="EZ114" s="343"/>
      <c r="FA114" s="343"/>
      <c r="FB114" s="343"/>
      <c r="FC114" s="343"/>
      <c r="FD114" s="343"/>
      <c r="FE114" s="343"/>
      <c r="FF114" s="343"/>
      <c r="FG114" s="343"/>
      <c r="FH114" s="343"/>
      <c r="FI114" s="343"/>
      <c r="FJ114" s="343"/>
      <c r="FK114" s="343"/>
      <c r="FL114" s="343"/>
      <c r="FM114" s="343"/>
      <c r="FN114" s="343"/>
      <c r="FO114" s="343"/>
      <c r="FP114" s="343"/>
      <c r="FQ114" s="343"/>
      <c r="FR114" s="343"/>
      <c r="FS114" s="343"/>
      <c r="FT114" s="343"/>
      <c r="FU114" s="343"/>
      <c r="FV114" s="343"/>
      <c r="FW114" s="343"/>
      <c r="FX114" s="343"/>
      <c r="FY114" s="343"/>
      <c r="FZ114" s="343"/>
      <c r="GA114" s="343"/>
      <c r="GB114" s="343"/>
      <c r="GC114" s="343"/>
      <c r="GD114" s="343"/>
      <c r="GE114" s="343"/>
      <c r="GF114" s="343"/>
      <c r="GG114" s="343"/>
      <c r="GH114" s="343"/>
      <c r="GI114" s="343"/>
      <c r="GJ114" s="343"/>
      <c r="GK114" s="343"/>
      <c r="GL114" s="343"/>
      <c r="GM114" s="343"/>
      <c r="GN114" s="343"/>
      <c r="GO114" s="343"/>
      <c r="GP114" s="343"/>
      <c r="GQ114" s="343"/>
      <c r="GR114" s="343"/>
      <c r="GS114" s="343"/>
      <c r="GT114" s="343"/>
      <c r="GU114" s="343"/>
      <c r="GV114" s="343"/>
      <c r="GW114" s="343"/>
      <c r="GX114" s="343"/>
      <c r="GY114" s="343"/>
      <c r="GZ114" s="343"/>
      <c r="HA114" s="343"/>
      <c r="HB114" s="343"/>
      <c r="HC114" s="343"/>
      <c r="HD114" s="343"/>
      <c r="HE114" s="343"/>
      <c r="HF114" s="343"/>
      <c r="HG114" s="343"/>
      <c r="HH114" s="343"/>
      <c r="HI114" s="343"/>
      <c r="HJ114" s="343"/>
      <c r="HK114" s="343"/>
      <c r="HL114" s="343"/>
      <c r="HM114" s="343"/>
      <c r="HN114" s="343"/>
      <c r="HO114" s="343"/>
      <c r="HP114" s="343"/>
      <c r="HQ114" s="343"/>
      <c r="HR114" s="343"/>
      <c r="HS114" s="343"/>
      <c r="HT114" s="343"/>
      <c r="HU114" s="343"/>
      <c r="HV114" s="343"/>
      <c r="HW114" s="343"/>
      <c r="HX114" s="343"/>
      <c r="HY114" s="343"/>
      <c r="HZ114" s="343"/>
      <c r="IA114" s="343"/>
      <c r="IB114" s="343"/>
      <c r="IC114" s="343"/>
      <c r="ID114" s="343"/>
      <c r="IE114" s="343"/>
      <c r="IF114" s="343"/>
      <c r="IG114" s="343"/>
      <c r="IH114" s="343"/>
      <c r="II114" s="343"/>
      <c r="IJ114" s="343"/>
      <c r="IK114" s="343"/>
      <c r="IL114" s="343"/>
      <c r="IM114" s="343"/>
      <c r="IN114" s="343"/>
      <c r="IO114" s="343"/>
      <c r="IP114" s="343"/>
      <c r="IQ114" s="343"/>
      <c r="IR114" s="343"/>
      <c r="IS114" s="343"/>
      <c r="IT114" s="343"/>
      <c r="IU114" s="343"/>
      <c r="IV114" s="343"/>
    </row>
    <row r="115" spans="1:256" s="344" customFormat="1" ht="20" customHeight="1">
      <c r="A115" s="345" t="s">
        <v>680</v>
      </c>
      <c r="B115" s="354">
        <v>990042</v>
      </c>
      <c r="C115" s="347" t="s">
        <v>969</v>
      </c>
      <c r="D115" s="348">
        <v>8.5500000000000007</v>
      </c>
      <c r="E115" s="351">
        <v>10.22086</v>
      </c>
      <c r="F115" s="351">
        <v>10.22086</v>
      </c>
      <c r="G115" s="350">
        <v>0</v>
      </c>
      <c r="H115" s="351">
        <v>10.22086</v>
      </c>
      <c r="I115" s="351">
        <v>10.22086</v>
      </c>
      <c r="J115" s="350">
        <v>0</v>
      </c>
      <c r="K115" s="343"/>
      <c r="L115" s="343"/>
      <c r="M115" s="343"/>
      <c r="N115" s="343"/>
      <c r="O115" s="343"/>
      <c r="P115" s="343"/>
      <c r="Q115" s="343"/>
      <c r="R115" s="343"/>
      <c r="S115" s="343"/>
      <c r="T115" s="343"/>
      <c r="U115" s="343"/>
      <c r="V115" s="343"/>
      <c r="W115" s="343"/>
      <c r="X115" s="343"/>
      <c r="Y115" s="343"/>
      <c r="Z115" s="343"/>
      <c r="AA115" s="343"/>
      <c r="AB115" s="343"/>
      <c r="AC115" s="343"/>
      <c r="AD115" s="343"/>
      <c r="AE115" s="343"/>
      <c r="AF115" s="343"/>
      <c r="AG115" s="343"/>
      <c r="AH115" s="343"/>
      <c r="AI115" s="343"/>
      <c r="AJ115" s="343"/>
      <c r="AK115" s="343"/>
      <c r="AL115" s="343"/>
      <c r="AM115" s="343"/>
      <c r="AN115" s="343"/>
      <c r="AO115" s="343"/>
      <c r="AP115" s="343"/>
      <c r="AQ115" s="343"/>
      <c r="AR115" s="343"/>
      <c r="AS115" s="343"/>
      <c r="AT115" s="343"/>
      <c r="AU115" s="343"/>
      <c r="AV115" s="343"/>
      <c r="AW115" s="343"/>
      <c r="AX115" s="343"/>
      <c r="AY115" s="343"/>
      <c r="AZ115" s="343"/>
      <c r="BA115" s="343"/>
      <c r="BB115" s="343"/>
      <c r="BC115" s="343"/>
      <c r="BD115" s="343"/>
      <c r="BE115" s="343"/>
      <c r="BF115" s="343"/>
      <c r="BG115" s="343"/>
      <c r="BH115" s="343"/>
      <c r="BI115" s="343"/>
      <c r="BJ115" s="343"/>
      <c r="BK115" s="343"/>
      <c r="BL115" s="343"/>
      <c r="BM115" s="343"/>
      <c r="BN115" s="343"/>
      <c r="BO115" s="343"/>
      <c r="BP115" s="343"/>
      <c r="BQ115" s="343"/>
      <c r="BR115" s="343"/>
      <c r="BS115" s="343"/>
      <c r="BT115" s="343"/>
      <c r="BU115" s="343"/>
      <c r="BV115" s="343"/>
      <c r="BW115" s="343"/>
      <c r="BX115" s="343"/>
      <c r="BY115" s="343"/>
      <c r="BZ115" s="343"/>
      <c r="CA115" s="343"/>
      <c r="CB115" s="343"/>
      <c r="CC115" s="343"/>
      <c r="CD115" s="343"/>
      <c r="CE115" s="343"/>
      <c r="CF115" s="343"/>
      <c r="CG115" s="343"/>
      <c r="CH115" s="343"/>
      <c r="CI115" s="343"/>
      <c r="CJ115" s="343"/>
      <c r="CK115" s="343"/>
      <c r="CL115" s="343"/>
      <c r="CM115" s="343"/>
      <c r="CN115" s="343"/>
      <c r="CO115" s="343"/>
      <c r="CP115" s="343"/>
      <c r="CQ115" s="343"/>
      <c r="CR115" s="343"/>
      <c r="CS115" s="343"/>
      <c r="CT115" s="343"/>
      <c r="CU115" s="343"/>
      <c r="CV115" s="343"/>
      <c r="CW115" s="343"/>
      <c r="CX115" s="343"/>
      <c r="CY115" s="343"/>
      <c r="CZ115" s="343"/>
      <c r="DA115" s="343"/>
      <c r="DB115" s="343"/>
      <c r="DC115" s="343"/>
      <c r="DD115" s="343"/>
      <c r="DE115" s="343"/>
      <c r="DF115" s="343"/>
      <c r="DG115" s="343"/>
      <c r="DH115" s="343"/>
      <c r="DI115" s="343"/>
      <c r="DJ115" s="343"/>
      <c r="DK115" s="343"/>
      <c r="DL115" s="343"/>
      <c r="DM115" s="343"/>
      <c r="DN115" s="343"/>
      <c r="DO115" s="343"/>
      <c r="DP115" s="343"/>
      <c r="DQ115" s="343"/>
      <c r="DR115" s="343"/>
      <c r="DS115" s="343"/>
      <c r="DT115" s="343"/>
      <c r="DU115" s="343"/>
      <c r="DV115" s="343"/>
      <c r="DW115" s="343"/>
      <c r="DX115" s="343"/>
      <c r="DY115" s="343"/>
      <c r="DZ115" s="343"/>
      <c r="EA115" s="343"/>
      <c r="EB115" s="343"/>
      <c r="EC115" s="343"/>
      <c r="ED115" s="343"/>
      <c r="EE115" s="343"/>
      <c r="EF115" s="343"/>
      <c r="EG115" s="343"/>
      <c r="EH115" s="343"/>
      <c r="EI115" s="343"/>
      <c r="EJ115" s="343"/>
      <c r="EK115" s="343"/>
      <c r="EL115" s="343"/>
      <c r="EM115" s="343"/>
      <c r="EN115" s="343"/>
      <c r="EO115" s="343"/>
      <c r="EP115" s="343"/>
      <c r="EQ115" s="343"/>
      <c r="ER115" s="343"/>
      <c r="ES115" s="343"/>
      <c r="ET115" s="343"/>
      <c r="EU115" s="343"/>
      <c r="EV115" s="343"/>
      <c r="EW115" s="343"/>
      <c r="EX115" s="343"/>
      <c r="EY115" s="343"/>
      <c r="EZ115" s="343"/>
      <c r="FA115" s="343"/>
      <c r="FB115" s="343"/>
      <c r="FC115" s="343"/>
      <c r="FD115" s="343"/>
      <c r="FE115" s="343"/>
      <c r="FF115" s="343"/>
      <c r="FG115" s="343"/>
      <c r="FH115" s="343"/>
      <c r="FI115" s="343"/>
      <c r="FJ115" s="343"/>
      <c r="FK115" s="343"/>
      <c r="FL115" s="343"/>
      <c r="FM115" s="343"/>
      <c r="FN115" s="343"/>
      <c r="FO115" s="343"/>
      <c r="FP115" s="343"/>
      <c r="FQ115" s="343"/>
      <c r="FR115" s="343"/>
      <c r="FS115" s="343"/>
      <c r="FT115" s="343"/>
      <c r="FU115" s="343"/>
      <c r="FV115" s="343"/>
      <c r="FW115" s="343"/>
      <c r="FX115" s="343"/>
      <c r="FY115" s="343"/>
      <c r="FZ115" s="343"/>
      <c r="GA115" s="343"/>
      <c r="GB115" s="343"/>
      <c r="GC115" s="343"/>
      <c r="GD115" s="343"/>
      <c r="GE115" s="343"/>
      <c r="GF115" s="343"/>
      <c r="GG115" s="343"/>
      <c r="GH115" s="343"/>
      <c r="GI115" s="343"/>
      <c r="GJ115" s="343"/>
      <c r="GK115" s="343"/>
      <c r="GL115" s="343"/>
      <c r="GM115" s="343"/>
      <c r="GN115" s="343"/>
      <c r="GO115" s="343"/>
      <c r="GP115" s="343"/>
      <c r="GQ115" s="343"/>
      <c r="GR115" s="343"/>
      <c r="GS115" s="343"/>
      <c r="GT115" s="343"/>
      <c r="GU115" s="343"/>
      <c r="GV115" s="343"/>
      <c r="GW115" s="343"/>
      <c r="GX115" s="343"/>
      <c r="GY115" s="343"/>
      <c r="GZ115" s="343"/>
      <c r="HA115" s="343"/>
      <c r="HB115" s="343"/>
      <c r="HC115" s="343"/>
      <c r="HD115" s="343"/>
      <c r="HE115" s="343"/>
      <c r="HF115" s="343"/>
      <c r="HG115" s="343"/>
      <c r="HH115" s="343"/>
      <c r="HI115" s="343"/>
      <c r="HJ115" s="343"/>
      <c r="HK115" s="343"/>
      <c r="HL115" s="343"/>
      <c r="HM115" s="343"/>
      <c r="HN115" s="343"/>
      <c r="HO115" s="343"/>
      <c r="HP115" s="343"/>
      <c r="HQ115" s="343"/>
      <c r="HR115" s="343"/>
      <c r="HS115" s="343"/>
      <c r="HT115" s="343"/>
      <c r="HU115" s="343"/>
      <c r="HV115" s="343"/>
      <c r="HW115" s="343"/>
      <c r="HX115" s="343"/>
      <c r="HY115" s="343"/>
      <c r="HZ115" s="343"/>
      <c r="IA115" s="343"/>
      <c r="IB115" s="343"/>
      <c r="IC115" s="343"/>
      <c r="ID115" s="343"/>
      <c r="IE115" s="343"/>
      <c r="IF115" s="343"/>
      <c r="IG115" s="343"/>
      <c r="IH115" s="343"/>
      <c r="II115" s="343"/>
      <c r="IJ115" s="343"/>
      <c r="IK115" s="343"/>
      <c r="IL115" s="343"/>
      <c r="IM115" s="343"/>
      <c r="IN115" s="343"/>
      <c r="IO115" s="343"/>
      <c r="IP115" s="343"/>
      <c r="IQ115" s="343"/>
      <c r="IR115" s="343"/>
      <c r="IS115" s="343"/>
      <c r="IT115" s="343"/>
      <c r="IU115" s="343"/>
      <c r="IV115" s="343"/>
    </row>
    <row r="116" spans="1:256" s="344" customFormat="1" ht="20" customHeight="1">
      <c r="A116" s="345" t="s">
        <v>681</v>
      </c>
      <c r="B116" s="354">
        <v>23012</v>
      </c>
      <c r="C116" s="347" t="s">
        <v>970</v>
      </c>
      <c r="D116" s="348">
        <v>2.6</v>
      </c>
      <c r="E116" s="351">
        <v>818.71541000000002</v>
      </c>
      <c r="F116" s="351">
        <v>818.71541000000002</v>
      </c>
      <c r="G116" s="350">
        <v>0</v>
      </c>
      <c r="H116" s="351">
        <v>818.71541000000002</v>
      </c>
      <c r="I116" s="351">
        <v>818.71541000000002</v>
      </c>
      <c r="J116" s="350">
        <v>0</v>
      </c>
      <c r="K116" s="343"/>
      <c r="L116" s="343"/>
      <c r="M116" s="343"/>
      <c r="N116" s="343"/>
      <c r="O116" s="343"/>
      <c r="P116" s="343"/>
      <c r="Q116" s="343"/>
      <c r="R116" s="343"/>
      <c r="S116" s="343"/>
      <c r="T116" s="343"/>
      <c r="U116" s="343"/>
      <c r="V116" s="343"/>
      <c r="W116" s="343"/>
      <c r="X116" s="343"/>
      <c r="Y116" s="343"/>
      <c r="Z116" s="343"/>
      <c r="AA116" s="343"/>
      <c r="AB116" s="343"/>
      <c r="AC116" s="343"/>
      <c r="AD116" s="343"/>
      <c r="AE116" s="343"/>
      <c r="AF116" s="343"/>
      <c r="AG116" s="343"/>
      <c r="AH116" s="343"/>
      <c r="AI116" s="343"/>
      <c r="AJ116" s="343"/>
      <c r="AK116" s="343"/>
      <c r="AL116" s="343"/>
      <c r="AM116" s="343"/>
      <c r="AN116" s="343"/>
      <c r="AO116" s="343"/>
      <c r="AP116" s="343"/>
      <c r="AQ116" s="343"/>
      <c r="AR116" s="343"/>
      <c r="AS116" s="343"/>
      <c r="AT116" s="343"/>
      <c r="AU116" s="343"/>
      <c r="AV116" s="343"/>
      <c r="AW116" s="343"/>
      <c r="AX116" s="343"/>
      <c r="AY116" s="343"/>
      <c r="AZ116" s="343"/>
      <c r="BA116" s="343"/>
      <c r="BB116" s="343"/>
      <c r="BC116" s="343"/>
      <c r="BD116" s="343"/>
      <c r="BE116" s="343"/>
      <c r="BF116" s="343"/>
      <c r="BG116" s="343"/>
      <c r="BH116" s="343"/>
      <c r="BI116" s="343"/>
      <c r="BJ116" s="343"/>
      <c r="BK116" s="343"/>
      <c r="BL116" s="343"/>
      <c r="BM116" s="343"/>
      <c r="BN116" s="343"/>
      <c r="BO116" s="343"/>
      <c r="BP116" s="343"/>
      <c r="BQ116" s="343"/>
      <c r="BR116" s="343"/>
      <c r="BS116" s="343"/>
      <c r="BT116" s="343"/>
      <c r="BU116" s="343"/>
      <c r="BV116" s="343"/>
      <c r="BW116" s="343"/>
      <c r="BX116" s="343"/>
      <c r="BY116" s="343"/>
      <c r="BZ116" s="343"/>
      <c r="CA116" s="343"/>
      <c r="CB116" s="343"/>
      <c r="CC116" s="343"/>
      <c r="CD116" s="343"/>
      <c r="CE116" s="343"/>
      <c r="CF116" s="343"/>
      <c r="CG116" s="343"/>
      <c r="CH116" s="343"/>
      <c r="CI116" s="343"/>
      <c r="CJ116" s="343"/>
      <c r="CK116" s="343"/>
      <c r="CL116" s="343"/>
      <c r="CM116" s="343"/>
      <c r="CN116" s="343"/>
      <c r="CO116" s="343"/>
      <c r="CP116" s="343"/>
      <c r="CQ116" s="343"/>
      <c r="CR116" s="343"/>
      <c r="CS116" s="343"/>
      <c r="CT116" s="343"/>
      <c r="CU116" s="343"/>
      <c r="CV116" s="343"/>
      <c r="CW116" s="343"/>
      <c r="CX116" s="343"/>
      <c r="CY116" s="343"/>
      <c r="CZ116" s="343"/>
      <c r="DA116" s="343"/>
      <c r="DB116" s="343"/>
      <c r="DC116" s="343"/>
      <c r="DD116" s="343"/>
      <c r="DE116" s="343"/>
      <c r="DF116" s="343"/>
      <c r="DG116" s="343"/>
      <c r="DH116" s="343"/>
      <c r="DI116" s="343"/>
      <c r="DJ116" s="343"/>
      <c r="DK116" s="343"/>
      <c r="DL116" s="343"/>
      <c r="DM116" s="343"/>
      <c r="DN116" s="343"/>
      <c r="DO116" s="343"/>
      <c r="DP116" s="343"/>
      <c r="DQ116" s="343"/>
      <c r="DR116" s="343"/>
      <c r="DS116" s="343"/>
      <c r="DT116" s="343"/>
      <c r="DU116" s="343"/>
      <c r="DV116" s="343"/>
      <c r="DW116" s="343"/>
      <c r="DX116" s="343"/>
      <c r="DY116" s="343"/>
      <c r="DZ116" s="343"/>
      <c r="EA116" s="343"/>
      <c r="EB116" s="343"/>
      <c r="EC116" s="343"/>
      <c r="ED116" s="343"/>
      <c r="EE116" s="343"/>
      <c r="EF116" s="343"/>
      <c r="EG116" s="343"/>
      <c r="EH116" s="343"/>
      <c r="EI116" s="343"/>
      <c r="EJ116" s="343"/>
      <c r="EK116" s="343"/>
      <c r="EL116" s="343"/>
      <c r="EM116" s="343"/>
      <c r="EN116" s="343"/>
      <c r="EO116" s="343"/>
      <c r="EP116" s="343"/>
      <c r="EQ116" s="343"/>
      <c r="ER116" s="343"/>
      <c r="ES116" s="343"/>
      <c r="ET116" s="343"/>
      <c r="EU116" s="343"/>
      <c r="EV116" s="343"/>
      <c r="EW116" s="343"/>
      <c r="EX116" s="343"/>
      <c r="EY116" s="343"/>
      <c r="EZ116" s="343"/>
      <c r="FA116" s="343"/>
      <c r="FB116" s="343"/>
      <c r="FC116" s="343"/>
      <c r="FD116" s="343"/>
      <c r="FE116" s="343"/>
      <c r="FF116" s="343"/>
      <c r="FG116" s="343"/>
      <c r="FH116" s="343"/>
      <c r="FI116" s="343"/>
      <c r="FJ116" s="343"/>
      <c r="FK116" s="343"/>
      <c r="FL116" s="343"/>
      <c r="FM116" s="343"/>
      <c r="FN116" s="343"/>
      <c r="FO116" s="343"/>
      <c r="FP116" s="343"/>
      <c r="FQ116" s="343"/>
      <c r="FR116" s="343"/>
      <c r="FS116" s="343"/>
      <c r="FT116" s="343"/>
      <c r="FU116" s="343"/>
      <c r="FV116" s="343"/>
      <c r="FW116" s="343"/>
      <c r="FX116" s="343"/>
      <c r="FY116" s="343"/>
      <c r="FZ116" s="343"/>
      <c r="GA116" s="343"/>
      <c r="GB116" s="343"/>
      <c r="GC116" s="343"/>
      <c r="GD116" s="343"/>
      <c r="GE116" s="343"/>
      <c r="GF116" s="343"/>
      <c r="GG116" s="343"/>
      <c r="GH116" s="343"/>
      <c r="GI116" s="343"/>
      <c r="GJ116" s="343"/>
      <c r="GK116" s="343"/>
      <c r="GL116" s="343"/>
      <c r="GM116" s="343"/>
      <c r="GN116" s="343"/>
      <c r="GO116" s="343"/>
      <c r="GP116" s="343"/>
      <c r="GQ116" s="343"/>
      <c r="GR116" s="343"/>
      <c r="GS116" s="343"/>
      <c r="GT116" s="343"/>
      <c r="GU116" s="343"/>
      <c r="GV116" s="343"/>
      <c r="GW116" s="343"/>
      <c r="GX116" s="343"/>
      <c r="GY116" s="343"/>
      <c r="GZ116" s="343"/>
      <c r="HA116" s="343"/>
      <c r="HB116" s="343"/>
      <c r="HC116" s="343"/>
      <c r="HD116" s="343"/>
      <c r="HE116" s="343"/>
      <c r="HF116" s="343"/>
      <c r="HG116" s="343"/>
      <c r="HH116" s="343"/>
      <c r="HI116" s="343"/>
      <c r="HJ116" s="343"/>
      <c r="HK116" s="343"/>
      <c r="HL116" s="343"/>
      <c r="HM116" s="343"/>
      <c r="HN116" s="343"/>
      <c r="HO116" s="343"/>
      <c r="HP116" s="343"/>
      <c r="HQ116" s="343"/>
      <c r="HR116" s="343"/>
      <c r="HS116" s="343"/>
      <c r="HT116" s="343"/>
      <c r="HU116" s="343"/>
      <c r="HV116" s="343"/>
      <c r="HW116" s="343"/>
      <c r="HX116" s="343"/>
      <c r="HY116" s="343"/>
      <c r="HZ116" s="343"/>
      <c r="IA116" s="343"/>
      <c r="IB116" s="343"/>
      <c r="IC116" s="343"/>
      <c r="ID116" s="343"/>
      <c r="IE116" s="343"/>
      <c r="IF116" s="343"/>
      <c r="IG116" s="343"/>
      <c r="IH116" s="343"/>
      <c r="II116" s="343"/>
      <c r="IJ116" s="343"/>
      <c r="IK116" s="343"/>
      <c r="IL116" s="343"/>
      <c r="IM116" s="343"/>
      <c r="IN116" s="343"/>
      <c r="IO116" s="343"/>
      <c r="IP116" s="343"/>
      <c r="IQ116" s="343"/>
      <c r="IR116" s="343"/>
      <c r="IS116" s="343"/>
      <c r="IT116" s="343"/>
      <c r="IU116" s="343"/>
      <c r="IV116" s="343"/>
    </row>
    <row r="117" spans="1:256" s="344" customFormat="1" ht="20" customHeight="1">
      <c r="A117" s="345" t="s">
        <v>682</v>
      </c>
      <c r="B117" s="346" t="s">
        <v>971</v>
      </c>
      <c r="C117" s="347" t="s">
        <v>972</v>
      </c>
      <c r="D117" s="348">
        <v>6.5</v>
      </c>
      <c r="E117" s="349">
        <v>282.16000000000003</v>
      </c>
      <c r="F117" s="349">
        <v>282.16000000000003</v>
      </c>
      <c r="G117" s="350">
        <v>0</v>
      </c>
      <c r="H117" s="349">
        <v>282.16000000000003</v>
      </c>
      <c r="I117" s="349">
        <v>282.16000000000003</v>
      </c>
      <c r="J117" s="350">
        <v>0</v>
      </c>
      <c r="K117" s="343"/>
      <c r="L117" s="343"/>
      <c r="M117" s="343"/>
      <c r="N117" s="343"/>
      <c r="O117" s="343"/>
      <c r="P117" s="343"/>
      <c r="Q117" s="343"/>
      <c r="R117" s="343"/>
      <c r="S117" s="343"/>
      <c r="T117" s="343"/>
      <c r="U117" s="343"/>
      <c r="V117" s="343"/>
      <c r="W117" s="343"/>
      <c r="X117" s="343"/>
      <c r="Y117" s="343"/>
      <c r="Z117" s="343"/>
      <c r="AA117" s="343"/>
      <c r="AB117" s="343"/>
      <c r="AC117" s="343"/>
      <c r="AD117" s="343"/>
      <c r="AE117" s="343"/>
      <c r="AF117" s="343"/>
      <c r="AG117" s="343"/>
      <c r="AH117" s="343"/>
      <c r="AI117" s="343"/>
      <c r="AJ117" s="343"/>
      <c r="AK117" s="343"/>
      <c r="AL117" s="343"/>
      <c r="AM117" s="343"/>
      <c r="AN117" s="343"/>
      <c r="AO117" s="343"/>
      <c r="AP117" s="343"/>
      <c r="AQ117" s="343"/>
      <c r="AR117" s="343"/>
      <c r="AS117" s="343"/>
      <c r="AT117" s="343"/>
      <c r="AU117" s="343"/>
      <c r="AV117" s="343"/>
      <c r="AW117" s="343"/>
      <c r="AX117" s="343"/>
      <c r="AY117" s="343"/>
      <c r="AZ117" s="343"/>
      <c r="BA117" s="343"/>
      <c r="BB117" s="343"/>
      <c r="BC117" s="343"/>
      <c r="BD117" s="343"/>
      <c r="BE117" s="343"/>
      <c r="BF117" s="343"/>
      <c r="BG117" s="343"/>
      <c r="BH117" s="343"/>
      <c r="BI117" s="343"/>
      <c r="BJ117" s="343"/>
      <c r="BK117" s="343"/>
      <c r="BL117" s="343"/>
      <c r="BM117" s="343"/>
      <c r="BN117" s="343"/>
      <c r="BO117" s="343"/>
      <c r="BP117" s="343"/>
      <c r="BQ117" s="343"/>
      <c r="BR117" s="343"/>
      <c r="BS117" s="343"/>
      <c r="BT117" s="343"/>
      <c r="BU117" s="343"/>
      <c r="BV117" s="343"/>
      <c r="BW117" s="343"/>
      <c r="BX117" s="343"/>
      <c r="BY117" s="343"/>
      <c r="BZ117" s="343"/>
      <c r="CA117" s="343"/>
      <c r="CB117" s="343"/>
      <c r="CC117" s="343"/>
      <c r="CD117" s="343"/>
      <c r="CE117" s="343"/>
      <c r="CF117" s="343"/>
      <c r="CG117" s="343"/>
      <c r="CH117" s="343"/>
      <c r="CI117" s="343"/>
      <c r="CJ117" s="343"/>
      <c r="CK117" s="343"/>
      <c r="CL117" s="343"/>
      <c r="CM117" s="343"/>
      <c r="CN117" s="343"/>
      <c r="CO117" s="343"/>
      <c r="CP117" s="343"/>
      <c r="CQ117" s="343"/>
      <c r="CR117" s="343"/>
      <c r="CS117" s="343"/>
      <c r="CT117" s="343"/>
      <c r="CU117" s="343"/>
      <c r="CV117" s="343"/>
      <c r="CW117" s="343"/>
      <c r="CX117" s="343"/>
      <c r="CY117" s="343"/>
      <c r="CZ117" s="343"/>
      <c r="DA117" s="343"/>
      <c r="DB117" s="343"/>
      <c r="DC117" s="343"/>
      <c r="DD117" s="343"/>
      <c r="DE117" s="343"/>
      <c r="DF117" s="343"/>
      <c r="DG117" s="343"/>
      <c r="DH117" s="343"/>
      <c r="DI117" s="343"/>
      <c r="DJ117" s="343"/>
      <c r="DK117" s="343"/>
      <c r="DL117" s="343"/>
      <c r="DM117" s="343"/>
      <c r="DN117" s="343"/>
      <c r="DO117" s="343"/>
      <c r="DP117" s="343"/>
      <c r="DQ117" s="343"/>
      <c r="DR117" s="343"/>
      <c r="DS117" s="343"/>
      <c r="DT117" s="343"/>
      <c r="DU117" s="343"/>
      <c r="DV117" s="343"/>
      <c r="DW117" s="343"/>
      <c r="DX117" s="343"/>
      <c r="DY117" s="343"/>
      <c r="DZ117" s="343"/>
      <c r="EA117" s="343"/>
      <c r="EB117" s="343"/>
      <c r="EC117" s="343"/>
      <c r="ED117" s="343"/>
      <c r="EE117" s="343"/>
      <c r="EF117" s="343"/>
      <c r="EG117" s="343"/>
      <c r="EH117" s="343"/>
      <c r="EI117" s="343"/>
      <c r="EJ117" s="343"/>
      <c r="EK117" s="343"/>
      <c r="EL117" s="343"/>
      <c r="EM117" s="343"/>
      <c r="EN117" s="343"/>
      <c r="EO117" s="343"/>
      <c r="EP117" s="343"/>
      <c r="EQ117" s="343"/>
      <c r="ER117" s="343"/>
      <c r="ES117" s="343"/>
      <c r="ET117" s="343"/>
      <c r="EU117" s="343"/>
      <c r="EV117" s="343"/>
      <c r="EW117" s="343"/>
      <c r="EX117" s="343"/>
      <c r="EY117" s="343"/>
      <c r="EZ117" s="343"/>
      <c r="FA117" s="343"/>
      <c r="FB117" s="343"/>
      <c r="FC117" s="343"/>
      <c r="FD117" s="343"/>
      <c r="FE117" s="343"/>
      <c r="FF117" s="343"/>
      <c r="FG117" s="343"/>
      <c r="FH117" s="343"/>
      <c r="FI117" s="343"/>
      <c r="FJ117" s="343"/>
      <c r="FK117" s="343"/>
      <c r="FL117" s="343"/>
      <c r="FM117" s="343"/>
      <c r="FN117" s="343"/>
      <c r="FO117" s="343"/>
      <c r="FP117" s="343"/>
      <c r="FQ117" s="343"/>
      <c r="FR117" s="343"/>
      <c r="FS117" s="343"/>
      <c r="FT117" s="343"/>
      <c r="FU117" s="343"/>
      <c r="FV117" s="343"/>
      <c r="FW117" s="343"/>
      <c r="FX117" s="343"/>
      <c r="FY117" s="343"/>
      <c r="FZ117" s="343"/>
      <c r="GA117" s="343"/>
      <c r="GB117" s="343"/>
      <c r="GC117" s="343"/>
      <c r="GD117" s="343"/>
      <c r="GE117" s="343"/>
      <c r="GF117" s="343"/>
      <c r="GG117" s="343"/>
      <c r="GH117" s="343"/>
      <c r="GI117" s="343"/>
      <c r="GJ117" s="343"/>
      <c r="GK117" s="343"/>
      <c r="GL117" s="343"/>
      <c r="GM117" s="343"/>
      <c r="GN117" s="343"/>
      <c r="GO117" s="343"/>
      <c r="GP117" s="343"/>
      <c r="GQ117" s="343"/>
      <c r="GR117" s="343"/>
      <c r="GS117" s="343"/>
      <c r="GT117" s="343"/>
      <c r="GU117" s="343"/>
      <c r="GV117" s="343"/>
      <c r="GW117" s="343"/>
      <c r="GX117" s="343"/>
      <c r="GY117" s="343"/>
      <c r="GZ117" s="343"/>
      <c r="HA117" s="343"/>
      <c r="HB117" s="343"/>
      <c r="HC117" s="343"/>
      <c r="HD117" s="343"/>
      <c r="HE117" s="343"/>
      <c r="HF117" s="343"/>
      <c r="HG117" s="343"/>
      <c r="HH117" s="343"/>
      <c r="HI117" s="343"/>
      <c r="HJ117" s="343"/>
      <c r="HK117" s="343"/>
      <c r="HL117" s="343"/>
      <c r="HM117" s="343"/>
      <c r="HN117" s="343"/>
      <c r="HO117" s="343"/>
      <c r="HP117" s="343"/>
      <c r="HQ117" s="343"/>
      <c r="HR117" s="343"/>
      <c r="HS117" s="343"/>
      <c r="HT117" s="343"/>
      <c r="HU117" s="343"/>
      <c r="HV117" s="343"/>
      <c r="HW117" s="343"/>
      <c r="HX117" s="343"/>
      <c r="HY117" s="343"/>
      <c r="HZ117" s="343"/>
      <c r="IA117" s="343"/>
      <c r="IB117" s="343"/>
      <c r="IC117" s="343"/>
      <c r="ID117" s="343"/>
      <c r="IE117" s="343"/>
      <c r="IF117" s="343"/>
      <c r="IG117" s="343"/>
      <c r="IH117" s="343"/>
      <c r="II117" s="343"/>
      <c r="IJ117" s="343"/>
      <c r="IK117" s="343"/>
      <c r="IL117" s="343"/>
      <c r="IM117" s="343"/>
      <c r="IN117" s="343"/>
      <c r="IO117" s="343"/>
      <c r="IP117" s="343"/>
      <c r="IQ117" s="343"/>
      <c r="IR117" s="343"/>
      <c r="IS117" s="343"/>
      <c r="IT117" s="343"/>
      <c r="IU117" s="343"/>
      <c r="IV117" s="343"/>
    </row>
    <row r="118" spans="1:256" s="344" customFormat="1" ht="20" customHeight="1">
      <c r="A118" s="345" t="s">
        <v>683</v>
      </c>
      <c r="B118" s="346" t="s">
        <v>973</v>
      </c>
      <c r="C118" s="347" t="s">
        <v>972</v>
      </c>
      <c r="D118" s="348">
        <v>6.5</v>
      </c>
      <c r="E118" s="349">
        <v>22.06</v>
      </c>
      <c r="F118" s="349">
        <v>22.06</v>
      </c>
      <c r="G118" s="350">
        <v>0</v>
      </c>
      <c r="H118" s="349">
        <v>22.06</v>
      </c>
      <c r="I118" s="349">
        <v>22.06</v>
      </c>
      <c r="J118" s="350">
        <v>0</v>
      </c>
      <c r="K118" s="343"/>
      <c r="L118" s="343"/>
      <c r="M118" s="343"/>
      <c r="N118" s="343"/>
      <c r="O118" s="343"/>
      <c r="P118" s="343"/>
      <c r="Q118" s="343"/>
      <c r="R118" s="343"/>
      <c r="S118" s="343"/>
      <c r="T118" s="343"/>
      <c r="U118" s="343"/>
      <c r="V118" s="343"/>
      <c r="W118" s="343"/>
      <c r="X118" s="343"/>
      <c r="Y118" s="343"/>
      <c r="Z118" s="343"/>
      <c r="AA118" s="343"/>
      <c r="AB118" s="343"/>
      <c r="AC118" s="343"/>
      <c r="AD118" s="343"/>
      <c r="AE118" s="343"/>
      <c r="AF118" s="343"/>
      <c r="AG118" s="343"/>
      <c r="AH118" s="343"/>
      <c r="AI118" s="343"/>
      <c r="AJ118" s="343"/>
      <c r="AK118" s="343"/>
      <c r="AL118" s="343"/>
      <c r="AM118" s="343"/>
      <c r="AN118" s="343"/>
      <c r="AO118" s="343"/>
      <c r="AP118" s="343"/>
      <c r="AQ118" s="343"/>
      <c r="AR118" s="343"/>
      <c r="AS118" s="343"/>
      <c r="AT118" s="343"/>
      <c r="AU118" s="343"/>
      <c r="AV118" s="343"/>
      <c r="AW118" s="343"/>
      <c r="AX118" s="343"/>
      <c r="AY118" s="343"/>
      <c r="AZ118" s="343"/>
      <c r="BA118" s="343"/>
      <c r="BB118" s="343"/>
      <c r="BC118" s="343"/>
      <c r="BD118" s="343"/>
      <c r="BE118" s="343"/>
      <c r="BF118" s="343"/>
      <c r="BG118" s="343"/>
      <c r="BH118" s="343"/>
      <c r="BI118" s="343"/>
      <c r="BJ118" s="343"/>
      <c r="BK118" s="343"/>
      <c r="BL118" s="343"/>
      <c r="BM118" s="343"/>
      <c r="BN118" s="343"/>
      <c r="BO118" s="343"/>
      <c r="BP118" s="343"/>
      <c r="BQ118" s="343"/>
      <c r="BR118" s="343"/>
      <c r="BS118" s="343"/>
      <c r="BT118" s="343"/>
      <c r="BU118" s="343"/>
      <c r="BV118" s="343"/>
      <c r="BW118" s="343"/>
      <c r="BX118" s="343"/>
      <c r="BY118" s="343"/>
      <c r="BZ118" s="343"/>
      <c r="CA118" s="343"/>
      <c r="CB118" s="343"/>
      <c r="CC118" s="343"/>
      <c r="CD118" s="343"/>
      <c r="CE118" s="343"/>
      <c r="CF118" s="343"/>
      <c r="CG118" s="343"/>
      <c r="CH118" s="343"/>
      <c r="CI118" s="343"/>
      <c r="CJ118" s="343"/>
      <c r="CK118" s="343"/>
      <c r="CL118" s="343"/>
      <c r="CM118" s="343"/>
      <c r="CN118" s="343"/>
      <c r="CO118" s="343"/>
      <c r="CP118" s="343"/>
      <c r="CQ118" s="343"/>
      <c r="CR118" s="343"/>
      <c r="CS118" s="343"/>
      <c r="CT118" s="343"/>
      <c r="CU118" s="343"/>
      <c r="CV118" s="343"/>
      <c r="CW118" s="343"/>
      <c r="CX118" s="343"/>
      <c r="CY118" s="343"/>
      <c r="CZ118" s="343"/>
      <c r="DA118" s="343"/>
      <c r="DB118" s="343"/>
      <c r="DC118" s="343"/>
      <c r="DD118" s="343"/>
      <c r="DE118" s="343"/>
      <c r="DF118" s="343"/>
      <c r="DG118" s="343"/>
      <c r="DH118" s="343"/>
      <c r="DI118" s="343"/>
      <c r="DJ118" s="343"/>
      <c r="DK118" s="343"/>
      <c r="DL118" s="343"/>
      <c r="DM118" s="343"/>
      <c r="DN118" s="343"/>
      <c r="DO118" s="343"/>
      <c r="DP118" s="343"/>
      <c r="DQ118" s="343"/>
      <c r="DR118" s="343"/>
      <c r="DS118" s="343"/>
      <c r="DT118" s="343"/>
      <c r="DU118" s="343"/>
      <c r="DV118" s="343"/>
      <c r="DW118" s="343"/>
      <c r="DX118" s="343"/>
      <c r="DY118" s="343"/>
      <c r="DZ118" s="343"/>
      <c r="EA118" s="343"/>
      <c r="EB118" s="343"/>
      <c r="EC118" s="343"/>
      <c r="ED118" s="343"/>
      <c r="EE118" s="343"/>
      <c r="EF118" s="343"/>
      <c r="EG118" s="343"/>
      <c r="EH118" s="343"/>
      <c r="EI118" s="343"/>
      <c r="EJ118" s="343"/>
      <c r="EK118" s="343"/>
      <c r="EL118" s="343"/>
      <c r="EM118" s="343"/>
      <c r="EN118" s="343"/>
      <c r="EO118" s="343"/>
      <c r="EP118" s="343"/>
      <c r="EQ118" s="343"/>
      <c r="ER118" s="343"/>
      <c r="ES118" s="343"/>
      <c r="ET118" s="343"/>
      <c r="EU118" s="343"/>
      <c r="EV118" s="343"/>
      <c r="EW118" s="343"/>
      <c r="EX118" s="343"/>
      <c r="EY118" s="343"/>
      <c r="EZ118" s="343"/>
      <c r="FA118" s="343"/>
      <c r="FB118" s="343"/>
      <c r="FC118" s="343"/>
      <c r="FD118" s="343"/>
      <c r="FE118" s="343"/>
      <c r="FF118" s="343"/>
      <c r="FG118" s="343"/>
      <c r="FH118" s="343"/>
      <c r="FI118" s="343"/>
      <c r="FJ118" s="343"/>
      <c r="FK118" s="343"/>
      <c r="FL118" s="343"/>
      <c r="FM118" s="343"/>
      <c r="FN118" s="343"/>
      <c r="FO118" s="343"/>
      <c r="FP118" s="343"/>
      <c r="FQ118" s="343"/>
      <c r="FR118" s="343"/>
      <c r="FS118" s="343"/>
      <c r="FT118" s="343"/>
      <c r="FU118" s="343"/>
      <c r="FV118" s="343"/>
      <c r="FW118" s="343"/>
      <c r="FX118" s="343"/>
      <c r="FY118" s="343"/>
      <c r="FZ118" s="343"/>
      <c r="GA118" s="343"/>
      <c r="GB118" s="343"/>
      <c r="GC118" s="343"/>
      <c r="GD118" s="343"/>
      <c r="GE118" s="343"/>
      <c r="GF118" s="343"/>
      <c r="GG118" s="343"/>
      <c r="GH118" s="343"/>
      <c r="GI118" s="343"/>
      <c r="GJ118" s="343"/>
      <c r="GK118" s="343"/>
      <c r="GL118" s="343"/>
      <c r="GM118" s="343"/>
      <c r="GN118" s="343"/>
      <c r="GO118" s="343"/>
      <c r="GP118" s="343"/>
      <c r="GQ118" s="343"/>
      <c r="GR118" s="343"/>
      <c r="GS118" s="343"/>
      <c r="GT118" s="343"/>
      <c r="GU118" s="343"/>
      <c r="GV118" s="343"/>
      <c r="GW118" s="343"/>
      <c r="GX118" s="343"/>
      <c r="GY118" s="343"/>
      <c r="GZ118" s="343"/>
      <c r="HA118" s="343"/>
      <c r="HB118" s="343"/>
      <c r="HC118" s="343"/>
      <c r="HD118" s="343"/>
      <c r="HE118" s="343"/>
      <c r="HF118" s="343"/>
      <c r="HG118" s="343"/>
      <c r="HH118" s="343"/>
      <c r="HI118" s="343"/>
      <c r="HJ118" s="343"/>
      <c r="HK118" s="343"/>
      <c r="HL118" s="343"/>
      <c r="HM118" s="343"/>
      <c r="HN118" s="343"/>
      <c r="HO118" s="343"/>
      <c r="HP118" s="343"/>
      <c r="HQ118" s="343"/>
      <c r="HR118" s="343"/>
      <c r="HS118" s="343"/>
      <c r="HT118" s="343"/>
      <c r="HU118" s="343"/>
      <c r="HV118" s="343"/>
      <c r="HW118" s="343"/>
      <c r="HX118" s="343"/>
      <c r="HY118" s="343"/>
      <c r="HZ118" s="343"/>
      <c r="IA118" s="343"/>
      <c r="IB118" s="343"/>
      <c r="IC118" s="343"/>
      <c r="ID118" s="343"/>
      <c r="IE118" s="343"/>
      <c r="IF118" s="343"/>
      <c r="IG118" s="343"/>
      <c r="IH118" s="343"/>
      <c r="II118" s="343"/>
      <c r="IJ118" s="343"/>
      <c r="IK118" s="343"/>
      <c r="IL118" s="343"/>
      <c r="IM118" s="343"/>
      <c r="IN118" s="343"/>
      <c r="IO118" s="343"/>
      <c r="IP118" s="343"/>
      <c r="IQ118" s="343"/>
      <c r="IR118" s="343"/>
      <c r="IS118" s="343"/>
      <c r="IT118" s="343"/>
      <c r="IU118" s="343"/>
      <c r="IV118" s="343"/>
    </row>
    <row r="119" spans="1:256" s="344" customFormat="1" ht="20" customHeight="1">
      <c r="A119" s="345" t="s">
        <v>684</v>
      </c>
      <c r="B119" s="346" t="s">
        <v>974</v>
      </c>
      <c r="C119" s="347" t="s">
        <v>949</v>
      </c>
      <c r="D119" s="348">
        <v>5.72</v>
      </c>
      <c r="E119" s="353">
        <v>305.5</v>
      </c>
      <c r="F119" s="353">
        <v>305.5</v>
      </c>
      <c r="G119" s="350">
        <v>0</v>
      </c>
      <c r="H119" s="353">
        <v>305.5</v>
      </c>
      <c r="I119" s="353">
        <v>305.5</v>
      </c>
      <c r="J119" s="350">
        <v>0</v>
      </c>
      <c r="K119" s="343"/>
      <c r="L119" s="343"/>
      <c r="M119" s="343"/>
      <c r="N119" s="343"/>
      <c r="O119" s="343"/>
      <c r="P119" s="343"/>
      <c r="Q119" s="343"/>
      <c r="R119" s="343"/>
      <c r="S119" s="343"/>
      <c r="T119" s="343"/>
      <c r="U119" s="343"/>
      <c r="V119" s="343"/>
      <c r="W119" s="343"/>
      <c r="X119" s="343"/>
      <c r="Y119" s="343"/>
      <c r="Z119" s="343"/>
      <c r="AA119" s="343"/>
      <c r="AB119" s="343"/>
      <c r="AC119" s="343"/>
      <c r="AD119" s="343"/>
      <c r="AE119" s="343"/>
      <c r="AF119" s="343"/>
      <c r="AG119" s="343"/>
      <c r="AH119" s="343"/>
      <c r="AI119" s="343"/>
      <c r="AJ119" s="343"/>
      <c r="AK119" s="343"/>
      <c r="AL119" s="343"/>
      <c r="AM119" s="343"/>
      <c r="AN119" s="343"/>
      <c r="AO119" s="343"/>
      <c r="AP119" s="343"/>
      <c r="AQ119" s="343"/>
      <c r="AR119" s="343"/>
      <c r="AS119" s="343"/>
      <c r="AT119" s="343"/>
      <c r="AU119" s="343"/>
      <c r="AV119" s="343"/>
      <c r="AW119" s="343"/>
      <c r="AX119" s="343"/>
      <c r="AY119" s="343"/>
      <c r="AZ119" s="343"/>
      <c r="BA119" s="343"/>
      <c r="BB119" s="343"/>
      <c r="BC119" s="343"/>
      <c r="BD119" s="343"/>
      <c r="BE119" s="343"/>
      <c r="BF119" s="343"/>
      <c r="BG119" s="343"/>
      <c r="BH119" s="343"/>
      <c r="BI119" s="343"/>
      <c r="BJ119" s="343"/>
      <c r="BK119" s="343"/>
      <c r="BL119" s="343"/>
      <c r="BM119" s="343"/>
      <c r="BN119" s="343"/>
      <c r="BO119" s="343"/>
      <c r="BP119" s="343"/>
      <c r="BQ119" s="343"/>
      <c r="BR119" s="343"/>
      <c r="BS119" s="343"/>
      <c r="BT119" s="343"/>
      <c r="BU119" s="343"/>
      <c r="BV119" s="343"/>
      <c r="BW119" s="343"/>
      <c r="BX119" s="343"/>
      <c r="BY119" s="343"/>
      <c r="BZ119" s="343"/>
      <c r="CA119" s="343"/>
      <c r="CB119" s="343"/>
      <c r="CC119" s="343"/>
      <c r="CD119" s="343"/>
      <c r="CE119" s="343"/>
      <c r="CF119" s="343"/>
      <c r="CG119" s="343"/>
      <c r="CH119" s="343"/>
      <c r="CI119" s="343"/>
      <c r="CJ119" s="343"/>
      <c r="CK119" s="343"/>
      <c r="CL119" s="343"/>
      <c r="CM119" s="343"/>
      <c r="CN119" s="343"/>
      <c r="CO119" s="343"/>
      <c r="CP119" s="343"/>
      <c r="CQ119" s="343"/>
      <c r="CR119" s="343"/>
      <c r="CS119" s="343"/>
      <c r="CT119" s="343"/>
      <c r="CU119" s="343"/>
      <c r="CV119" s="343"/>
      <c r="CW119" s="343"/>
      <c r="CX119" s="343"/>
      <c r="CY119" s="343"/>
      <c r="CZ119" s="343"/>
      <c r="DA119" s="343"/>
      <c r="DB119" s="343"/>
      <c r="DC119" s="343"/>
      <c r="DD119" s="343"/>
      <c r="DE119" s="343"/>
      <c r="DF119" s="343"/>
      <c r="DG119" s="343"/>
      <c r="DH119" s="343"/>
      <c r="DI119" s="343"/>
      <c r="DJ119" s="343"/>
      <c r="DK119" s="343"/>
      <c r="DL119" s="343"/>
      <c r="DM119" s="343"/>
      <c r="DN119" s="343"/>
      <c r="DO119" s="343"/>
      <c r="DP119" s="343"/>
      <c r="DQ119" s="343"/>
      <c r="DR119" s="343"/>
      <c r="DS119" s="343"/>
      <c r="DT119" s="343"/>
      <c r="DU119" s="343"/>
      <c r="DV119" s="343"/>
      <c r="DW119" s="343"/>
      <c r="DX119" s="343"/>
      <c r="DY119" s="343"/>
      <c r="DZ119" s="343"/>
      <c r="EA119" s="343"/>
      <c r="EB119" s="343"/>
      <c r="EC119" s="343"/>
      <c r="ED119" s="343"/>
      <c r="EE119" s="343"/>
      <c r="EF119" s="343"/>
      <c r="EG119" s="343"/>
      <c r="EH119" s="343"/>
      <c r="EI119" s="343"/>
      <c r="EJ119" s="343"/>
      <c r="EK119" s="343"/>
      <c r="EL119" s="343"/>
      <c r="EM119" s="343"/>
      <c r="EN119" s="343"/>
      <c r="EO119" s="343"/>
      <c r="EP119" s="343"/>
      <c r="EQ119" s="343"/>
      <c r="ER119" s="343"/>
      <c r="ES119" s="343"/>
      <c r="ET119" s="343"/>
      <c r="EU119" s="343"/>
      <c r="EV119" s="343"/>
      <c r="EW119" s="343"/>
      <c r="EX119" s="343"/>
      <c r="EY119" s="343"/>
      <c r="EZ119" s="343"/>
      <c r="FA119" s="343"/>
      <c r="FB119" s="343"/>
      <c r="FC119" s="343"/>
      <c r="FD119" s="343"/>
      <c r="FE119" s="343"/>
      <c r="FF119" s="343"/>
      <c r="FG119" s="343"/>
      <c r="FH119" s="343"/>
      <c r="FI119" s="343"/>
      <c r="FJ119" s="343"/>
      <c r="FK119" s="343"/>
      <c r="FL119" s="343"/>
      <c r="FM119" s="343"/>
      <c r="FN119" s="343"/>
      <c r="FO119" s="343"/>
      <c r="FP119" s="343"/>
      <c r="FQ119" s="343"/>
      <c r="FR119" s="343"/>
      <c r="FS119" s="343"/>
      <c r="FT119" s="343"/>
      <c r="FU119" s="343"/>
      <c r="FV119" s="343"/>
      <c r="FW119" s="343"/>
      <c r="FX119" s="343"/>
      <c r="FY119" s="343"/>
      <c r="FZ119" s="343"/>
      <c r="GA119" s="343"/>
      <c r="GB119" s="343"/>
      <c r="GC119" s="343"/>
      <c r="GD119" s="343"/>
      <c r="GE119" s="343"/>
      <c r="GF119" s="343"/>
      <c r="GG119" s="343"/>
      <c r="GH119" s="343"/>
      <c r="GI119" s="343"/>
      <c r="GJ119" s="343"/>
      <c r="GK119" s="343"/>
      <c r="GL119" s="343"/>
      <c r="GM119" s="343"/>
      <c r="GN119" s="343"/>
      <c r="GO119" s="343"/>
      <c r="GP119" s="343"/>
      <c r="GQ119" s="343"/>
      <c r="GR119" s="343"/>
      <c r="GS119" s="343"/>
      <c r="GT119" s="343"/>
      <c r="GU119" s="343"/>
      <c r="GV119" s="343"/>
      <c r="GW119" s="343"/>
      <c r="GX119" s="343"/>
      <c r="GY119" s="343"/>
      <c r="GZ119" s="343"/>
      <c r="HA119" s="343"/>
      <c r="HB119" s="343"/>
      <c r="HC119" s="343"/>
      <c r="HD119" s="343"/>
      <c r="HE119" s="343"/>
      <c r="HF119" s="343"/>
      <c r="HG119" s="343"/>
      <c r="HH119" s="343"/>
      <c r="HI119" s="343"/>
      <c r="HJ119" s="343"/>
      <c r="HK119" s="343"/>
      <c r="HL119" s="343"/>
      <c r="HM119" s="343"/>
      <c r="HN119" s="343"/>
      <c r="HO119" s="343"/>
      <c r="HP119" s="343"/>
      <c r="HQ119" s="343"/>
      <c r="HR119" s="343"/>
      <c r="HS119" s="343"/>
      <c r="HT119" s="343"/>
      <c r="HU119" s="343"/>
      <c r="HV119" s="343"/>
      <c r="HW119" s="343"/>
      <c r="HX119" s="343"/>
      <c r="HY119" s="343"/>
      <c r="HZ119" s="343"/>
      <c r="IA119" s="343"/>
      <c r="IB119" s="343"/>
      <c r="IC119" s="343"/>
      <c r="ID119" s="343"/>
      <c r="IE119" s="343"/>
      <c r="IF119" s="343"/>
      <c r="IG119" s="343"/>
      <c r="IH119" s="343"/>
      <c r="II119" s="343"/>
      <c r="IJ119" s="343"/>
      <c r="IK119" s="343"/>
      <c r="IL119" s="343"/>
      <c r="IM119" s="343"/>
      <c r="IN119" s="343"/>
      <c r="IO119" s="343"/>
      <c r="IP119" s="343"/>
      <c r="IQ119" s="343"/>
      <c r="IR119" s="343"/>
      <c r="IS119" s="343"/>
      <c r="IT119" s="343"/>
      <c r="IU119" s="343"/>
      <c r="IV119" s="343"/>
    </row>
    <row r="120" spans="1:256" s="344" customFormat="1" ht="20" customHeight="1">
      <c r="A120" s="345" t="s">
        <v>685</v>
      </c>
      <c r="B120" s="346" t="s">
        <v>975</v>
      </c>
      <c r="C120" s="347" t="s">
        <v>970</v>
      </c>
      <c r="D120" s="348">
        <v>2.08</v>
      </c>
      <c r="E120" s="353">
        <v>1951.8</v>
      </c>
      <c r="F120" s="353">
        <v>1951.8</v>
      </c>
      <c r="G120" s="350">
        <v>0</v>
      </c>
      <c r="H120" s="353">
        <v>1951.8</v>
      </c>
      <c r="I120" s="353">
        <v>1951.8</v>
      </c>
      <c r="J120" s="350">
        <v>0</v>
      </c>
      <c r="K120" s="343"/>
      <c r="L120" s="343"/>
      <c r="M120" s="343"/>
      <c r="N120" s="343"/>
      <c r="O120" s="343"/>
      <c r="P120" s="343"/>
      <c r="Q120" s="343"/>
      <c r="R120" s="343"/>
      <c r="S120" s="343"/>
      <c r="T120" s="343"/>
      <c r="U120" s="343"/>
      <c r="V120" s="343"/>
      <c r="W120" s="343"/>
      <c r="X120" s="343"/>
      <c r="Y120" s="343"/>
      <c r="Z120" s="343"/>
      <c r="AA120" s="343"/>
      <c r="AB120" s="343"/>
      <c r="AC120" s="343"/>
      <c r="AD120" s="343"/>
      <c r="AE120" s="343"/>
      <c r="AF120" s="343"/>
      <c r="AG120" s="343"/>
      <c r="AH120" s="343"/>
      <c r="AI120" s="343"/>
      <c r="AJ120" s="343"/>
      <c r="AK120" s="343"/>
      <c r="AL120" s="343"/>
      <c r="AM120" s="343"/>
      <c r="AN120" s="343"/>
      <c r="AO120" s="343"/>
      <c r="AP120" s="343"/>
      <c r="AQ120" s="343"/>
      <c r="AR120" s="343"/>
      <c r="AS120" s="343"/>
      <c r="AT120" s="343"/>
      <c r="AU120" s="343"/>
      <c r="AV120" s="343"/>
      <c r="AW120" s="343"/>
      <c r="AX120" s="343"/>
      <c r="AY120" s="343"/>
      <c r="AZ120" s="343"/>
      <c r="BA120" s="343"/>
      <c r="BB120" s="343"/>
      <c r="BC120" s="343"/>
      <c r="BD120" s="343"/>
      <c r="BE120" s="343"/>
      <c r="BF120" s="343"/>
      <c r="BG120" s="343"/>
      <c r="BH120" s="343"/>
      <c r="BI120" s="343"/>
      <c r="BJ120" s="343"/>
      <c r="BK120" s="343"/>
      <c r="BL120" s="343"/>
      <c r="BM120" s="343"/>
      <c r="BN120" s="343"/>
      <c r="BO120" s="343"/>
      <c r="BP120" s="343"/>
      <c r="BQ120" s="343"/>
      <c r="BR120" s="343"/>
      <c r="BS120" s="343"/>
      <c r="BT120" s="343"/>
      <c r="BU120" s="343"/>
      <c r="BV120" s="343"/>
      <c r="BW120" s="343"/>
      <c r="BX120" s="343"/>
      <c r="BY120" s="343"/>
      <c r="BZ120" s="343"/>
      <c r="CA120" s="343"/>
      <c r="CB120" s="343"/>
      <c r="CC120" s="343"/>
      <c r="CD120" s="343"/>
      <c r="CE120" s="343"/>
      <c r="CF120" s="343"/>
      <c r="CG120" s="343"/>
      <c r="CH120" s="343"/>
      <c r="CI120" s="343"/>
      <c r="CJ120" s="343"/>
      <c r="CK120" s="343"/>
      <c r="CL120" s="343"/>
      <c r="CM120" s="343"/>
      <c r="CN120" s="343"/>
      <c r="CO120" s="343"/>
      <c r="CP120" s="343"/>
      <c r="CQ120" s="343"/>
      <c r="CR120" s="343"/>
      <c r="CS120" s="343"/>
      <c r="CT120" s="343"/>
      <c r="CU120" s="343"/>
      <c r="CV120" s="343"/>
      <c r="CW120" s="343"/>
      <c r="CX120" s="343"/>
      <c r="CY120" s="343"/>
      <c r="CZ120" s="343"/>
      <c r="DA120" s="343"/>
      <c r="DB120" s="343"/>
      <c r="DC120" s="343"/>
      <c r="DD120" s="343"/>
      <c r="DE120" s="343"/>
      <c r="DF120" s="343"/>
      <c r="DG120" s="343"/>
      <c r="DH120" s="343"/>
      <c r="DI120" s="343"/>
      <c r="DJ120" s="343"/>
      <c r="DK120" s="343"/>
      <c r="DL120" s="343"/>
      <c r="DM120" s="343"/>
      <c r="DN120" s="343"/>
      <c r="DO120" s="343"/>
      <c r="DP120" s="343"/>
      <c r="DQ120" s="343"/>
      <c r="DR120" s="343"/>
      <c r="DS120" s="343"/>
      <c r="DT120" s="343"/>
      <c r="DU120" s="343"/>
      <c r="DV120" s="343"/>
      <c r="DW120" s="343"/>
      <c r="DX120" s="343"/>
      <c r="DY120" s="343"/>
      <c r="DZ120" s="343"/>
      <c r="EA120" s="343"/>
      <c r="EB120" s="343"/>
      <c r="EC120" s="343"/>
      <c r="ED120" s="343"/>
      <c r="EE120" s="343"/>
      <c r="EF120" s="343"/>
      <c r="EG120" s="343"/>
      <c r="EH120" s="343"/>
      <c r="EI120" s="343"/>
      <c r="EJ120" s="343"/>
      <c r="EK120" s="343"/>
      <c r="EL120" s="343"/>
      <c r="EM120" s="343"/>
      <c r="EN120" s="343"/>
      <c r="EO120" s="343"/>
      <c r="EP120" s="343"/>
      <c r="EQ120" s="343"/>
      <c r="ER120" s="343"/>
      <c r="ES120" s="343"/>
      <c r="ET120" s="343"/>
      <c r="EU120" s="343"/>
      <c r="EV120" s="343"/>
      <c r="EW120" s="343"/>
      <c r="EX120" s="343"/>
      <c r="EY120" s="343"/>
      <c r="EZ120" s="343"/>
      <c r="FA120" s="343"/>
      <c r="FB120" s="343"/>
      <c r="FC120" s="343"/>
      <c r="FD120" s="343"/>
      <c r="FE120" s="343"/>
      <c r="FF120" s="343"/>
      <c r="FG120" s="343"/>
      <c r="FH120" s="343"/>
      <c r="FI120" s="343"/>
      <c r="FJ120" s="343"/>
      <c r="FK120" s="343"/>
      <c r="FL120" s="343"/>
      <c r="FM120" s="343"/>
      <c r="FN120" s="343"/>
      <c r="FO120" s="343"/>
      <c r="FP120" s="343"/>
      <c r="FQ120" s="343"/>
      <c r="FR120" s="343"/>
      <c r="FS120" s="343"/>
      <c r="FT120" s="343"/>
      <c r="FU120" s="343"/>
      <c r="FV120" s="343"/>
      <c r="FW120" s="343"/>
      <c r="FX120" s="343"/>
      <c r="FY120" s="343"/>
      <c r="FZ120" s="343"/>
      <c r="GA120" s="343"/>
      <c r="GB120" s="343"/>
      <c r="GC120" s="343"/>
      <c r="GD120" s="343"/>
      <c r="GE120" s="343"/>
      <c r="GF120" s="343"/>
      <c r="GG120" s="343"/>
      <c r="GH120" s="343"/>
      <c r="GI120" s="343"/>
      <c r="GJ120" s="343"/>
      <c r="GK120" s="343"/>
      <c r="GL120" s="343"/>
      <c r="GM120" s="343"/>
      <c r="GN120" s="343"/>
      <c r="GO120" s="343"/>
      <c r="GP120" s="343"/>
      <c r="GQ120" s="343"/>
      <c r="GR120" s="343"/>
      <c r="GS120" s="343"/>
      <c r="GT120" s="343"/>
      <c r="GU120" s="343"/>
      <c r="GV120" s="343"/>
      <c r="GW120" s="343"/>
      <c r="GX120" s="343"/>
      <c r="GY120" s="343"/>
      <c r="GZ120" s="343"/>
      <c r="HA120" s="343"/>
      <c r="HB120" s="343"/>
      <c r="HC120" s="343"/>
      <c r="HD120" s="343"/>
      <c r="HE120" s="343"/>
      <c r="HF120" s="343"/>
      <c r="HG120" s="343"/>
      <c r="HH120" s="343"/>
      <c r="HI120" s="343"/>
      <c r="HJ120" s="343"/>
      <c r="HK120" s="343"/>
      <c r="HL120" s="343"/>
      <c r="HM120" s="343"/>
      <c r="HN120" s="343"/>
      <c r="HO120" s="343"/>
      <c r="HP120" s="343"/>
      <c r="HQ120" s="343"/>
      <c r="HR120" s="343"/>
      <c r="HS120" s="343"/>
      <c r="HT120" s="343"/>
      <c r="HU120" s="343"/>
      <c r="HV120" s="343"/>
      <c r="HW120" s="343"/>
      <c r="HX120" s="343"/>
      <c r="HY120" s="343"/>
      <c r="HZ120" s="343"/>
      <c r="IA120" s="343"/>
      <c r="IB120" s="343"/>
      <c r="IC120" s="343"/>
      <c r="ID120" s="343"/>
      <c r="IE120" s="343"/>
      <c r="IF120" s="343"/>
      <c r="IG120" s="343"/>
      <c r="IH120" s="343"/>
      <c r="II120" s="343"/>
      <c r="IJ120" s="343"/>
      <c r="IK120" s="343"/>
      <c r="IL120" s="343"/>
      <c r="IM120" s="343"/>
      <c r="IN120" s="343"/>
      <c r="IO120" s="343"/>
      <c r="IP120" s="343"/>
      <c r="IQ120" s="343"/>
      <c r="IR120" s="343"/>
      <c r="IS120" s="343"/>
      <c r="IT120" s="343"/>
      <c r="IU120" s="343"/>
      <c r="IV120" s="343"/>
    </row>
    <row r="121" spans="1:256" s="344" customFormat="1" ht="20" customHeight="1">
      <c r="A121" s="345" t="s">
        <v>976</v>
      </c>
      <c r="B121" s="346" t="s">
        <v>977</v>
      </c>
      <c r="C121" s="347" t="s">
        <v>978</v>
      </c>
      <c r="D121" s="348">
        <v>1.95</v>
      </c>
      <c r="E121" s="350">
        <v>8790</v>
      </c>
      <c r="F121" s="350">
        <v>8790</v>
      </c>
      <c r="G121" s="350">
        <v>0</v>
      </c>
      <c r="H121" s="350">
        <v>8790</v>
      </c>
      <c r="I121" s="350">
        <v>8790</v>
      </c>
      <c r="J121" s="350">
        <v>0</v>
      </c>
      <c r="K121" s="343"/>
      <c r="L121" s="343"/>
      <c r="M121" s="343"/>
      <c r="N121" s="343"/>
      <c r="O121" s="343"/>
      <c r="P121" s="343"/>
      <c r="Q121" s="343"/>
      <c r="R121" s="343"/>
      <c r="S121" s="343"/>
      <c r="T121" s="343"/>
      <c r="U121" s="343"/>
      <c r="V121" s="343"/>
      <c r="W121" s="343"/>
      <c r="X121" s="343"/>
      <c r="Y121" s="343"/>
      <c r="Z121" s="343"/>
      <c r="AA121" s="343"/>
      <c r="AB121" s="343"/>
      <c r="AC121" s="343"/>
      <c r="AD121" s="343"/>
      <c r="AE121" s="343"/>
      <c r="AF121" s="343"/>
      <c r="AG121" s="343"/>
      <c r="AH121" s="343"/>
      <c r="AI121" s="343"/>
      <c r="AJ121" s="343"/>
      <c r="AK121" s="343"/>
      <c r="AL121" s="343"/>
      <c r="AM121" s="343"/>
      <c r="AN121" s="343"/>
      <c r="AO121" s="343"/>
      <c r="AP121" s="343"/>
      <c r="AQ121" s="343"/>
      <c r="AR121" s="343"/>
      <c r="AS121" s="343"/>
      <c r="AT121" s="343"/>
      <c r="AU121" s="343"/>
      <c r="AV121" s="343"/>
      <c r="AW121" s="343"/>
      <c r="AX121" s="343"/>
      <c r="AY121" s="343"/>
      <c r="AZ121" s="343"/>
      <c r="BA121" s="343"/>
      <c r="BB121" s="343"/>
      <c r="BC121" s="343"/>
      <c r="BD121" s="343"/>
      <c r="BE121" s="343"/>
      <c r="BF121" s="343"/>
      <c r="BG121" s="343"/>
      <c r="BH121" s="343"/>
      <c r="BI121" s="343"/>
      <c r="BJ121" s="343"/>
      <c r="BK121" s="343"/>
      <c r="BL121" s="343"/>
      <c r="BM121" s="343"/>
      <c r="BN121" s="343"/>
      <c r="BO121" s="343"/>
      <c r="BP121" s="343"/>
      <c r="BQ121" s="343"/>
      <c r="BR121" s="343"/>
      <c r="BS121" s="343"/>
      <c r="BT121" s="343"/>
      <c r="BU121" s="343"/>
      <c r="BV121" s="343"/>
      <c r="BW121" s="343"/>
      <c r="BX121" s="343"/>
      <c r="BY121" s="343"/>
      <c r="BZ121" s="343"/>
      <c r="CA121" s="343"/>
      <c r="CB121" s="343"/>
      <c r="CC121" s="343"/>
      <c r="CD121" s="343"/>
      <c r="CE121" s="343"/>
      <c r="CF121" s="343"/>
      <c r="CG121" s="343"/>
      <c r="CH121" s="343"/>
      <c r="CI121" s="343"/>
      <c r="CJ121" s="343"/>
      <c r="CK121" s="343"/>
      <c r="CL121" s="343"/>
      <c r="CM121" s="343"/>
      <c r="CN121" s="343"/>
      <c r="CO121" s="343"/>
      <c r="CP121" s="343"/>
      <c r="CQ121" s="343"/>
      <c r="CR121" s="343"/>
      <c r="CS121" s="343"/>
      <c r="CT121" s="343"/>
      <c r="CU121" s="343"/>
      <c r="CV121" s="343"/>
      <c r="CW121" s="343"/>
      <c r="CX121" s="343"/>
      <c r="CY121" s="343"/>
      <c r="CZ121" s="343"/>
      <c r="DA121" s="343"/>
      <c r="DB121" s="343"/>
      <c r="DC121" s="343"/>
      <c r="DD121" s="343"/>
      <c r="DE121" s="343"/>
      <c r="DF121" s="343"/>
      <c r="DG121" s="343"/>
      <c r="DH121" s="343"/>
      <c r="DI121" s="343"/>
      <c r="DJ121" s="343"/>
      <c r="DK121" s="343"/>
      <c r="DL121" s="343"/>
      <c r="DM121" s="343"/>
      <c r="DN121" s="343"/>
      <c r="DO121" s="343"/>
      <c r="DP121" s="343"/>
      <c r="DQ121" s="343"/>
      <c r="DR121" s="343"/>
      <c r="DS121" s="343"/>
      <c r="DT121" s="343"/>
      <c r="DU121" s="343"/>
      <c r="DV121" s="343"/>
      <c r="DW121" s="343"/>
      <c r="DX121" s="343"/>
      <c r="DY121" s="343"/>
      <c r="DZ121" s="343"/>
      <c r="EA121" s="343"/>
      <c r="EB121" s="343"/>
      <c r="EC121" s="343"/>
      <c r="ED121" s="343"/>
      <c r="EE121" s="343"/>
      <c r="EF121" s="343"/>
      <c r="EG121" s="343"/>
      <c r="EH121" s="343"/>
      <c r="EI121" s="343"/>
      <c r="EJ121" s="343"/>
      <c r="EK121" s="343"/>
      <c r="EL121" s="343"/>
      <c r="EM121" s="343"/>
      <c r="EN121" s="343"/>
      <c r="EO121" s="343"/>
      <c r="EP121" s="343"/>
      <c r="EQ121" s="343"/>
      <c r="ER121" s="343"/>
      <c r="ES121" s="343"/>
      <c r="ET121" s="343"/>
      <c r="EU121" s="343"/>
      <c r="EV121" s="343"/>
      <c r="EW121" s="343"/>
      <c r="EX121" s="343"/>
      <c r="EY121" s="343"/>
      <c r="EZ121" s="343"/>
      <c r="FA121" s="343"/>
      <c r="FB121" s="343"/>
      <c r="FC121" s="343"/>
      <c r="FD121" s="343"/>
      <c r="FE121" s="343"/>
      <c r="FF121" s="343"/>
      <c r="FG121" s="343"/>
      <c r="FH121" s="343"/>
      <c r="FI121" s="343"/>
      <c r="FJ121" s="343"/>
      <c r="FK121" s="343"/>
      <c r="FL121" s="343"/>
      <c r="FM121" s="343"/>
      <c r="FN121" s="343"/>
      <c r="FO121" s="343"/>
      <c r="FP121" s="343"/>
      <c r="FQ121" s="343"/>
      <c r="FR121" s="343"/>
      <c r="FS121" s="343"/>
      <c r="FT121" s="343"/>
      <c r="FU121" s="343"/>
      <c r="FV121" s="343"/>
      <c r="FW121" s="343"/>
      <c r="FX121" s="343"/>
      <c r="FY121" s="343"/>
      <c r="FZ121" s="343"/>
      <c r="GA121" s="343"/>
      <c r="GB121" s="343"/>
      <c r="GC121" s="343"/>
      <c r="GD121" s="343"/>
      <c r="GE121" s="343"/>
      <c r="GF121" s="343"/>
      <c r="GG121" s="343"/>
      <c r="GH121" s="343"/>
      <c r="GI121" s="343"/>
      <c r="GJ121" s="343"/>
      <c r="GK121" s="343"/>
      <c r="GL121" s="343"/>
      <c r="GM121" s="343"/>
      <c r="GN121" s="343"/>
      <c r="GO121" s="343"/>
      <c r="GP121" s="343"/>
      <c r="GQ121" s="343"/>
      <c r="GR121" s="343"/>
      <c r="GS121" s="343"/>
      <c r="GT121" s="343"/>
      <c r="GU121" s="343"/>
      <c r="GV121" s="343"/>
      <c r="GW121" s="343"/>
      <c r="GX121" s="343"/>
      <c r="GY121" s="343"/>
      <c r="GZ121" s="343"/>
      <c r="HA121" s="343"/>
      <c r="HB121" s="343"/>
      <c r="HC121" s="343"/>
      <c r="HD121" s="343"/>
      <c r="HE121" s="343"/>
      <c r="HF121" s="343"/>
      <c r="HG121" s="343"/>
      <c r="HH121" s="343"/>
      <c r="HI121" s="343"/>
      <c r="HJ121" s="343"/>
      <c r="HK121" s="343"/>
      <c r="HL121" s="343"/>
      <c r="HM121" s="343"/>
      <c r="HN121" s="343"/>
      <c r="HO121" s="343"/>
      <c r="HP121" s="343"/>
      <c r="HQ121" s="343"/>
      <c r="HR121" s="343"/>
      <c r="HS121" s="343"/>
      <c r="HT121" s="343"/>
      <c r="HU121" s="343"/>
      <c r="HV121" s="343"/>
      <c r="HW121" s="343"/>
      <c r="HX121" s="343"/>
      <c r="HY121" s="343"/>
      <c r="HZ121" s="343"/>
      <c r="IA121" s="343"/>
      <c r="IB121" s="343"/>
      <c r="IC121" s="343"/>
      <c r="ID121" s="343"/>
      <c r="IE121" s="343"/>
      <c r="IF121" s="343"/>
      <c r="IG121" s="343"/>
      <c r="IH121" s="343"/>
      <c r="II121" s="343"/>
      <c r="IJ121" s="343"/>
      <c r="IK121" s="343"/>
      <c r="IL121" s="343"/>
      <c r="IM121" s="343"/>
      <c r="IN121" s="343"/>
      <c r="IO121" s="343"/>
      <c r="IP121" s="343"/>
      <c r="IQ121" s="343"/>
      <c r="IR121" s="343"/>
      <c r="IS121" s="343"/>
      <c r="IT121" s="343"/>
      <c r="IU121" s="343"/>
      <c r="IV121" s="343"/>
    </row>
    <row r="122" spans="1:256" s="344" customFormat="1" ht="20" customHeight="1">
      <c r="A122" s="345" t="s">
        <v>686</v>
      </c>
      <c r="B122" s="346" t="s">
        <v>979</v>
      </c>
      <c r="C122" s="347" t="s">
        <v>980</v>
      </c>
      <c r="D122" s="348">
        <v>3.9</v>
      </c>
      <c r="E122" s="349">
        <v>1511.85</v>
      </c>
      <c r="F122" s="349">
        <v>1511.85</v>
      </c>
      <c r="G122" s="350">
        <v>0</v>
      </c>
      <c r="H122" s="349">
        <v>1511.85</v>
      </c>
      <c r="I122" s="349">
        <v>1511.85</v>
      </c>
      <c r="J122" s="350">
        <v>0</v>
      </c>
      <c r="K122" s="343"/>
      <c r="L122" s="343"/>
      <c r="M122" s="343"/>
      <c r="N122" s="343"/>
      <c r="O122" s="343"/>
      <c r="P122" s="343"/>
      <c r="Q122" s="343"/>
      <c r="R122" s="343"/>
      <c r="S122" s="343"/>
      <c r="T122" s="343"/>
      <c r="U122" s="343"/>
      <c r="V122" s="343"/>
      <c r="W122" s="343"/>
      <c r="X122" s="343"/>
      <c r="Y122" s="343"/>
      <c r="Z122" s="343"/>
      <c r="AA122" s="343"/>
      <c r="AB122" s="343"/>
      <c r="AC122" s="343"/>
      <c r="AD122" s="343"/>
      <c r="AE122" s="343"/>
      <c r="AF122" s="343"/>
      <c r="AG122" s="343"/>
      <c r="AH122" s="343"/>
      <c r="AI122" s="343"/>
      <c r="AJ122" s="343"/>
      <c r="AK122" s="343"/>
      <c r="AL122" s="343"/>
      <c r="AM122" s="343"/>
      <c r="AN122" s="343"/>
      <c r="AO122" s="343"/>
      <c r="AP122" s="343"/>
      <c r="AQ122" s="343"/>
      <c r="AR122" s="343"/>
      <c r="AS122" s="343"/>
      <c r="AT122" s="343"/>
      <c r="AU122" s="343"/>
      <c r="AV122" s="343"/>
      <c r="AW122" s="343"/>
      <c r="AX122" s="343"/>
      <c r="AY122" s="343"/>
      <c r="AZ122" s="343"/>
      <c r="BA122" s="343"/>
      <c r="BB122" s="343"/>
      <c r="BC122" s="343"/>
      <c r="BD122" s="343"/>
      <c r="BE122" s="343"/>
      <c r="BF122" s="343"/>
      <c r="BG122" s="343"/>
      <c r="BH122" s="343"/>
      <c r="BI122" s="343"/>
      <c r="BJ122" s="343"/>
      <c r="BK122" s="343"/>
      <c r="BL122" s="343"/>
      <c r="BM122" s="343"/>
      <c r="BN122" s="343"/>
      <c r="BO122" s="343"/>
      <c r="BP122" s="343"/>
      <c r="BQ122" s="343"/>
      <c r="BR122" s="343"/>
      <c r="BS122" s="343"/>
      <c r="BT122" s="343"/>
      <c r="BU122" s="343"/>
      <c r="BV122" s="343"/>
      <c r="BW122" s="343"/>
      <c r="BX122" s="343"/>
      <c r="BY122" s="343"/>
      <c r="BZ122" s="343"/>
      <c r="CA122" s="343"/>
      <c r="CB122" s="343"/>
      <c r="CC122" s="343"/>
      <c r="CD122" s="343"/>
      <c r="CE122" s="343"/>
      <c r="CF122" s="343"/>
      <c r="CG122" s="343"/>
      <c r="CH122" s="343"/>
      <c r="CI122" s="343"/>
      <c r="CJ122" s="343"/>
      <c r="CK122" s="343"/>
      <c r="CL122" s="343"/>
      <c r="CM122" s="343"/>
      <c r="CN122" s="343"/>
      <c r="CO122" s="343"/>
      <c r="CP122" s="343"/>
      <c r="CQ122" s="343"/>
      <c r="CR122" s="343"/>
      <c r="CS122" s="343"/>
      <c r="CT122" s="343"/>
      <c r="CU122" s="343"/>
      <c r="CV122" s="343"/>
      <c r="CW122" s="343"/>
      <c r="CX122" s="343"/>
      <c r="CY122" s="343"/>
      <c r="CZ122" s="343"/>
      <c r="DA122" s="343"/>
      <c r="DB122" s="343"/>
      <c r="DC122" s="343"/>
      <c r="DD122" s="343"/>
      <c r="DE122" s="343"/>
      <c r="DF122" s="343"/>
      <c r="DG122" s="343"/>
      <c r="DH122" s="343"/>
      <c r="DI122" s="343"/>
      <c r="DJ122" s="343"/>
      <c r="DK122" s="343"/>
      <c r="DL122" s="343"/>
      <c r="DM122" s="343"/>
      <c r="DN122" s="343"/>
      <c r="DO122" s="343"/>
      <c r="DP122" s="343"/>
      <c r="DQ122" s="343"/>
      <c r="DR122" s="343"/>
      <c r="DS122" s="343"/>
      <c r="DT122" s="343"/>
      <c r="DU122" s="343"/>
      <c r="DV122" s="343"/>
      <c r="DW122" s="343"/>
      <c r="DX122" s="343"/>
      <c r="DY122" s="343"/>
      <c r="DZ122" s="343"/>
      <c r="EA122" s="343"/>
      <c r="EB122" s="343"/>
      <c r="EC122" s="343"/>
      <c r="ED122" s="343"/>
      <c r="EE122" s="343"/>
      <c r="EF122" s="343"/>
      <c r="EG122" s="343"/>
      <c r="EH122" s="343"/>
      <c r="EI122" s="343"/>
      <c r="EJ122" s="343"/>
      <c r="EK122" s="343"/>
      <c r="EL122" s="343"/>
      <c r="EM122" s="343"/>
      <c r="EN122" s="343"/>
      <c r="EO122" s="343"/>
      <c r="EP122" s="343"/>
      <c r="EQ122" s="343"/>
      <c r="ER122" s="343"/>
      <c r="ES122" s="343"/>
      <c r="ET122" s="343"/>
      <c r="EU122" s="343"/>
      <c r="EV122" s="343"/>
      <c r="EW122" s="343"/>
      <c r="EX122" s="343"/>
      <c r="EY122" s="343"/>
      <c r="EZ122" s="343"/>
      <c r="FA122" s="343"/>
      <c r="FB122" s="343"/>
      <c r="FC122" s="343"/>
      <c r="FD122" s="343"/>
      <c r="FE122" s="343"/>
      <c r="FF122" s="343"/>
      <c r="FG122" s="343"/>
      <c r="FH122" s="343"/>
      <c r="FI122" s="343"/>
      <c r="FJ122" s="343"/>
      <c r="FK122" s="343"/>
      <c r="FL122" s="343"/>
      <c r="FM122" s="343"/>
      <c r="FN122" s="343"/>
      <c r="FO122" s="343"/>
      <c r="FP122" s="343"/>
      <c r="FQ122" s="343"/>
      <c r="FR122" s="343"/>
      <c r="FS122" s="343"/>
      <c r="FT122" s="343"/>
      <c r="FU122" s="343"/>
      <c r="FV122" s="343"/>
      <c r="FW122" s="343"/>
      <c r="FX122" s="343"/>
      <c r="FY122" s="343"/>
      <c r="FZ122" s="343"/>
      <c r="GA122" s="343"/>
      <c r="GB122" s="343"/>
      <c r="GC122" s="343"/>
      <c r="GD122" s="343"/>
      <c r="GE122" s="343"/>
      <c r="GF122" s="343"/>
      <c r="GG122" s="343"/>
      <c r="GH122" s="343"/>
      <c r="GI122" s="343"/>
      <c r="GJ122" s="343"/>
      <c r="GK122" s="343"/>
      <c r="GL122" s="343"/>
      <c r="GM122" s="343"/>
      <c r="GN122" s="343"/>
      <c r="GO122" s="343"/>
      <c r="GP122" s="343"/>
      <c r="GQ122" s="343"/>
      <c r="GR122" s="343"/>
      <c r="GS122" s="343"/>
      <c r="GT122" s="343"/>
      <c r="GU122" s="343"/>
      <c r="GV122" s="343"/>
      <c r="GW122" s="343"/>
      <c r="GX122" s="343"/>
      <c r="GY122" s="343"/>
      <c r="GZ122" s="343"/>
      <c r="HA122" s="343"/>
      <c r="HB122" s="343"/>
      <c r="HC122" s="343"/>
      <c r="HD122" s="343"/>
      <c r="HE122" s="343"/>
      <c r="HF122" s="343"/>
      <c r="HG122" s="343"/>
      <c r="HH122" s="343"/>
      <c r="HI122" s="343"/>
      <c r="HJ122" s="343"/>
      <c r="HK122" s="343"/>
      <c r="HL122" s="343"/>
      <c r="HM122" s="343"/>
      <c r="HN122" s="343"/>
      <c r="HO122" s="343"/>
      <c r="HP122" s="343"/>
      <c r="HQ122" s="343"/>
      <c r="HR122" s="343"/>
      <c r="HS122" s="343"/>
      <c r="HT122" s="343"/>
      <c r="HU122" s="343"/>
      <c r="HV122" s="343"/>
      <c r="HW122" s="343"/>
      <c r="HX122" s="343"/>
      <c r="HY122" s="343"/>
      <c r="HZ122" s="343"/>
      <c r="IA122" s="343"/>
      <c r="IB122" s="343"/>
      <c r="IC122" s="343"/>
      <c r="ID122" s="343"/>
      <c r="IE122" s="343"/>
      <c r="IF122" s="343"/>
      <c r="IG122" s="343"/>
      <c r="IH122" s="343"/>
      <c r="II122" s="343"/>
      <c r="IJ122" s="343"/>
      <c r="IK122" s="343"/>
      <c r="IL122" s="343"/>
      <c r="IM122" s="343"/>
      <c r="IN122" s="343"/>
      <c r="IO122" s="343"/>
      <c r="IP122" s="343"/>
      <c r="IQ122" s="343"/>
      <c r="IR122" s="343"/>
      <c r="IS122" s="343"/>
      <c r="IT122" s="343"/>
      <c r="IU122" s="343"/>
      <c r="IV122" s="343"/>
    </row>
    <row r="123" spans="1:256" s="344" customFormat="1" ht="20" customHeight="1">
      <c r="A123" s="345" t="s">
        <v>687</v>
      </c>
      <c r="B123" s="346" t="s">
        <v>981</v>
      </c>
      <c r="C123" s="347" t="s">
        <v>978</v>
      </c>
      <c r="D123" s="348">
        <v>6.25</v>
      </c>
      <c r="E123" s="349">
        <v>335.64</v>
      </c>
      <c r="F123" s="349">
        <v>335.64</v>
      </c>
      <c r="G123" s="350">
        <v>0</v>
      </c>
      <c r="H123" s="349">
        <v>335.64</v>
      </c>
      <c r="I123" s="349">
        <v>335.64</v>
      </c>
      <c r="J123" s="350">
        <v>0</v>
      </c>
      <c r="K123" s="343"/>
      <c r="L123" s="343"/>
      <c r="M123" s="343"/>
      <c r="N123" s="343"/>
      <c r="O123" s="343"/>
      <c r="P123" s="343"/>
      <c r="Q123" s="343"/>
      <c r="R123" s="343"/>
      <c r="S123" s="343"/>
      <c r="T123" s="343"/>
      <c r="U123" s="343"/>
      <c r="V123" s="343"/>
      <c r="W123" s="343"/>
      <c r="X123" s="343"/>
      <c r="Y123" s="343"/>
      <c r="Z123" s="343"/>
      <c r="AA123" s="343"/>
      <c r="AB123" s="343"/>
      <c r="AC123" s="343"/>
      <c r="AD123" s="343"/>
      <c r="AE123" s="343"/>
      <c r="AF123" s="343"/>
      <c r="AG123" s="343"/>
      <c r="AH123" s="343"/>
      <c r="AI123" s="343"/>
      <c r="AJ123" s="343"/>
      <c r="AK123" s="343"/>
      <c r="AL123" s="343"/>
      <c r="AM123" s="343"/>
      <c r="AN123" s="343"/>
      <c r="AO123" s="343"/>
      <c r="AP123" s="343"/>
      <c r="AQ123" s="343"/>
      <c r="AR123" s="343"/>
      <c r="AS123" s="343"/>
      <c r="AT123" s="343"/>
      <c r="AU123" s="343"/>
      <c r="AV123" s="343"/>
      <c r="AW123" s="343"/>
      <c r="AX123" s="343"/>
      <c r="AY123" s="343"/>
      <c r="AZ123" s="343"/>
      <c r="BA123" s="343"/>
      <c r="BB123" s="343"/>
      <c r="BC123" s="343"/>
      <c r="BD123" s="343"/>
      <c r="BE123" s="343"/>
      <c r="BF123" s="343"/>
      <c r="BG123" s="343"/>
      <c r="BH123" s="343"/>
      <c r="BI123" s="343"/>
      <c r="BJ123" s="343"/>
      <c r="BK123" s="343"/>
      <c r="BL123" s="343"/>
      <c r="BM123" s="343"/>
      <c r="BN123" s="343"/>
      <c r="BO123" s="343"/>
      <c r="BP123" s="343"/>
      <c r="BQ123" s="343"/>
      <c r="BR123" s="343"/>
      <c r="BS123" s="343"/>
      <c r="BT123" s="343"/>
      <c r="BU123" s="343"/>
      <c r="BV123" s="343"/>
      <c r="BW123" s="343"/>
      <c r="BX123" s="343"/>
      <c r="BY123" s="343"/>
      <c r="BZ123" s="343"/>
      <c r="CA123" s="343"/>
      <c r="CB123" s="343"/>
      <c r="CC123" s="343"/>
      <c r="CD123" s="343"/>
      <c r="CE123" s="343"/>
      <c r="CF123" s="343"/>
      <c r="CG123" s="343"/>
      <c r="CH123" s="343"/>
      <c r="CI123" s="343"/>
      <c r="CJ123" s="343"/>
      <c r="CK123" s="343"/>
      <c r="CL123" s="343"/>
      <c r="CM123" s="343"/>
      <c r="CN123" s="343"/>
      <c r="CO123" s="343"/>
      <c r="CP123" s="343"/>
      <c r="CQ123" s="343"/>
      <c r="CR123" s="343"/>
      <c r="CS123" s="343"/>
      <c r="CT123" s="343"/>
      <c r="CU123" s="343"/>
      <c r="CV123" s="343"/>
      <c r="CW123" s="343"/>
      <c r="CX123" s="343"/>
      <c r="CY123" s="343"/>
      <c r="CZ123" s="343"/>
      <c r="DA123" s="343"/>
      <c r="DB123" s="343"/>
      <c r="DC123" s="343"/>
      <c r="DD123" s="343"/>
      <c r="DE123" s="343"/>
      <c r="DF123" s="343"/>
      <c r="DG123" s="343"/>
      <c r="DH123" s="343"/>
      <c r="DI123" s="343"/>
      <c r="DJ123" s="343"/>
      <c r="DK123" s="343"/>
      <c r="DL123" s="343"/>
      <c r="DM123" s="343"/>
      <c r="DN123" s="343"/>
      <c r="DO123" s="343"/>
      <c r="DP123" s="343"/>
      <c r="DQ123" s="343"/>
      <c r="DR123" s="343"/>
      <c r="DS123" s="343"/>
      <c r="DT123" s="343"/>
      <c r="DU123" s="343"/>
      <c r="DV123" s="343"/>
      <c r="DW123" s="343"/>
      <c r="DX123" s="343"/>
      <c r="DY123" s="343"/>
      <c r="DZ123" s="343"/>
      <c r="EA123" s="343"/>
      <c r="EB123" s="343"/>
      <c r="EC123" s="343"/>
      <c r="ED123" s="343"/>
      <c r="EE123" s="343"/>
      <c r="EF123" s="343"/>
      <c r="EG123" s="343"/>
      <c r="EH123" s="343"/>
      <c r="EI123" s="343"/>
      <c r="EJ123" s="343"/>
      <c r="EK123" s="343"/>
      <c r="EL123" s="343"/>
      <c r="EM123" s="343"/>
      <c r="EN123" s="343"/>
      <c r="EO123" s="343"/>
      <c r="EP123" s="343"/>
      <c r="EQ123" s="343"/>
      <c r="ER123" s="343"/>
      <c r="ES123" s="343"/>
      <c r="ET123" s="343"/>
      <c r="EU123" s="343"/>
      <c r="EV123" s="343"/>
      <c r="EW123" s="343"/>
      <c r="EX123" s="343"/>
      <c r="EY123" s="343"/>
      <c r="EZ123" s="343"/>
      <c r="FA123" s="343"/>
      <c r="FB123" s="343"/>
      <c r="FC123" s="343"/>
      <c r="FD123" s="343"/>
      <c r="FE123" s="343"/>
      <c r="FF123" s="343"/>
      <c r="FG123" s="343"/>
      <c r="FH123" s="343"/>
      <c r="FI123" s="343"/>
      <c r="FJ123" s="343"/>
      <c r="FK123" s="343"/>
      <c r="FL123" s="343"/>
      <c r="FM123" s="343"/>
      <c r="FN123" s="343"/>
      <c r="FO123" s="343"/>
      <c r="FP123" s="343"/>
      <c r="FQ123" s="343"/>
      <c r="FR123" s="343"/>
      <c r="FS123" s="343"/>
      <c r="FT123" s="343"/>
      <c r="FU123" s="343"/>
      <c r="FV123" s="343"/>
      <c r="FW123" s="343"/>
      <c r="FX123" s="343"/>
      <c r="FY123" s="343"/>
      <c r="FZ123" s="343"/>
      <c r="GA123" s="343"/>
      <c r="GB123" s="343"/>
      <c r="GC123" s="343"/>
      <c r="GD123" s="343"/>
      <c r="GE123" s="343"/>
      <c r="GF123" s="343"/>
      <c r="GG123" s="343"/>
      <c r="GH123" s="343"/>
      <c r="GI123" s="343"/>
      <c r="GJ123" s="343"/>
      <c r="GK123" s="343"/>
      <c r="GL123" s="343"/>
      <c r="GM123" s="343"/>
      <c r="GN123" s="343"/>
      <c r="GO123" s="343"/>
      <c r="GP123" s="343"/>
      <c r="GQ123" s="343"/>
      <c r="GR123" s="343"/>
      <c r="GS123" s="343"/>
      <c r="GT123" s="343"/>
      <c r="GU123" s="343"/>
      <c r="GV123" s="343"/>
      <c r="GW123" s="343"/>
      <c r="GX123" s="343"/>
      <c r="GY123" s="343"/>
      <c r="GZ123" s="343"/>
      <c r="HA123" s="343"/>
      <c r="HB123" s="343"/>
      <c r="HC123" s="343"/>
      <c r="HD123" s="343"/>
      <c r="HE123" s="343"/>
      <c r="HF123" s="343"/>
      <c r="HG123" s="343"/>
      <c r="HH123" s="343"/>
      <c r="HI123" s="343"/>
      <c r="HJ123" s="343"/>
      <c r="HK123" s="343"/>
      <c r="HL123" s="343"/>
      <c r="HM123" s="343"/>
      <c r="HN123" s="343"/>
      <c r="HO123" s="343"/>
      <c r="HP123" s="343"/>
      <c r="HQ123" s="343"/>
      <c r="HR123" s="343"/>
      <c r="HS123" s="343"/>
      <c r="HT123" s="343"/>
      <c r="HU123" s="343"/>
      <c r="HV123" s="343"/>
      <c r="HW123" s="343"/>
      <c r="HX123" s="343"/>
      <c r="HY123" s="343"/>
      <c r="HZ123" s="343"/>
      <c r="IA123" s="343"/>
      <c r="IB123" s="343"/>
      <c r="IC123" s="343"/>
      <c r="ID123" s="343"/>
      <c r="IE123" s="343"/>
      <c r="IF123" s="343"/>
      <c r="IG123" s="343"/>
      <c r="IH123" s="343"/>
      <c r="II123" s="343"/>
      <c r="IJ123" s="343"/>
      <c r="IK123" s="343"/>
      <c r="IL123" s="343"/>
      <c r="IM123" s="343"/>
      <c r="IN123" s="343"/>
      <c r="IO123" s="343"/>
      <c r="IP123" s="343"/>
      <c r="IQ123" s="343"/>
      <c r="IR123" s="343"/>
      <c r="IS123" s="343"/>
      <c r="IT123" s="343"/>
      <c r="IU123" s="343"/>
      <c r="IV123" s="343"/>
    </row>
    <row r="124" spans="1:256" s="344" customFormat="1" ht="20" customHeight="1">
      <c r="A124" s="345" t="s">
        <v>688</v>
      </c>
      <c r="B124" s="346" t="s">
        <v>982</v>
      </c>
      <c r="C124" s="347" t="s">
        <v>949</v>
      </c>
      <c r="D124" s="348">
        <v>3.15</v>
      </c>
      <c r="E124" s="349">
        <v>316.52</v>
      </c>
      <c r="F124" s="349">
        <v>316.52</v>
      </c>
      <c r="G124" s="350">
        <v>0</v>
      </c>
      <c r="H124" s="349">
        <v>316.52</v>
      </c>
      <c r="I124" s="349">
        <v>316.52</v>
      </c>
      <c r="J124" s="350">
        <v>0</v>
      </c>
      <c r="K124" s="343"/>
      <c r="L124" s="343"/>
      <c r="M124" s="343"/>
      <c r="N124" s="343"/>
      <c r="O124" s="343"/>
      <c r="P124" s="343"/>
      <c r="Q124" s="343"/>
      <c r="R124" s="343"/>
      <c r="S124" s="343"/>
      <c r="T124" s="343"/>
      <c r="U124" s="343"/>
      <c r="V124" s="343"/>
      <c r="W124" s="343"/>
      <c r="X124" s="343"/>
      <c r="Y124" s="343"/>
      <c r="Z124" s="343"/>
      <c r="AA124" s="343"/>
      <c r="AB124" s="343"/>
      <c r="AC124" s="343"/>
      <c r="AD124" s="343"/>
      <c r="AE124" s="343"/>
      <c r="AF124" s="343"/>
      <c r="AG124" s="343"/>
      <c r="AH124" s="343"/>
      <c r="AI124" s="343"/>
      <c r="AJ124" s="343"/>
      <c r="AK124" s="343"/>
      <c r="AL124" s="343"/>
      <c r="AM124" s="343"/>
      <c r="AN124" s="343"/>
      <c r="AO124" s="343"/>
      <c r="AP124" s="343"/>
      <c r="AQ124" s="343"/>
      <c r="AR124" s="343"/>
      <c r="AS124" s="343"/>
      <c r="AT124" s="343"/>
      <c r="AU124" s="343"/>
      <c r="AV124" s="343"/>
      <c r="AW124" s="343"/>
      <c r="AX124" s="343"/>
      <c r="AY124" s="343"/>
      <c r="AZ124" s="343"/>
      <c r="BA124" s="343"/>
      <c r="BB124" s="343"/>
      <c r="BC124" s="343"/>
      <c r="BD124" s="343"/>
      <c r="BE124" s="343"/>
      <c r="BF124" s="343"/>
      <c r="BG124" s="343"/>
      <c r="BH124" s="343"/>
      <c r="BI124" s="343"/>
      <c r="BJ124" s="343"/>
      <c r="BK124" s="343"/>
      <c r="BL124" s="343"/>
      <c r="BM124" s="343"/>
      <c r="BN124" s="343"/>
      <c r="BO124" s="343"/>
      <c r="BP124" s="343"/>
      <c r="BQ124" s="343"/>
      <c r="BR124" s="343"/>
      <c r="BS124" s="343"/>
      <c r="BT124" s="343"/>
      <c r="BU124" s="343"/>
      <c r="BV124" s="343"/>
      <c r="BW124" s="343"/>
      <c r="BX124" s="343"/>
      <c r="BY124" s="343"/>
      <c r="BZ124" s="343"/>
      <c r="CA124" s="343"/>
      <c r="CB124" s="343"/>
      <c r="CC124" s="343"/>
      <c r="CD124" s="343"/>
      <c r="CE124" s="343"/>
      <c r="CF124" s="343"/>
      <c r="CG124" s="343"/>
      <c r="CH124" s="343"/>
      <c r="CI124" s="343"/>
      <c r="CJ124" s="343"/>
      <c r="CK124" s="343"/>
      <c r="CL124" s="343"/>
      <c r="CM124" s="343"/>
      <c r="CN124" s="343"/>
      <c r="CO124" s="343"/>
      <c r="CP124" s="343"/>
      <c r="CQ124" s="343"/>
      <c r="CR124" s="343"/>
      <c r="CS124" s="343"/>
      <c r="CT124" s="343"/>
      <c r="CU124" s="343"/>
      <c r="CV124" s="343"/>
      <c r="CW124" s="343"/>
      <c r="CX124" s="343"/>
      <c r="CY124" s="343"/>
      <c r="CZ124" s="343"/>
      <c r="DA124" s="343"/>
      <c r="DB124" s="343"/>
      <c r="DC124" s="343"/>
      <c r="DD124" s="343"/>
      <c r="DE124" s="343"/>
      <c r="DF124" s="343"/>
      <c r="DG124" s="343"/>
      <c r="DH124" s="343"/>
      <c r="DI124" s="343"/>
      <c r="DJ124" s="343"/>
      <c r="DK124" s="343"/>
      <c r="DL124" s="343"/>
      <c r="DM124" s="343"/>
      <c r="DN124" s="343"/>
      <c r="DO124" s="343"/>
      <c r="DP124" s="343"/>
      <c r="DQ124" s="343"/>
      <c r="DR124" s="343"/>
      <c r="DS124" s="343"/>
      <c r="DT124" s="343"/>
      <c r="DU124" s="343"/>
      <c r="DV124" s="343"/>
      <c r="DW124" s="343"/>
      <c r="DX124" s="343"/>
      <c r="DY124" s="343"/>
      <c r="DZ124" s="343"/>
      <c r="EA124" s="343"/>
      <c r="EB124" s="343"/>
      <c r="EC124" s="343"/>
      <c r="ED124" s="343"/>
      <c r="EE124" s="343"/>
      <c r="EF124" s="343"/>
      <c r="EG124" s="343"/>
      <c r="EH124" s="343"/>
      <c r="EI124" s="343"/>
      <c r="EJ124" s="343"/>
      <c r="EK124" s="343"/>
      <c r="EL124" s="343"/>
      <c r="EM124" s="343"/>
      <c r="EN124" s="343"/>
      <c r="EO124" s="343"/>
      <c r="EP124" s="343"/>
      <c r="EQ124" s="343"/>
      <c r="ER124" s="343"/>
      <c r="ES124" s="343"/>
      <c r="ET124" s="343"/>
      <c r="EU124" s="343"/>
      <c r="EV124" s="343"/>
      <c r="EW124" s="343"/>
      <c r="EX124" s="343"/>
      <c r="EY124" s="343"/>
      <c r="EZ124" s="343"/>
      <c r="FA124" s="343"/>
      <c r="FB124" s="343"/>
      <c r="FC124" s="343"/>
      <c r="FD124" s="343"/>
      <c r="FE124" s="343"/>
      <c r="FF124" s="343"/>
      <c r="FG124" s="343"/>
      <c r="FH124" s="343"/>
      <c r="FI124" s="343"/>
      <c r="FJ124" s="343"/>
      <c r="FK124" s="343"/>
      <c r="FL124" s="343"/>
      <c r="FM124" s="343"/>
      <c r="FN124" s="343"/>
      <c r="FO124" s="343"/>
      <c r="FP124" s="343"/>
      <c r="FQ124" s="343"/>
      <c r="FR124" s="343"/>
      <c r="FS124" s="343"/>
      <c r="FT124" s="343"/>
      <c r="FU124" s="343"/>
      <c r="FV124" s="343"/>
      <c r="FW124" s="343"/>
      <c r="FX124" s="343"/>
      <c r="FY124" s="343"/>
      <c r="FZ124" s="343"/>
      <c r="GA124" s="343"/>
      <c r="GB124" s="343"/>
      <c r="GC124" s="343"/>
      <c r="GD124" s="343"/>
      <c r="GE124" s="343"/>
      <c r="GF124" s="343"/>
      <c r="GG124" s="343"/>
      <c r="GH124" s="343"/>
      <c r="GI124" s="343"/>
      <c r="GJ124" s="343"/>
      <c r="GK124" s="343"/>
      <c r="GL124" s="343"/>
      <c r="GM124" s="343"/>
      <c r="GN124" s="343"/>
      <c r="GO124" s="343"/>
      <c r="GP124" s="343"/>
      <c r="GQ124" s="343"/>
      <c r="GR124" s="343"/>
      <c r="GS124" s="343"/>
      <c r="GT124" s="343"/>
      <c r="GU124" s="343"/>
      <c r="GV124" s="343"/>
      <c r="GW124" s="343"/>
      <c r="GX124" s="343"/>
      <c r="GY124" s="343"/>
      <c r="GZ124" s="343"/>
      <c r="HA124" s="343"/>
      <c r="HB124" s="343"/>
      <c r="HC124" s="343"/>
      <c r="HD124" s="343"/>
      <c r="HE124" s="343"/>
      <c r="HF124" s="343"/>
      <c r="HG124" s="343"/>
      <c r="HH124" s="343"/>
      <c r="HI124" s="343"/>
      <c r="HJ124" s="343"/>
      <c r="HK124" s="343"/>
      <c r="HL124" s="343"/>
      <c r="HM124" s="343"/>
      <c r="HN124" s="343"/>
      <c r="HO124" s="343"/>
      <c r="HP124" s="343"/>
      <c r="HQ124" s="343"/>
      <c r="HR124" s="343"/>
      <c r="HS124" s="343"/>
      <c r="HT124" s="343"/>
      <c r="HU124" s="343"/>
      <c r="HV124" s="343"/>
      <c r="HW124" s="343"/>
      <c r="HX124" s="343"/>
      <c r="HY124" s="343"/>
      <c r="HZ124" s="343"/>
      <c r="IA124" s="343"/>
      <c r="IB124" s="343"/>
      <c r="IC124" s="343"/>
      <c r="ID124" s="343"/>
      <c r="IE124" s="343"/>
      <c r="IF124" s="343"/>
      <c r="IG124" s="343"/>
      <c r="IH124" s="343"/>
      <c r="II124" s="343"/>
      <c r="IJ124" s="343"/>
      <c r="IK124" s="343"/>
      <c r="IL124" s="343"/>
      <c r="IM124" s="343"/>
      <c r="IN124" s="343"/>
      <c r="IO124" s="343"/>
      <c r="IP124" s="343"/>
      <c r="IQ124" s="343"/>
      <c r="IR124" s="343"/>
      <c r="IS124" s="343"/>
      <c r="IT124" s="343"/>
      <c r="IU124" s="343"/>
      <c r="IV124" s="343"/>
    </row>
    <row r="125" spans="1:256" s="344" customFormat="1" ht="20" customHeight="1">
      <c r="A125" s="345" t="s">
        <v>868</v>
      </c>
      <c r="B125" s="346" t="s">
        <v>869</v>
      </c>
      <c r="C125" s="347" t="s">
        <v>741</v>
      </c>
      <c r="D125" s="348">
        <v>0.52</v>
      </c>
      <c r="E125" s="350">
        <v>54</v>
      </c>
      <c r="F125" s="350">
        <v>54</v>
      </c>
      <c r="G125" s="350">
        <v>0</v>
      </c>
      <c r="H125" s="350">
        <v>54</v>
      </c>
      <c r="I125" s="350">
        <v>54</v>
      </c>
      <c r="J125" s="350">
        <v>0</v>
      </c>
      <c r="K125" s="343"/>
      <c r="L125" s="343"/>
      <c r="M125" s="343"/>
      <c r="N125" s="343"/>
      <c r="O125" s="343"/>
      <c r="P125" s="343"/>
      <c r="Q125" s="343"/>
      <c r="R125" s="343"/>
      <c r="S125" s="343"/>
      <c r="T125" s="343"/>
      <c r="U125" s="343"/>
      <c r="V125" s="343"/>
      <c r="W125" s="343"/>
      <c r="X125" s="343"/>
      <c r="Y125" s="343"/>
      <c r="Z125" s="343"/>
      <c r="AA125" s="343"/>
      <c r="AB125" s="343"/>
      <c r="AC125" s="343"/>
      <c r="AD125" s="343"/>
      <c r="AE125" s="343"/>
      <c r="AF125" s="343"/>
      <c r="AG125" s="343"/>
      <c r="AH125" s="343"/>
      <c r="AI125" s="343"/>
      <c r="AJ125" s="343"/>
      <c r="AK125" s="343"/>
      <c r="AL125" s="343"/>
      <c r="AM125" s="343"/>
      <c r="AN125" s="343"/>
      <c r="AO125" s="343"/>
      <c r="AP125" s="343"/>
      <c r="AQ125" s="343"/>
      <c r="AR125" s="343"/>
      <c r="AS125" s="343"/>
      <c r="AT125" s="343"/>
      <c r="AU125" s="343"/>
      <c r="AV125" s="343"/>
      <c r="AW125" s="343"/>
      <c r="AX125" s="343"/>
      <c r="AY125" s="343"/>
      <c r="AZ125" s="343"/>
      <c r="BA125" s="343"/>
      <c r="BB125" s="343"/>
      <c r="BC125" s="343"/>
      <c r="BD125" s="343"/>
      <c r="BE125" s="343"/>
      <c r="BF125" s="343"/>
      <c r="BG125" s="343"/>
      <c r="BH125" s="343"/>
      <c r="BI125" s="343"/>
      <c r="BJ125" s="343"/>
      <c r="BK125" s="343"/>
      <c r="BL125" s="343"/>
      <c r="BM125" s="343"/>
      <c r="BN125" s="343"/>
      <c r="BO125" s="343"/>
      <c r="BP125" s="343"/>
      <c r="BQ125" s="343"/>
      <c r="BR125" s="343"/>
      <c r="BS125" s="343"/>
      <c r="BT125" s="343"/>
      <c r="BU125" s="343"/>
      <c r="BV125" s="343"/>
      <c r="BW125" s="343"/>
      <c r="BX125" s="343"/>
      <c r="BY125" s="343"/>
      <c r="BZ125" s="343"/>
      <c r="CA125" s="343"/>
      <c r="CB125" s="343"/>
      <c r="CC125" s="343"/>
      <c r="CD125" s="343"/>
      <c r="CE125" s="343"/>
      <c r="CF125" s="343"/>
      <c r="CG125" s="343"/>
      <c r="CH125" s="343"/>
      <c r="CI125" s="343"/>
      <c r="CJ125" s="343"/>
      <c r="CK125" s="343"/>
      <c r="CL125" s="343"/>
      <c r="CM125" s="343"/>
      <c r="CN125" s="343"/>
      <c r="CO125" s="343"/>
      <c r="CP125" s="343"/>
      <c r="CQ125" s="343"/>
      <c r="CR125" s="343"/>
      <c r="CS125" s="343"/>
      <c r="CT125" s="343"/>
      <c r="CU125" s="343"/>
      <c r="CV125" s="343"/>
      <c r="CW125" s="343"/>
      <c r="CX125" s="343"/>
      <c r="CY125" s="343"/>
      <c r="CZ125" s="343"/>
      <c r="DA125" s="343"/>
      <c r="DB125" s="343"/>
      <c r="DC125" s="343"/>
      <c r="DD125" s="343"/>
      <c r="DE125" s="343"/>
      <c r="DF125" s="343"/>
      <c r="DG125" s="343"/>
      <c r="DH125" s="343"/>
      <c r="DI125" s="343"/>
      <c r="DJ125" s="343"/>
      <c r="DK125" s="343"/>
      <c r="DL125" s="343"/>
      <c r="DM125" s="343"/>
      <c r="DN125" s="343"/>
      <c r="DO125" s="343"/>
      <c r="DP125" s="343"/>
      <c r="DQ125" s="343"/>
      <c r="DR125" s="343"/>
      <c r="DS125" s="343"/>
      <c r="DT125" s="343"/>
      <c r="DU125" s="343"/>
      <c r="DV125" s="343"/>
      <c r="DW125" s="343"/>
      <c r="DX125" s="343"/>
      <c r="DY125" s="343"/>
      <c r="DZ125" s="343"/>
      <c r="EA125" s="343"/>
      <c r="EB125" s="343"/>
      <c r="EC125" s="343"/>
      <c r="ED125" s="343"/>
      <c r="EE125" s="343"/>
      <c r="EF125" s="343"/>
      <c r="EG125" s="343"/>
      <c r="EH125" s="343"/>
      <c r="EI125" s="343"/>
      <c r="EJ125" s="343"/>
      <c r="EK125" s="343"/>
      <c r="EL125" s="343"/>
      <c r="EM125" s="343"/>
      <c r="EN125" s="343"/>
      <c r="EO125" s="343"/>
      <c r="EP125" s="343"/>
      <c r="EQ125" s="343"/>
      <c r="ER125" s="343"/>
      <c r="ES125" s="343"/>
      <c r="ET125" s="343"/>
      <c r="EU125" s="343"/>
      <c r="EV125" s="343"/>
      <c r="EW125" s="343"/>
      <c r="EX125" s="343"/>
      <c r="EY125" s="343"/>
      <c r="EZ125" s="343"/>
      <c r="FA125" s="343"/>
      <c r="FB125" s="343"/>
      <c r="FC125" s="343"/>
      <c r="FD125" s="343"/>
      <c r="FE125" s="343"/>
      <c r="FF125" s="343"/>
      <c r="FG125" s="343"/>
      <c r="FH125" s="343"/>
      <c r="FI125" s="343"/>
      <c r="FJ125" s="343"/>
      <c r="FK125" s="343"/>
      <c r="FL125" s="343"/>
      <c r="FM125" s="343"/>
      <c r="FN125" s="343"/>
      <c r="FO125" s="343"/>
      <c r="FP125" s="343"/>
      <c r="FQ125" s="343"/>
      <c r="FR125" s="343"/>
      <c r="FS125" s="343"/>
      <c r="FT125" s="343"/>
      <c r="FU125" s="343"/>
      <c r="FV125" s="343"/>
      <c r="FW125" s="343"/>
      <c r="FX125" s="343"/>
      <c r="FY125" s="343"/>
      <c r="FZ125" s="343"/>
      <c r="GA125" s="343"/>
      <c r="GB125" s="343"/>
      <c r="GC125" s="343"/>
      <c r="GD125" s="343"/>
      <c r="GE125" s="343"/>
      <c r="GF125" s="343"/>
      <c r="GG125" s="343"/>
      <c r="GH125" s="343"/>
      <c r="GI125" s="343"/>
      <c r="GJ125" s="343"/>
      <c r="GK125" s="343"/>
      <c r="GL125" s="343"/>
      <c r="GM125" s="343"/>
      <c r="GN125" s="343"/>
      <c r="GO125" s="343"/>
      <c r="GP125" s="343"/>
      <c r="GQ125" s="343"/>
      <c r="GR125" s="343"/>
      <c r="GS125" s="343"/>
      <c r="GT125" s="343"/>
      <c r="GU125" s="343"/>
      <c r="GV125" s="343"/>
      <c r="GW125" s="343"/>
      <c r="GX125" s="343"/>
      <c r="GY125" s="343"/>
      <c r="GZ125" s="343"/>
      <c r="HA125" s="343"/>
      <c r="HB125" s="343"/>
      <c r="HC125" s="343"/>
      <c r="HD125" s="343"/>
      <c r="HE125" s="343"/>
      <c r="HF125" s="343"/>
      <c r="HG125" s="343"/>
      <c r="HH125" s="343"/>
      <c r="HI125" s="343"/>
      <c r="HJ125" s="343"/>
      <c r="HK125" s="343"/>
      <c r="HL125" s="343"/>
      <c r="HM125" s="343"/>
      <c r="HN125" s="343"/>
      <c r="HO125" s="343"/>
      <c r="HP125" s="343"/>
      <c r="HQ125" s="343"/>
      <c r="HR125" s="343"/>
      <c r="HS125" s="343"/>
      <c r="HT125" s="343"/>
      <c r="HU125" s="343"/>
      <c r="HV125" s="343"/>
      <c r="HW125" s="343"/>
      <c r="HX125" s="343"/>
      <c r="HY125" s="343"/>
      <c r="HZ125" s="343"/>
      <c r="IA125" s="343"/>
      <c r="IB125" s="343"/>
      <c r="IC125" s="343"/>
      <c r="ID125" s="343"/>
      <c r="IE125" s="343"/>
      <c r="IF125" s="343"/>
      <c r="IG125" s="343"/>
      <c r="IH125" s="343"/>
      <c r="II125" s="343"/>
      <c r="IJ125" s="343"/>
      <c r="IK125" s="343"/>
      <c r="IL125" s="343"/>
      <c r="IM125" s="343"/>
      <c r="IN125" s="343"/>
      <c r="IO125" s="343"/>
      <c r="IP125" s="343"/>
      <c r="IQ125" s="343"/>
      <c r="IR125" s="343"/>
      <c r="IS125" s="343"/>
      <c r="IT125" s="343"/>
      <c r="IU125" s="343"/>
      <c r="IV125" s="343"/>
    </row>
    <row r="126" spans="1:256" s="344" customFormat="1" ht="20" customHeight="1">
      <c r="A126" s="345" t="s">
        <v>870</v>
      </c>
      <c r="B126" s="346" t="s">
        <v>871</v>
      </c>
      <c r="C126" s="347" t="s">
        <v>741</v>
      </c>
      <c r="D126" s="348">
        <v>0.2</v>
      </c>
      <c r="E126" s="350">
        <v>17128</v>
      </c>
      <c r="F126" s="350">
        <v>17128</v>
      </c>
      <c r="G126" s="350">
        <v>0</v>
      </c>
      <c r="H126" s="350">
        <v>17128</v>
      </c>
      <c r="I126" s="350">
        <v>17128</v>
      </c>
      <c r="J126" s="350">
        <v>0</v>
      </c>
      <c r="K126" s="343"/>
      <c r="L126" s="343"/>
      <c r="M126" s="343"/>
      <c r="N126" s="343"/>
      <c r="O126" s="343"/>
      <c r="P126" s="343"/>
      <c r="Q126" s="343"/>
      <c r="R126" s="343"/>
      <c r="S126" s="343"/>
      <c r="T126" s="343"/>
      <c r="U126" s="343"/>
      <c r="V126" s="343"/>
      <c r="W126" s="343"/>
      <c r="X126" s="343"/>
      <c r="Y126" s="343"/>
      <c r="Z126" s="343"/>
      <c r="AA126" s="343"/>
      <c r="AB126" s="343"/>
      <c r="AC126" s="343"/>
      <c r="AD126" s="343"/>
      <c r="AE126" s="343"/>
      <c r="AF126" s="343"/>
      <c r="AG126" s="343"/>
      <c r="AH126" s="343"/>
      <c r="AI126" s="343"/>
      <c r="AJ126" s="343"/>
      <c r="AK126" s="343"/>
      <c r="AL126" s="343"/>
      <c r="AM126" s="343"/>
      <c r="AN126" s="343"/>
      <c r="AO126" s="343"/>
      <c r="AP126" s="343"/>
      <c r="AQ126" s="343"/>
      <c r="AR126" s="343"/>
      <c r="AS126" s="343"/>
      <c r="AT126" s="343"/>
      <c r="AU126" s="343"/>
      <c r="AV126" s="343"/>
      <c r="AW126" s="343"/>
      <c r="AX126" s="343"/>
      <c r="AY126" s="343"/>
      <c r="AZ126" s="343"/>
      <c r="BA126" s="343"/>
      <c r="BB126" s="343"/>
      <c r="BC126" s="343"/>
      <c r="BD126" s="343"/>
      <c r="BE126" s="343"/>
      <c r="BF126" s="343"/>
      <c r="BG126" s="343"/>
      <c r="BH126" s="343"/>
      <c r="BI126" s="343"/>
      <c r="BJ126" s="343"/>
      <c r="BK126" s="343"/>
      <c r="BL126" s="343"/>
      <c r="BM126" s="343"/>
      <c r="BN126" s="343"/>
      <c r="BO126" s="343"/>
      <c r="BP126" s="343"/>
      <c r="BQ126" s="343"/>
      <c r="BR126" s="343"/>
      <c r="BS126" s="343"/>
      <c r="BT126" s="343"/>
      <c r="BU126" s="343"/>
      <c r="BV126" s="343"/>
      <c r="BW126" s="343"/>
      <c r="BX126" s="343"/>
      <c r="BY126" s="343"/>
      <c r="BZ126" s="343"/>
      <c r="CA126" s="343"/>
      <c r="CB126" s="343"/>
      <c r="CC126" s="343"/>
      <c r="CD126" s="343"/>
      <c r="CE126" s="343"/>
      <c r="CF126" s="343"/>
      <c r="CG126" s="343"/>
      <c r="CH126" s="343"/>
      <c r="CI126" s="343"/>
      <c r="CJ126" s="343"/>
      <c r="CK126" s="343"/>
      <c r="CL126" s="343"/>
      <c r="CM126" s="343"/>
      <c r="CN126" s="343"/>
      <c r="CO126" s="343"/>
      <c r="CP126" s="343"/>
      <c r="CQ126" s="343"/>
      <c r="CR126" s="343"/>
      <c r="CS126" s="343"/>
      <c r="CT126" s="343"/>
      <c r="CU126" s="343"/>
      <c r="CV126" s="343"/>
      <c r="CW126" s="343"/>
      <c r="CX126" s="343"/>
      <c r="CY126" s="343"/>
      <c r="CZ126" s="343"/>
      <c r="DA126" s="343"/>
      <c r="DB126" s="343"/>
      <c r="DC126" s="343"/>
      <c r="DD126" s="343"/>
      <c r="DE126" s="343"/>
      <c r="DF126" s="343"/>
      <c r="DG126" s="343"/>
      <c r="DH126" s="343"/>
      <c r="DI126" s="343"/>
      <c r="DJ126" s="343"/>
      <c r="DK126" s="343"/>
      <c r="DL126" s="343"/>
      <c r="DM126" s="343"/>
      <c r="DN126" s="343"/>
      <c r="DO126" s="343"/>
      <c r="DP126" s="343"/>
      <c r="DQ126" s="343"/>
      <c r="DR126" s="343"/>
      <c r="DS126" s="343"/>
      <c r="DT126" s="343"/>
      <c r="DU126" s="343"/>
      <c r="DV126" s="343"/>
      <c r="DW126" s="343"/>
      <c r="DX126" s="343"/>
      <c r="DY126" s="343"/>
      <c r="DZ126" s="343"/>
      <c r="EA126" s="343"/>
      <c r="EB126" s="343"/>
      <c r="EC126" s="343"/>
      <c r="ED126" s="343"/>
      <c r="EE126" s="343"/>
      <c r="EF126" s="343"/>
      <c r="EG126" s="343"/>
      <c r="EH126" s="343"/>
      <c r="EI126" s="343"/>
      <c r="EJ126" s="343"/>
      <c r="EK126" s="343"/>
      <c r="EL126" s="343"/>
      <c r="EM126" s="343"/>
      <c r="EN126" s="343"/>
      <c r="EO126" s="343"/>
      <c r="EP126" s="343"/>
      <c r="EQ126" s="343"/>
      <c r="ER126" s="343"/>
      <c r="ES126" s="343"/>
      <c r="ET126" s="343"/>
      <c r="EU126" s="343"/>
      <c r="EV126" s="343"/>
      <c r="EW126" s="343"/>
      <c r="EX126" s="343"/>
      <c r="EY126" s="343"/>
      <c r="EZ126" s="343"/>
      <c r="FA126" s="343"/>
      <c r="FB126" s="343"/>
      <c r="FC126" s="343"/>
      <c r="FD126" s="343"/>
      <c r="FE126" s="343"/>
      <c r="FF126" s="343"/>
      <c r="FG126" s="343"/>
      <c r="FH126" s="343"/>
      <c r="FI126" s="343"/>
      <c r="FJ126" s="343"/>
      <c r="FK126" s="343"/>
      <c r="FL126" s="343"/>
      <c r="FM126" s="343"/>
      <c r="FN126" s="343"/>
      <c r="FO126" s="343"/>
      <c r="FP126" s="343"/>
      <c r="FQ126" s="343"/>
      <c r="FR126" s="343"/>
      <c r="FS126" s="343"/>
      <c r="FT126" s="343"/>
      <c r="FU126" s="343"/>
      <c r="FV126" s="343"/>
      <c r="FW126" s="343"/>
      <c r="FX126" s="343"/>
      <c r="FY126" s="343"/>
      <c r="FZ126" s="343"/>
      <c r="GA126" s="343"/>
      <c r="GB126" s="343"/>
      <c r="GC126" s="343"/>
      <c r="GD126" s="343"/>
      <c r="GE126" s="343"/>
      <c r="GF126" s="343"/>
      <c r="GG126" s="343"/>
      <c r="GH126" s="343"/>
      <c r="GI126" s="343"/>
      <c r="GJ126" s="343"/>
      <c r="GK126" s="343"/>
      <c r="GL126" s="343"/>
      <c r="GM126" s="343"/>
      <c r="GN126" s="343"/>
      <c r="GO126" s="343"/>
      <c r="GP126" s="343"/>
      <c r="GQ126" s="343"/>
      <c r="GR126" s="343"/>
      <c r="GS126" s="343"/>
      <c r="GT126" s="343"/>
      <c r="GU126" s="343"/>
      <c r="GV126" s="343"/>
      <c r="GW126" s="343"/>
      <c r="GX126" s="343"/>
      <c r="GY126" s="343"/>
      <c r="GZ126" s="343"/>
      <c r="HA126" s="343"/>
      <c r="HB126" s="343"/>
      <c r="HC126" s="343"/>
      <c r="HD126" s="343"/>
      <c r="HE126" s="343"/>
      <c r="HF126" s="343"/>
      <c r="HG126" s="343"/>
      <c r="HH126" s="343"/>
      <c r="HI126" s="343"/>
      <c r="HJ126" s="343"/>
      <c r="HK126" s="343"/>
      <c r="HL126" s="343"/>
      <c r="HM126" s="343"/>
      <c r="HN126" s="343"/>
      <c r="HO126" s="343"/>
      <c r="HP126" s="343"/>
      <c r="HQ126" s="343"/>
      <c r="HR126" s="343"/>
      <c r="HS126" s="343"/>
      <c r="HT126" s="343"/>
      <c r="HU126" s="343"/>
      <c r="HV126" s="343"/>
      <c r="HW126" s="343"/>
      <c r="HX126" s="343"/>
      <c r="HY126" s="343"/>
      <c r="HZ126" s="343"/>
      <c r="IA126" s="343"/>
      <c r="IB126" s="343"/>
      <c r="IC126" s="343"/>
      <c r="ID126" s="343"/>
      <c r="IE126" s="343"/>
      <c r="IF126" s="343"/>
      <c r="IG126" s="343"/>
      <c r="IH126" s="343"/>
      <c r="II126" s="343"/>
      <c r="IJ126" s="343"/>
      <c r="IK126" s="343"/>
      <c r="IL126" s="343"/>
      <c r="IM126" s="343"/>
      <c r="IN126" s="343"/>
      <c r="IO126" s="343"/>
      <c r="IP126" s="343"/>
      <c r="IQ126" s="343"/>
      <c r="IR126" s="343"/>
      <c r="IS126" s="343"/>
      <c r="IT126" s="343"/>
      <c r="IU126" s="343"/>
      <c r="IV126" s="343"/>
    </row>
    <row r="127" spans="1:256" s="344" customFormat="1" ht="20" customHeight="1">
      <c r="A127" s="345" t="s">
        <v>872</v>
      </c>
      <c r="B127" s="346" t="s">
        <v>873</v>
      </c>
      <c r="C127" s="347" t="s">
        <v>741</v>
      </c>
      <c r="D127" s="348">
        <v>0.27</v>
      </c>
      <c r="E127" s="350">
        <v>20932</v>
      </c>
      <c r="F127" s="350">
        <v>20932</v>
      </c>
      <c r="G127" s="350">
        <v>0</v>
      </c>
      <c r="H127" s="350">
        <v>20932</v>
      </c>
      <c r="I127" s="350">
        <v>20932</v>
      </c>
      <c r="J127" s="350">
        <v>0</v>
      </c>
      <c r="K127" s="343"/>
      <c r="L127" s="343"/>
      <c r="M127" s="343"/>
      <c r="N127" s="343"/>
      <c r="O127" s="343"/>
      <c r="P127" s="343"/>
      <c r="Q127" s="343"/>
      <c r="R127" s="343"/>
      <c r="S127" s="343"/>
      <c r="T127" s="343"/>
      <c r="U127" s="343"/>
      <c r="V127" s="343"/>
      <c r="W127" s="343"/>
      <c r="X127" s="343"/>
      <c r="Y127" s="343"/>
      <c r="Z127" s="343"/>
      <c r="AA127" s="343"/>
      <c r="AB127" s="343"/>
      <c r="AC127" s="343"/>
      <c r="AD127" s="343"/>
      <c r="AE127" s="343"/>
      <c r="AF127" s="343"/>
      <c r="AG127" s="343"/>
      <c r="AH127" s="343"/>
      <c r="AI127" s="343"/>
      <c r="AJ127" s="343"/>
      <c r="AK127" s="343"/>
      <c r="AL127" s="343"/>
      <c r="AM127" s="343"/>
      <c r="AN127" s="343"/>
      <c r="AO127" s="343"/>
      <c r="AP127" s="343"/>
      <c r="AQ127" s="343"/>
      <c r="AR127" s="343"/>
      <c r="AS127" s="343"/>
      <c r="AT127" s="343"/>
      <c r="AU127" s="343"/>
      <c r="AV127" s="343"/>
      <c r="AW127" s="343"/>
      <c r="AX127" s="343"/>
      <c r="AY127" s="343"/>
      <c r="AZ127" s="343"/>
      <c r="BA127" s="343"/>
      <c r="BB127" s="343"/>
      <c r="BC127" s="343"/>
      <c r="BD127" s="343"/>
      <c r="BE127" s="343"/>
      <c r="BF127" s="343"/>
      <c r="BG127" s="343"/>
      <c r="BH127" s="343"/>
      <c r="BI127" s="343"/>
      <c r="BJ127" s="343"/>
      <c r="BK127" s="343"/>
      <c r="BL127" s="343"/>
      <c r="BM127" s="343"/>
      <c r="BN127" s="343"/>
      <c r="BO127" s="343"/>
      <c r="BP127" s="343"/>
      <c r="BQ127" s="343"/>
      <c r="BR127" s="343"/>
      <c r="BS127" s="343"/>
      <c r="BT127" s="343"/>
      <c r="BU127" s="343"/>
      <c r="BV127" s="343"/>
      <c r="BW127" s="343"/>
      <c r="BX127" s="343"/>
      <c r="BY127" s="343"/>
      <c r="BZ127" s="343"/>
      <c r="CA127" s="343"/>
      <c r="CB127" s="343"/>
      <c r="CC127" s="343"/>
      <c r="CD127" s="343"/>
      <c r="CE127" s="343"/>
      <c r="CF127" s="343"/>
      <c r="CG127" s="343"/>
      <c r="CH127" s="343"/>
      <c r="CI127" s="343"/>
      <c r="CJ127" s="343"/>
      <c r="CK127" s="343"/>
      <c r="CL127" s="343"/>
      <c r="CM127" s="343"/>
      <c r="CN127" s="343"/>
      <c r="CO127" s="343"/>
      <c r="CP127" s="343"/>
      <c r="CQ127" s="343"/>
      <c r="CR127" s="343"/>
      <c r="CS127" s="343"/>
      <c r="CT127" s="343"/>
      <c r="CU127" s="343"/>
      <c r="CV127" s="343"/>
      <c r="CW127" s="343"/>
      <c r="CX127" s="343"/>
      <c r="CY127" s="343"/>
      <c r="CZ127" s="343"/>
      <c r="DA127" s="343"/>
      <c r="DB127" s="343"/>
      <c r="DC127" s="343"/>
      <c r="DD127" s="343"/>
      <c r="DE127" s="343"/>
      <c r="DF127" s="343"/>
      <c r="DG127" s="343"/>
      <c r="DH127" s="343"/>
      <c r="DI127" s="343"/>
      <c r="DJ127" s="343"/>
      <c r="DK127" s="343"/>
      <c r="DL127" s="343"/>
      <c r="DM127" s="343"/>
      <c r="DN127" s="343"/>
      <c r="DO127" s="343"/>
      <c r="DP127" s="343"/>
      <c r="DQ127" s="343"/>
      <c r="DR127" s="343"/>
      <c r="DS127" s="343"/>
      <c r="DT127" s="343"/>
      <c r="DU127" s="343"/>
      <c r="DV127" s="343"/>
      <c r="DW127" s="343"/>
      <c r="DX127" s="343"/>
      <c r="DY127" s="343"/>
      <c r="DZ127" s="343"/>
      <c r="EA127" s="343"/>
      <c r="EB127" s="343"/>
      <c r="EC127" s="343"/>
      <c r="ED127" s="343"/>
      <c r="EE127" s="343"/>
      <c r="EF127" s="343"/>
      <c r="EG127" s="343"/>
      <c r="EH127" s="343"/>
      <c r="EI127" s="343"/>
      <c r="EJ127" s="343"/>
      <c r="EK127" s="343"/>
      <c r="EL127" s="343"/>
      <c r="EM127" s="343"/>
      <c r="EN127" s="343"/>
      <c r="EO127" s="343"/>
      <c r="EP127" s="343"/>
      <c r="EQ127" s="343"/>
      <c r="ER127" s="343"/>
      <c r="ES127" s="343"/>
      <c r="ET127" s="343"/>
      <c r="EU127" s="343"/>
      <c r="EV127" s="343"/>
      <c r="EW127" s="343"/>
      <c r="EX127" s="343"/>
      <c r="EY127" s="343"/>
      <c r="EZ127" s="343"/>
      <c r="FA127" s="343"/>
      <c r="FB127" s="343"/>
      <c r="FC127" s="343"/>
      <c r="FD127" s="343"/>
      <c r="FE127" s="343"/>
      <c r="FF127" s="343"/>
      <c r="FG127" s="343"/>
      <c r="FH127" s="343"/>
      <c r="FI127" s="343"/>
      <c r="FJ127" s="343"/>
      <c r="FK127" s="343"/>
      <c r="FL127" s="343"/>
      <c r="FM127" s="343"/>
      <c r="FN127" s="343"/>
      <c r="FO127" s="343"/>
      <c r="FP127" s="343"/>
      <c r="FQ127" s="343"/>
      <c r="FR127" s="343"/>
      <c r="FS127" s="343"/>
      <c r="FT127" s="343"/>
      <c r="FU127" s="343"/>
      <c r="FV127" s="343"/>
      <c r="FW127" s="343"/>
      <c r="FX127" s="343"/>
      <c r="FY127" s="343"/>
      <c r="FZ127" s="343"/>
      <c r="GA127" s="343"/>
      <c r="GB127" s="343"/>
      <c r="GC127" s="343"/>
      <c r="GD127" s="343"/>
      <c r="GE127" s="343"/>
      <c r="GF127" s="343"/>
      <c r="GG127" s="343"/>
      <c r="GH127" s="343"/>
      <c r="GI127" s="343"/>
      <c r="GJ127" s="343"/>
      <c r="GK127" s="343"/>
      <c r="GL127" s="343"/>
      <c r="GM127" s="343"/>
      <c r="GN127" s="343"/>
      <c r="GO127" s="343"/>
      <c r="GP127" s="343"/>
      <c r="GQ127" s="343"/>
      <c r="GR127" s="343"/>
      <c r="GS127" s="343"/>
      <c r="GT127" s="343"/>
      <c r="GU127" s="343"/>
      <c r="GV127" s="343"/>
      <c r="GW127" s="343"/>
      <c r="GX127" s="343"/>
      <c r="GY127" s="343"/>
      <c r="GZ127" s="343"/>
      <c r="HA127" s="343"/>
      <c r="HB127" s="343"/>
      <c r="HC127" s="343"/>
      <c r="HD127" s="343"/>
      <c r="HE127" s="343"/>
      <c r="HF127" s="343"/>
      <c r="HG127" s="343"/>
      <c r="HH127" s="343"/>
      <c r="HI127" s="343"/>
      <c r="HJ127" s="343"/>
      <c r="HK127" s="343"/>
      <c r="HL127" s="343"/>
      <c r="HM127" s="343"/>
      <c r="HN127" s="343"/>
      <c r="HO127" s="343"/>
      <c r="HP127" s="343"/>
      <c r="HQ127" s="343"/>
      <c r="HR127" s="343"/>
      <c r="HS127" s="343"/>
      <c r="HT127" s="343"/>
      <c r="HU127" s="343"/>
      <c r="HV127" s="343"/>
      <c r="HW127" s="343"/>
      <c r="HX127" s="343"/>
      <c r="HY127" s="343"/>
      <c r="HZ127" s="343"/>
      <c r="IA127" s="343"/>
      <c r="IB127" s="343"/>
      <c r="IC127" s="343"/>
      <c r="ID127" s="343"/>
      <c r="IE127" s="343"/>
      <c r="IF127" s="343"/>
      <c r="IG127" s="343"/>
      <c r="IH127" s="343"/>
      <c r="II127" s="343"/>
      <c r="IJ127" s="343"/>
      <c r="IK127" s="343"/>
      <c r="IL127" s="343"/>
      <c r="IM127" s="343"/>
      <c r="IN127" s="343"/>
      <c r="IO127" s="343"/>
      <c r="IP127" s="343"/>
      <c r="IQ127" s="343"/>
      <c r="IR127" s="343"/>
      <c r="IS127" s="343"/>
      <c r="IT127" s="343"/>
      <c r="IU127" s="343"/>
      <c r="IV127" s="343"/>
    </row>
    <row r="128" spans="1:256" s="344" customFormat="1" ht="20" customHeight="1">
      <c r="A128" s="345" t="s">
        <v>874</v>
      </c>
      <c r="B128" s="346" t="s">
        <v>875</v>
      </c>
      <c r="C128" s="347" t="s">
        <v>741</v>
      </c>
      <c r="D128" s="348">
        <v>1.63</v>
      </c>
      <c r="E128" s="350">
        <v>46</v>
      </c>
      <c r="F128" s="350">
        <v>46</v>
      </c>
      <c r="G128" s="350">
        <v>0</v>
      </c>
      <c r="H128" s="350">
        <v>46</v>
      </c>
      <c r="I128" s="350">
        <v>46</v>
      </c>
      <c r="J128" s="350">
        <v>0</v>
      </c>
      <c r="K128" s="343"/>
      <c r="L128" s="343"/>
      <c r="M128" s="343"/>
      <c r="N128" s="343"/>
      <c r="O128" s="343"/>
      <c r="P128" s="343"/>
      <c r="Q128" s="343"/>
      <c r="R128" s="343"/>
      <c r="S128" s="343"/>
      <c r="T128" s="343"/>
      <c r="U128" s="343"/>
      <c r="V128" s="343"/>
      <c r="W128" s="343"/>
      <c r="X128" s="343"/>
      <c r="Y128" s="343"/>
      <c r="Z128" s="343"/>
      <c r="AA128" s="343"/>
      <c r="AB128" s="343"/>
      <c r="AC128" s="343"/>
      <c r="AD128" s="343"/>
      <c r="AE128" s="343"/>
      <c r="AF128" s="343"/>
      <c r="AG128" s="343"/>
      <c r="AH128" s="343"/>
      <c r="AI128" s="343"/>
      <c r="AJ128" s="343"/>
      <c r="AK128" s="343"/>
      <c r="AL128" s="343"/>
      <c r="AM128" s="343"/>
      <c r="AN128" s="343"/>
      <c r="AO128" s="343"/>
      <c r="AP128" s="343"/>
      <c r="AQ128" s="343"/>
      <c r="AR128" s="343"/>
      <c r="AS128" s="343"/>
      <c r="AT128" s="343"/>
      <c r="AU128" s="343"/>
      <c r="AV128" s="343"/>
      <c r="AW128" s="343"/>
      <c r="AX128" s="343"/>
      <c r="AY128" s="343"/>
      <c r="AZ128" s="343"/>
      <c r="BA128" s="343"/>
      <c r="BB128" s="343"/>
      <c r="BC128" s="343"/>
      <c r="BD128" s="343"/>
      <c r="BE128" s="343"/>
      <c r="BF128" s="343"/>
      <c r="BG128" s="343"/>
      <c r="BH128" s="343"/>
      <c r="BI128" s="343"/>
      <c r="BJ128" s="343"/>
      <c r="BK128" s="343"/>
      <c r="BL128" s="343"/>
      <c r="BM128" s="343"/>
      <c r="BN128" s="343"/>
      <c r="BO128" s="343"/>
      <c r="BP128" s="343"/>
      <c r="BQ128" s="343"/>
      <c r="BR128" s="343"/>
      <c r="BS128" s="343"/>
      <c r="BT128" s="343"/>
      <c r="BU128" s="343"/>
      <c r="BV128" s="343"/>
      <c r="BW128" s="343"/>
      <c r="BX128" s="343"/>
      <c r="BY128" s="343"/>
      <c r="BZ128" s="343"/>
      <c r="CA128" s="343"/>
      <c r="CB128" s="343"/>
      <c r="CC128" s="343"/>
      <c r="CD128" s="343"/>
      <c r="CE128" s="343"/>
      <c r="CF128" s="343"/>
      <c r="CG128" s="343"/>
      <c r="CH128" s="343"/>
      <c r="CI128" s="343"/>
      <c r="CJ128" s="343"/>
      <c r="CK128" s="343"/>
      <c r="CL128" s="343"/>
      <c r="CM128" s="343"/>
      <c r="CN128" s="343"/>
      <c r="CO128" s="343"/>
      <c r="CP128" s="343"/>
      <c r="CQ128" s="343"/>
      <c r="CR128" s="343"/>
      <c r="CS128" s="343"/>
      <c r="CT128" s="343"/>
      <c r="CU128" s="343"/>
      <c r="CV128" s="343"/>
      <c r="CW128" s="343"/>
      <c r="CX128" s="343"/>
      <c r="CY128" s="343"/>
      <c r="CZ128" s="343"/>
      <c r="DA128" s="343"/>
      <c r="DB128" s="343"/>
      <c r="DC128" s="343"/>
      <c r="DD128" s="343"/>
      <c r="DE128" s="343"/>
      <c r="DF128" s="343"/>
      <c r="DG128" s="343"/>
      <c r="DH128" s="343"/>
      <c r="DI128" s="343"/>
      <c r="DJ128" s="343"/>
      <c r="DK128" s="343"/>
      <c r="DL128" s="343"/>
      <c r="DM128" s="343"/>
      <c r="DN128" s="343"/>
      <c r="DO128" s="343"/>
      <c r="DP128" s="343"/>
      <c r="DQ128" s="343"/>
      <c r="DR128" s="343"/>
      <c r="DS128" s="343"/>
      <c r="DT128" s="343"/>
      <c r="DU128" s="343"/>
      <c r="DV128" s="343"/>
      <c r="DW128" s="343"/>
      <c r="DX128" s="343"/>
      <c r="DY128" s="343"/>
      <c r="DZ128" s="343"/>
      <c r="EA128" s="343"/>
      <c r="EB128" s="343"/>
      <c r="EC128" s="343"/>
      <c r="ED128" s="343"/>
      <c r="EE128" s="343"/>
      <c r="EF128" s="343"/>
      <c r="EG128" s="343"/>
      <c r="EH128" s="343"/>
      <c r="EI128" s="343"/>
      <c r="EJ128" s="343"/>
      <c r="EK128" s="343"/>
      <c r="EL128" s="343"/>
      <c r="EM128" s="343"/>
      <c r="EN128" s="343"/>
      <c r="EO128" s="343"/>
      <c r="EP128" s="343"/>
      <c r="EQ128" s="343"/>
      <c r="ER128" s="343"/>
      <c r="ES128" s="343"/>
      <c r="ET128" s="343"/>
      <c r="EU128" s="343"/>
      <c r="EV128" s="343"/>
      <c r="EW128" s="343"/>
      <c r="EX128" s="343"/>
      <c r="EY128" s="343"/>
      <c r="EZ128" s="343"/>
      <c r="FA128" s="343"/>
      <c r="FB128" s="343"/>
      <c r="FC128" s="343"/>
      <c r="FD128" s="343"/>
      <c r="FE128" s="343"/>
      <c r="FF128" s="343"/>
      <c r="FG128" s="343"/>
      <c r="FH128" s="343"/>
      <c r="FI128" s="343"/>
      <c r="FJ128" s="343"/>
      <c r="FK128" s="343"/>
      <c r="FL128" s="343"/>
      <c r="FM128" s="343"/>
      <c r="FN128" s="343"/>
      <c r="FO128" s="343"/>
      <c r="FP128" s="343"/>
      <c r="FQ128" s="343"/>
      <c r="FR128" s="343"/>
      <c r="FS128" s="343"/>
      <c r="FT128" s="343"/>
      <c r="FU128" s="343"/>
      <c r="FV128" s="343"/>
      <c r="FW128" s="343"/>
      <c r="FX128" s="343"/>
      <c r="FY128" s="343"/>
      <c r="FZ128" s="343"/>
      <c r="GA128" s="343"/>
      <c r="GB128" s="343"/>
      <c r="GC128" s="343"/>
      <c r="GD128" s="343"/>
      <c r="GE128" s="343"/>
      <c r="GF128" s="343"/>
      <c r="GG128" s="343"/>
      <c r="GH128" s="343"/>
      <c r="GI128" s="343"/>
      <c r="GJ128" s="343"/>
      <c r="GK128" s="343"/>
      <c r="GL128" s="343"/>
      <c r="GM128" s="343"/>
      <c r="GN128" s="343"/>
      <c r="GO128" s="343"/>
      <c r="GP128" s="343"/>
      <c r="GQ128" s="343"/>
      <c r="GR128" s="343"/>
      <c r="GS128" s="343"/>
      <c r="GT128" s="343"/>
      <c r="GU128" s="343"/>
      <c r="GV128" s="343"/>
      <c r="GW128" s="343"/>
      <c r="GX128" s="343"/>
      <c r="GY128" s="343"/>
      <c r="GZ128" s="343"/>
      <c r="HA128" s="343"/>
      <c r="HB128" s="343"/>
      <c r="HC128" s="343"/>
      <c r="HD128" s="343"/>
      <c r="HE128" s="343"/>
      <c r="HF128" s="343"/>
      <c r="HG128" s="343"/>
      <c r="HH128" s="343"/>
      <c r="HI128" s="343"/>
      <c r="HJ128" s="343"/>
      <c r="HK128" s="343"/>
      <c r="HL128" s="343"/>
      <c r="HM128" s="343"/>
      <c r="HN128" s="343"/>
      <c r="HO128" s="343"/>
      <c r="HP128" s="343"/>
      <c r="HQ128" s="343"/>
      <c r="HR128" s="343"/>
      <c r="HS128" s="343"/>
      <c r="HT128" s="343"/>
      <c r="HU128" s="343"/>
      <c r="HV128" s="343"/>
      <c r="HW128" s="343"/>
      <c r="HX128" s="343"/>
      <c r="HY128" s="343"/>
      <c r="HZ128" s="343"/>
      <c r="IA128" s="343"/>
      <c r="IB128" s="343"/>
      <c r="IC128" s="343"/>
      <c r="ID128" s="343"/>
      <c r="IE128" s="343"/>
      <c r="IF128" s="343"/>
      <c r="IG128" s="343"/>
      <c r="IH128" s="343"/>
      <c r="II128" s="343"/>
      <c r="IJ128" s="343"/>
      <c r="IK128" s="343"/>
      <c r="IL128" s="343"/>
      <c r="IM128" s="343"/>
      <c r="IN128" s="343"/>
      <c r="IO128" s="343"/>
      <c r="IP128" s="343"/>
      <c r="IQ128" s="343"/>
      <c r="IR128" s="343"/>
      <c r="IS128" s="343"/>
      <c r="IT128" s="343"/>
      <c r="IU128" s="343"/>
      <c r="IV128" s="343"/>
    </row>
    <row r="129" spans="1:256" s="344" customFormat="1" ht="20" customHeight="1">
      <c r="A129" s="345" t="s">
        <v>876</v>
      </c>
      <c r="B129" s="346" t="s">
        <v>877</v>
      </c>
      <c r="C129" s="347" t="s">
        <v>741</v>
      </c>
      <c r="D129" s="348">
        <v>0.5</v>
      </c>
      <c r="E129" s="350">
        <v>30</v>
      </c>
      <c r="F129" s="350">
        <v>30</v>
      </c>
      <c r="G129" s="350">
        <v>0</v>
      </c>
      <c r="H129" s="350">
        <v>30</v>
      </c>
      <c r="I129" s="350">
        <v>30</v>
      </c>
      <c r="J129" s="350">
        <v>0</v>
      </c>
      <c r="K129" s="343"/>
      <c r="L129" s="343"/>
      <c r="M129" s="343"/>
      <c r="N129" s="343"/>
      <c r="O129" s="343"/>
      <c r="P129" s="343"/>
      <c r="Q129" s="343"/>
      <c r="R129" s="343"/>
      <c r="S129" s="343"/>
      <c r="T129" s="343"/>
      <c r="U129" s="343"/>
      <c r="V129" s="343"/>
      <c r="W129" s="343"/>
      <c r="X129" s="343"/>
      <c r="Y129" s="343"/>
      <c r="Z129" s="343"/>
      <c r="AA129" s="343"/>
      <c r="AB129" s="343"/>
      <c r="AC129" s="343"/>
      <c r="AD129" s="343"/>
      <c r="AE129" s="343"/>
      <c r="AF129" s="343"/>
      <c r="AG129" s="343"/>
      <c r="AH129" s="343"/>
      <c r="AI129" s="343"/>
      <c r="AJ129" s="343"/>
      <c r="AK129" s="343"/>
      <c r="AL129" s="343"/>
      <c r="AM129" s="343"/>
      <c r="AN129" s="343"/>
      <c r="AO129" s="343"/>
      <c r="AP129" s="343"/>
      <c r="AQ129" s="343"/>
      <c r="AR129" s="343"/>
      <c r="AS129" s="343"/>
      <c r="AT129" s="343"/>
      <c r="AU129" s="343"/>
      <c r="AV129" s="343"/>
      <c r="AW129" s="343"/>
      <c r="AX129" s="343"/>
      <c r="AY129" s="343"/>
      <c r="AZ129" s="343"/>
      <c r="BA129" s="343"/>
      <c r="BB129" s="343"/>
      <c r="BC129" s="343"/>
      <c r="BD129" s="343"/>
      <c r="BE129" s="343"/>
      <c r="BF129" s="343"/>
      <c r="BG129" s="343"/>
      <c r="BH129" s="343"/>
      <c r="BI129" s="343"/>
      <c r="BJ129" s="343"/>
      <c r="BK129" s="343"/>
      <c r="BL129" s="343"/>
      <c r="BM129" s="343"/>
      <c r="BN129" s="343"/>
      <c r="BO129" s="343"/>
      <c r="BP129" s="343"/>
      <c r="BQ129" s="343"/>
      <c r="BR129" s="343"/>
      <c r="BS129" s="343"/>
      <c r="BT129" s="343"/>
      <c r="BU129" s="343"/>
      <c r="BV129" s="343"/>
      <c r="BW129" s="343"/>
      <c r="BX129" s="343"/>
      <c r="BY129" s="343"/>
      <c r="BZ129" s="343"/>
      <c r="CA129" s="343"/>
      <c r="CB129" s="343"/>
      <c r="CC129" s="343"/>
      <c r="CD129" s="343"/>
      <c r="CE129" s="343"/>
      <c r="CF129" s="343"/>
      <c r="CG129" s="343"/>
      <c r="CH129" s="343"/>
      <c r="CI129" s="343"/>
      <c r="CJ129" s="343"/>
      <c r="CK129" s="343"/>
      <c r="CL129" s="343"/>
      <c r="CM129" s="343"/>
      <c r="CN129" s="343"/>
      <c r="CO129" s="343"/>
      <c r="CP129" s="343"/>
      <c r="CQ129" s="343"/>
      <c r="CR129" s="343"/>
      <c r="CS129" s="343"/>
      <c r="CT129" s="343"/>
      <c r="CU129" s="343"/>
      <c r="CV129" s="343"/>
      <c r="CW129" s="343"/>
      <c r="CX129" s="343"/>
      <c r="CY129" s="343"/>
      <c r="CZ129" s="343"/>
      <c r="DA129" s="343"/>
      <c r="DB129" s="343"/>
      <c r="DC129" s="343"/>
      <c r="DD129" s="343"/>
      <c r="DE129" s="343"/>
      <c r="DF129" s="343"/>
      <c r="DG129" s="343"/>
      <c r="DH129" s="343"/>
      <c r="DI129" s="343"/>
      <c r="DJ129" s="343"/>
      <c r="DK129" s="343"/>
      <c r="DL129" s="343"/>
      <c r="DM129" s="343"/>
      <c r="DN129" s="343"/>
      <c r="DO129" s="343"/>
      <c r="DP129" s="343"/>
      <c r="DQ129" s="343"/>
      <c r="DR129" s="343"/>
      <c r="DS129" s="343"/>
      <c r="DT129" s="343"/>
      <c r="DU129" s="343"/>
      <c r="DV129" s="343"/>
      <c r="DW129" s="343"/>
      <c r="DX129" s="343"/>
      <c r="DY129" s="343"/>
      <c r="DZ129" s="343"/>
      <c r="EA129" s="343"/>
      <c r="EB129" s="343"/>
      <c r="EC129" s="343"/>
      <c r="ED129" s="343"/>
      <c r="EE129" s="343"/>
      <c r="EF129" s="343"/>
      <c r="EG129" s="343"/>
      <c r="EH129" s="343"/>
      <c r="EI129" s="343"/>
      <c r="EJ129" s="343"/>
      <c r="EK129" s="343"/>
      <c r="EL129" s="343"/>
      <c r="EM129" s="343"/>
      <c r="EN129" s="343"/>
      <c r="EO129" s="343"/>
      <c r="EP129" s="343"/>
      <c r="EQ129" s="343"/>
      <c r="ER129" s="343"/>
      <c r="ES129" s="343"/>
      <c r="ET129" s="343"/>
      <c r="EU129" s="343"/>
      <c r="EV129" s="343"/>
      <c r="EW129" s="343"/>
      <c r="EX129" s="343"/>
      <c r="EY129" s="343"/>
      <c r="EZ129" s="343"/>
      <c r="FA129" s="343"/>
      <c r="FB129" s="343"/>
      <c r="FC129" s="343"/>
      <c r="FD129" s="343"/>
      <c r="FE129" s="343"/>
      <c r="FF129" s="343"/>
      <c r="FG129" s="343"/>
      <c r="FH129" s="343"/>
      <c r="FI129" s="343"/>
      <c r="FJ129" s="343"/>
      <c r="FK129" s="343"/>
      <c r="FL129" s="343"/>
      <c r="FM129" s="343"/>
      <c r="FN129" s="343"/>
      <c r="FO129" s="343"/>
      <c r="FP129" s="343"/>
      <c r="FQ129" s="343"/>
      <c r="FR129" s="343"/>
      <c r="FS129" s="343"/>
      <c r="FT129" s="343"/>
      <c r="FU129" s="343"/>
      <c r="FV129" s="343"/>
      <c r="FW129" s="343"/>
      <c r="FX129" s="343"/>
      <c r="FY129" s="343"/>
      <c r="FZ129" s="343"/>
      <c r="GA129" s="343"/>
      <c r="GB129" s="343"/>
      <c r="GC129" s="343"/>
      <c r="GD129" s="343"/>
      <c r="GE129" s="343"/>
      <c r="GF129" s="343"/>
      <c r="GG129" s="343"/>
      <c r="GH129" s="343"/>
      <c r="GI129" s="343"/>
      <c r="GJ129" s="343"/>
      <c r="GK129" s="343"/>
      <c r="GL129" s="343"/>
      <c r="GM129" s="343"/>
      <c r="GN129" s="343"/>
      <c r="GO129" s="343"/>
      <c r="GP129" s="343"/>
      <c r="GQ129" s="343"/>
      <c r="GR129" s="343"/>
      <c r="GS129" s="343"/>
      <c r="GT129" s="343"/>
      <c r="GU129" s="343"/>
      <c r="GV129" s="343"/>
      <c r="GW129" s="343"/>
      <c r="GX129" s="343"/>
      <c r="GY129" s="343"/>
      <c r="GZ129" s="343"/>
      <c r="HA129" s="343"/>
      <c r="HB129" s="343"/>
      <c r="HC129" s="343"/>
      <c r="HD129" s="343"/>
      <c r="HE129" s="343"/>
      <c r="HF129" s="343"/>
      <c r="HG129" s="343"/>
      <c r="HH129" s="343"/>
      <c r="HI129" s="343"/>
      <c r="HJ129" s="343"/>
      <c r="HK129" s="343"/>
      <c r="HL129" s="343"/>
      <c r="HM129" s="343"/>
      <c r="HN129" s="343"/>
      <c r="HO129" s="343"/>
      <c r="HP129" s="343"/>
      <c r="HQ129" s="343"/>
      <c r="HR129" s="343"/>
      <c r="HS129" s="343"/>
      <c r="HT129" s="343"/>
      <c r="HU129" s="343"/>
      <c r="HV129" s="343"/>
      <c r="HW129" s="343"/>
      <c r="HX129" s="343"/>
      <c r="HY129" s="343"/>
      <c r="HZ129" s="343"/>
      <c r="IA129" s="343"/>
      <c r="IB129" s="343"/>
      <c r="IC129" s="343"/>
      <c r="ID129" s="343"/>
      <c r="IE129" s="343"/>
      <c r="IF129" s="343"/>
      <c r="IG129" s="343"/>
      <c r="IH129" s="343"/>
      <c r="II129" s="343"/>
      <c r="IJ129" s="343"/>
      <c r="IK129" s="343"/>
      <c r="IL129" s="343"/>
      <c r="IM129" s="343"/>
      <c r="IN129" s="343"/>
      <c r="IO129" s="343"/>
      <c r="IP129" s="343"/>
      <c r="IQ129" s="343"/>
      <c r="IR129" s="343"/>
      <c r="IS129" s="343"/>
      <c r="IT129" s="343"/>
      <c r="IU129" s="343"/>
      <c r="IV129" s="343"/>
    </row>
    <row r="130" spans="1:256" s="344" customFormat="1" ht="20" customHeight="1">
      <c r="A130" s="345" t="s">
        <v>878</v>
      </c>
      <c r="B130" s="346" t="s">
        <v>879</v>
      </c>
      <c r="C130" s="347" t="s">
        <v>741</v>
      </c>
      <c r="D130" s="348">
        <v>0.49</v>
      </c>
      <c r="E130" s="350">
        <v>215</v>
      </c>
      <c r="F130" s="350">
        <v>215</v>
      </c>
      <c r="G130" s="350">
        <v>0</v>
      </c>
      <c r="H130" s="350">
        <v>215</v>
      </c>
      <c r="I130" s="350">
        <v>215</v>
      </c>
      <c r="J130" s="350">
        <v>0</v>
      </c>
      <c r="K130" s="343"/>
      <c r="L130" s="343"/>
      <c r="M130" s="343"/>
      <c r="N130" s="343"/>
      <c r="O130" s="343"/>
      <c r="P130" s="343"/>
      <c r="Q130" s="343"/>
      <c r="R130" s="343"/>
      <c r="S130" s="343"/>
      <c r="T130" s="343"/>
      <c r="U130" s="343"/>
      <c r="V130" s="343"/>
      <c r="W130" s="343"/>
      <c r="X130" s="343"/>
      <c r="Y130" s="343"/>
      <c r="Z130" s="343"/>
      <c r="AA130" s="343"/>
      <c r="AB130" s="343"/>
      <c r="AC130" s="343"/>
      <c r="AD130" s="343"/>
      <c r="AE130" s="343"/>
      <c r="AF130" s="343"/>
      <c r="AG130" s="343"/>
      <c r="AH130" s="343"/>
      <c r="AI130" s="343"/>
      <c r="AJ130" s="343"/>
      <c r="AK130" s="343"/>
      <c r="AL130" s="343"/>
      <c r="AM130" s="343"/>
      <c r="AN130" s="343"/>
      <c r="AO130" s="343"/>
      <c r="AP130" s="343"/>
      <c r="AQ130" s="343"/>
      <c r="AR130" s="343"/>
      <c r="AS130" s="343"/>
      <c r="AT130" s="343"/>
      <c r="AU130" s="343"/>
      <c r="AV130" s="343"/>
      <c r="AW130" s="343"/>
      <c r="AX130" s="343"/>
      <c r="AY130" s="343"/>
      <c r="AZ130" s="343"/>
      <c r="BA130" s="343"/>
      <c r="BB130" s="343"/>
      <c r="BC130" s="343"/>
      <c r="BD130" s="343"/>
      <c r="BE130" s="343"/>
      <c r="BF130" s="343"/>
      <c r="BG130" s="343"/>
      <c r="BH130" s="343"/>
      <c r="BI130" s="343"/>
      <c r="BJ130" s="343"/>
      <c r="BK130" s="343"/>
      <c r="BL130" s="343"/>
      <c r="BM130" s="343"/>
      <c r="BN130" s="343"/>
      <c r="BO130" s="343"/>
      <c r="BP130" s="343"/>
      <c r="BQ130" s="343"/>
      <c r="BR130" s="343"/>
      <c r="BS130" s="343"/>
      <c r="BT130" s="343"/>
      <c r="BU130" s="343"/>
      <c r="BV130" s="343"/>
      <c r="BW130" s="343"/>
      <c r="BX130" s="343"/>
      <c r="BY130" s="343"/>
      <c r="BZ130" s="343"/>
      <c r="CA130" s="343"/>
      <c r="CB130" s="343"/>
      <c r="CC130" s="343"/>
      <c r="CD130" s="343"/>
      <c r="CE130" s="343"/>
      <c r="CF130" s="343"/>
      <c r="CG130" s="343"/>
      <c r="CH130" s="343"/>
      <c r="CI130" s="343"/>
      <c r="CJ130" s="343"/>
      <c r="CK130" s="343"/>
      <c r="CL130" s="343"/>
      <c r="CM130" s="343"/>
      <c r="CN130" s="343"/>
      <c r="CO130" s="343"/>
      <c r="CP130" s="343"/>
      <c r="CQ130" s="343"/>
      <c r="CR130" s="343"/>
      <c r="CS130" s="343"/>
      <c r="CT130" s="343"/>
      <c r="CU130" s="343"/>
      <c r="CV130" s="343"/>
      <c r="CW130" s="343"/>
      <c r="CX130" s="343"/>
      <c r="CY130" s="343"/>
      <c r="CZ130" s="343"/>
      <c r="DA130" s="343"/>
      <c r="DB130" s="343"/>
      <c r="DC130" s="343"/>
      <c r="DD130" s="343"/>
      <c r="DE130" s="343"/>
      <c r="DF130" s="343"/>
      <c r="DG130" s="343"/>
      <c r="DH130" s="343"/>
      <c r="DI130" s="343"/>
      <c r="DJ130" s="343"/>
      <c r="DK130" s="343"/>
      <c r="DL130" s="343"/>
      <c r="DM130" s="343"/>
      <c r="DN130" s="343"/>
      <c r="DO130" s="343"/>
      <c r="DP130" s="343"/>
      <c r="DQ130" s="343"/>
      <c r="DR130" s="343"/>
      <c r="DS130" s="343"/>
      <c r="DT130" s="343"/>
      <c r="DU130" s="343"/>
      <c r="DV130" s="343"/>
      <c r="DW130" s="343"/>
      <c r="DX130" s="343"/>
      <c r="DY130" s="343"/>
      <c r="DZ130" s="343"/>
      <c r="EA130" s="343"/>
      <c r="EB130" s="343"/>
      <c r="EC130" s="343"/>
      <c r="ED130" s="343"/>
      <c r="EE130" s="343"/>
      <c r="EF130" s="343"/>
      <c r="EG130" s="343"/>
      <c r="EH130" s="343"/>
      <c r="EI130" s="343"/>
      <c r="EJ130" s="343"/>
      <c r="EK130" s="343"/>
      <c r="EL130" s="343"/>
      <c r="EM130" s="343"/>
      <c r="EN130" s="343"/>
      <c r="EO130" s="343"/>
      <c r="EP130" s="343"/>
      <c r="EQ130" s="343"/>
      <c r="ER130" s="343"/>
      <c r="ES130" s="343"/>
      <c r="ET130" s="343"/>
      <c r="EU130" s="343"/>
      <c r="EV130" s="343"/>
      <c r="EW130" s="343"/>
      <c r="EX130" s="343"/>
      <c r="EY130" s="343"/>
      <c r="EZ130" s="343"/>
      <c r="FA130" s="343"/>
      <c r="FB130" s="343"/>
      <c r="FC130" s="343"/>
      <c r="FD130" s="343"/>
      <c r="FE130" s="343"/>
      <c r="FF130" s="343"/>
      <c r="FG130" s="343"/>
      <c r="FH130" s="343"/>
      <c r="FI130" s="343"/>
      <c r="FJ130" s="343"/>
      <c r="FK130" s="343"/>
      <c r="FL130" s="343"/>
      <c r="FM130" s="343"/>
      <c r="FN130" s="343"/>
      <c r="FO130" s="343"/>
      <c r="FP130" s="343"/>
      <c r="FQ130" s="343"/>
      <c r="FR130" s="343"/>
      <c r="FS130" s="343"/>
      <c r="FT130" s="343"/>
      <c r="FU130" s="343"/>
      <c r="FV130" s="343"/>
      <c r="FW130" s="343"/>
      <c r="FX130" s="343"/>
      <c r="FY130" s="343"/>
      <c r="FZ130" s="343"/>
      <c r="GA130" s="343"/>
      <c r="GB130" s="343"/>
      <c r="GC130" s="343"/>
      <c r="GD130" s="343"/>
      <c r="GE130" s="343"/>
      <c r="GF130" s="343"/>
      <c r="GG130" s="343"/>
      <c r="GH130" s="343"/>
      <c r="GI130" s="343"/>
      <c r="GJ130" s="343"/>
      <c r="GK130" s="343"/>
      <c r="GL130" s="343"/>
      <c r="GM130" s="343"/>
      <c r="GN130" s="343"/>
      <c r="GO130" s="343"/>
      <c r="GP130" s="343"/>
      <c r="GQ130" s="343"/>
      <c r="GR130" s="343"/>
      <c r="GS130" s="343"/>
      <c r="GT130" s="343"/>
      <c r="GU130" s="343"/>
      <c r="GV130" s="343"/>
      <c r="GW130" s="343"/>
      <c r="GX130" s="343"/>
      <c r="GY130" s="343"/>
      <c r="GZ130" s="343"/>
      <c r="HA130" s="343"/>
      <c r="HB130" s="343"/>
      <c r="HC130" s="343"/>
      <c r="HD130" s="343"/>
      <c r="HE130" s="343"/>
      <c r="HF130" s="343"/>
      <c r="HG130" s="343"/>
      <c r="HH130" s="343"/>
      <c r="HI130" s="343"/>
      <c r="HJ130" s="343"/>
      <c r="HK130" s="343"/>
      <c r="HL130" s="343"/>
      <c r="HM130" s="343"/>
      <c r="HN130" s="343"/>
      <c r="HO130" s="343"/>
      <c r="HP130" s="343"/>
      <c r="HQ130" s="343"/>
      <c r="HR130" s="343"/>
      <c r="HS130" s="343"/>
      <c r="HT130" s="343"/>
      <c r="HU130" s="343"/>
      <c r="HV130" s="343"/>
      <c r="HW130" s="343"/>
      <c r="HX130" s="343"/>
      <c r="HY130" s="343"/>
      <c r="HZ130" s="343"/>
      <c r="IA130" s="343"/>
      <c r="IB130" s="343"/>
      <c r="IC130" s="343"/>
      <c r="ID130" s="343"/>
      <c r="IE130" s="343"/>
      <c r="IF130" s="343"/>
      <c r="IG130" s="343"/>
      <c r="IH130" s="343"/>
      <c r="II130" s="343"/>
      <c r="IJ130" s="343"/>
      <c r="IK130" s="343"/>
      <c r="IL130" s="343"/>
      <c r="IM130" s="343"/>
      <c r="IN130" s="343"/>
      <c r="IO130" s="343"/>
      <c r="IP130" s="343"/>
      <c r="IQ130" s="343"/>
      <c r="IR130" s="343"/>
      <c r="IS130" s="343"/>
      <c r="IT130" s="343"/>
      <c r="IU130" s="343"/>
      <c r="IV130" s="343"/>
    </row>
    <row r="131" spans="1:256" s="344" customFormat="1" ht="20" customHeight="1">
      <c r="A131" s="345" t="s">
        <v>880</v>
      </c>
      <c r="B131" s="346" t="s">
        <v>881</v>
      </c>
      <c r="C131" s="347" t="s">
        <v>741</v>
      </c>
      <c r="D131" s="348">
        <v>0.21</v>
      </c>
      <c r="E131" s="350">
        <v>2332</v>
      </c>
      <c r="F131" s="350">
        <v>2332</v>
      </c>
      <c r="G131" s="350">
        <v>0</v>
      </c>
      <c r="H131" s="350">
        <v>2332</v>
      </c>
      <c r="I131" s="350">
        <v>2332</v>
      </c>
      <c r="J131" s="350">
        <v>0</v>
      </c>
      <c r="K131" s="343"/>
      <c r="L131" s="343"/>
      <c r="M131" s="343"/>
      <c r="N131" s="343"/>
      <c r="O131" s="343"/>
      <c r="P131" s="343"/>
      <c r="Q131" s="343"/>
      <c r="R131" s="343"/>
      <c r="S131" s="343"/>
      <c r="T131" s="343"/>
      <c r="U131" s="343"/>
      <c r="V131" s="343"/>
      <c r="W131" s="343"/>
      <c r="X131" s="343"/>
      <c r="Y131" s="343"/>
      <c r="Z131" s="343"/>
      <c r="AA131" s="343"/>
      <c r="AB131" s="343"/>
      <c r="AC131" s="343"/>
      <c r="AD131" s="343"/>
      <c r="AE131" s="343"/>
      <c r="AF131" s="343"/>
      <c r="AG131" s="343"/>
      <c r="AH131" s="343"/>
      <c r="AI131" s="343"/>
      <c r="AJ131" s="343"/>
      <c r="AK131" s="343"/>
      <c r="AL131" s="343"/>
      <c r="AM131" s="343"/>
      <c r="AN131" s="343"/>
      <c r="AO131" s="343"/>
      <c r="AP131" s="343"/>
      <c r="AQ131" s="343"/>
      <c r="AR131" s="343"/>
      <c r="AS131" s="343"/>
      <c r="AT131" s="343"/>
      <c r="AU131" s="343"/>
      <c r="AV131" s="343"/>
      <c r="AW131" s="343"/>
      <c r="AX131" s="343"/>
      <c r="AY131" s="343"/>
      <c r="AZ131" s="343"/>
      <c r="BA131" s="343"/>
      <c r="BB131" s="343"/>
      <c r="BC131" s="343"/>
      <c r="BD131" s="343"/>
      <c r="BE131" s="343"/>
      <c r="BF131" s="343"/>
      <c r="BG131" s="343"/>
      <c r="BH131" s="343"/>
      <c r="BI131" s="343"/>
      <c r="BJ131" s="343"/>
      <c r="BK131" s="343"/>
      <c r="BL131" s="343"/>
      <c r="BM131" s="343"/>
      <c r="BN131" s="343"/>
      <c r="BO131" s="343"/>
      <c r="BP131" s="343"/>
      <c r="BQ131" s="343"/>
      <c r="BR131" s="343"/>
      <c r="BS131" s="343"/>
      <c r="BT131" s="343"/>
      <c r="BU131" s="343"/>
      <c r="BV131" s="343"/>
      <c r="BW131" s="343"/>
      <c r="BX131" s="343"/>
      <c r="BY131" s="343"/>
      <c r="BZ131" s="343"/>
      <c r="CA131" s="343"/>
      <c r="CB131" s="343"/>
      <c r="CC131" s="343"/>
      <c r="CD131" s="343"/>
      <c r="CE131" s="343"/>
      <c r="CF131" s="343"/>
      <c r="CG131" s="343"/>
      <c r="CH131" s="343"/>
      <c r="CI131" s="343"/>
      <c r="CJ131" s="343"/>
      <c r="CK131" s="343"/>
      <c r="CL131" s="343"/>
      <c r="CM131" s="343"/>
      <c r="CN131" s="343"/>
      <c r="CO131" s="343"/>
      <c r="CP131" s="343"/>
      <c r="CQ131" s="343"/>
      <c r="CR131" s="343"/>
      <c r="CS131" s="343"/>
      <c r="CT131" s="343"/>
      <c r="CU131" s="343"/>
      <c r="CV131" s="343"/>
      <c r="CW131" s="343"/>
      <c r="CX131" s="343"/>
      <c r="CY131" s="343"/>
      <c r="CZ131" s="343"/>
      <c r="DA131" s="343"/>
      <c r="DB131" s="343"/>
      <c r="DC131" s="343"/>
      <c r="DD131" s="343"/>
      <c r="DE131" s="343"/>
      <c r="DF131" s="343"/>
      <c r="DG131" s="343"/>
      <c r="DH131" s="343"/>
      <c r="DI131" s="343"/>
      <c r="DJ131" s="343"/>
      <c r="DK131" s="343"/>
      <c r="DL131" s="343"/>
      <c r="DM131" s="343"/>
      <c r="DN131" s="343"/>
      <c r="DO131" s="343"/>
      <c r="DP131" s="343"/>
      <c r="DQ131" s="343"/>
      <c r="DR131" s="343"/>
      <c r="DS131" s="343"/>
      <c r="DT131" s="343"/>
      <c r="DU131" s="343"/>
      <c r="DV131" s="343"/>
      <c r="DW131" s="343"/>
      <c r="DX131" s="343"/>
      <c r="DY131" s="343"/>
      <c r="DZ131" s="343"/>
      <c r="EA131" s="343"/>
      <c r="EB131" s="343"/>
      <c r="EC131" s="343"/>
      <c r="ED131" s="343"/>
      <c r="EE131" s="343"/>
      <c r="EF131" s="343"/>
      <c r="EG131" s="343"/>
      <c r="EH131" s="343"/>
      <c r="EI131" s="343"/>
      <c r="EJ131" s="343"/>
      <c r="EK131" s="343"/>
      <c r="EL131" s="343"/>
      <c r="EM131" s="343"/>
      <c r="EN131" s="343"/>
      <c r="EO131" s="343"/>
      <c r="EP131" s="343"/>
      <c r="EQ131" s="343"/>
      <c r="ER131" s="343"/>
      <c r="ES131" s="343"/>
      <c r="ET131" s="343"/>
      <c r="EU131" s="343"/>
      <c r="EV131" s="343"/>
      <c r="EW131" s="343"/>
      <c r="EX131" s="343"/>
      <c r="EY131" s="343"/>
      <c r="EZ131" s="343"/>
      <c r="FA131" s="343"/>
      <c r="FB131" s="343"/>
      <c r="FC131" s="343"/>
      <c r="FD131" s="343"/>
      <c r="FE131" s="343"/>
      <c r="FF131" s="343"/>
      <c r="FG131" s="343"/>
      <c r="FH131" s="343"/>
      <c r="FI131" s="343"/>
      <c r="FJ131" s="343"/>
      <c r="FK131" s="343"/>
      <c r="FL131" s="343"/>
      <c r="FM131" s="343"/>
      <c r="FN131" s="343"/>
      <c r="FO131" s="343"/>
      <c r="FP131" s="343"/>
      <c r="FQ131" s="343"/>
      <c r="FR131" s="343"/>
      <c r="FS131" s="343"/>
      <c r="FT131" s="343"/>
      <c r="FU131" s="343"/>
      <c r="FV131" s="343"/>
      <c r="FW131" s="343"/>
      <c r="FX131" s="343"/>
      <c r="FY131" s="343"/>
      <c r="FZ131" s="343"/>
      <c r="GA131" s="343"/>
      <c r="GB131" s="343"/>
      <c r="GC131" s="343"/>
      <c r="GD131" s="343"/>
      <c r="GE131" s="343"/>
      <c r="GF131" s="343"/>
      <c r="GG131" s="343"/>
      <c r="GH131" s="343"/>
      <c r="GI131" s="343"/>
      <c r="GJ131" s="343"/>
      <c r="GK131" s="343"/>
      <c r="GL131" s="343"/>
      <c r="GM131" s="343"/>
      <c r="GN131" s="343"/>
      <c r="GO131" s="343"/>
      <c r="GP131" s="343"/>
      <c r="GQ131" s="343"/>
      <c r="GR131" s="343"/>
      <c r="GS131" s="343"/>
      <c r="GT131" s="343"/>
      <c r="GU131" s="343"/>
      <c r="GV131" s="343"/>
      <c r="GW131" s="343"/>
      <c r="GX131" s="343"/>
      <c r="GY131" s="343"/>
      <c r="GZ131" s="343"/>
      <c r="HA131" s="343"/>
      <c r="HB131" s="343"/>
      <c r="HC131" s="343"/>
      <c r="HD131" s="343"/>
      <c r="HE131" s="343"/>
      <c r="HF131" s="343"/>
      <c r="HG131" s="343"/>
      <c r="HH131" s="343"/>
      <c r="HI131" s="343"/>
      <c r="HJ131" s="343"/>
      <c r="HK131" s="343"/>
      <c r="HL131" s="343"/>
      <c r="HM131" s="343"/>
      <c r="HN131" s="343"/>
      <c r="HO131" s="343"/>
      <c r="HP131" s="343"/>
      <c r="HQ131" s="343"/>
      <c r="HR131" s="343"/>
      <c r="HS131" s="343"/>
      <c r="HT131" s="343"/>
      <c r="HU131" s="343"/>
      <c r="HV131" s="343"/>
      <c r="HW131" s="343"/>
      <c r="HX131" s="343"/>
      <c r="HY131" s="343"/>
      <c r="HZ131" s="343"/>
      <c r="IA131" s="343"/>
      <c r="IB131" s="343"/>
      <c r="IC131" s="343"/>
      <c r="ID131" s="343"/>
      <c r="IE131" s="343"/>
      <c r="IF131" s="343"/>
      <c r="IG131" s="343"/>
      <c r="IH131" s="343"/>
      <c r="II131" s="343"/>
      <c r="IJ131" s="343"/>
      <c r="IK131" s="343"/>
      <c r="IL131" s="343"/>
      <c r="IM131" s="343"/>
      <c r="IN131" s="343"/>
      <c r="IO131" s="343"/>
      <c r="IP131" s="343"/>
      <c r="IQ131" s="343"/>
      <c r="IR131" s="343"/>
      <c r="IS131" s="343"/>
      <c r="IT131" s="343"/>
      <c r="IU131" s="343"/>
      <c r="IV131" s="343"/>
    </row>
    <row r="132" spans="1:256" s="344" customFormat="1" ht="20" customHeight="1">
      <c r="A132" s="345" t="s">
        <v>882</v>
      </c>
      <c r="B132" s="346" t="s">
        <v>883</v>
      </c>
      <c r="C132" s="347" t="s">
        <v>741</v>
      </c>
      <c r="D132" s="348">
        <v>5.05</v>
      </c>
      <c r="E132" s="350">
        <v>21</v>
      </c>
      <c r="F132" s="350">
        <v>21</v>
      </c>
      <c r="G132" s="350">
        <v>0</v>
      </c>
      <c r="H132" s="350">
        <v>21</v>
      </c>
      <c r="I132" s="350">
        <v>21</v>
      </c>
      <c r="J132" s="350">
        <v>0</v>
      </c>
      <c r="K132" s="343"/>
      <c r="L132" s="343"/>
      <c r="M132" s="343"/>
      <c r="N132" s="343"/>
      <c r="O132" s="343"/>
      <c r="P132" s="343"/>
      <c r="Q132" s="343"/>
      <c r="R132" s="343"/>
      <c r="S132" s="343"/>
      <c r="T132" s="343"/>
      <c r="U132" s="343"/>
      <c r="V132" s="343"/>
      <c r="W132" s="343"/>
      <c r="X132" s="343"/>
      <c r="Y132" s="343"/>
      <c r="Z132" s="343"/>
      <c r="AA132" s="343"/>
      <c r="AB132" s="343"/>
      <c r="AC132" s="343"/>
      <c r="AD132" s="343"/>
      <c r="AE132" s="343"/>
      <c r="AF132" s="343"/>
      <c r="AG132" s="343"/>
      <c r="AH132" s="343"/>
      <c r="AI132" s="343"/>
      <c r="AJ132" s="343"/>
      <c r="AK132" s="343"/>
      <c r="AL132" s="343"/>
      <c r="AM132" s="343"/>
      <c r="AN132" s="343"/>
      <c r="AO132" s="343"/>
      <c r="AP132" s="343"/>
      <c r="AQ132" s="343"/>
      <c r="AR132" s="343"/>
      <c r="AS132" s="343"/>
      <c r="AT132" s="343"/>
      <c r="AU132" s="343"/>
      <c r="AV132" s="343"/>
      <c r="AW132" s="343"/>
      <c r="AX132" s="343"/>
      <c r="AY132" s="343"/>
      <c r="AZ132" s="343"/>
      <c r="BA132" s="343"/>
      <c r="BB132" s="343"/>
      <c r="BC132" s="343"/>
      <c r="BD132" s="343"/>
      <c r="BE132" s="343"/>
      <c r="BF132" s="343"/>
      <c r="BG132" s="343"/>
      <c r="BH132" s="343"/>
      <c r="BI132" s="343"/>
      <c r="BJ132" s="343"/>
      <c r="BK132" s="343"/>
      <c r="BL132" s="343"/>
      <c r="BM132" s="343"/>
      <c r="BN132" s="343"/>
      <c r="BO132" s="343"/>
      <c r="BP132" s="343"/>
      <c r="BQ132" s="343"/>
      <c r="BR132" s="343"/>
      <c r="BS132" s="343"/>
      <c r="BT132" s="343"/>
      <c r="BU132" s="343"/>
      <c r="BV132" s="343"/>
      <c r="BW132" s="343"/>
      <c r="BX132" s="343"/>
      <c r="BY132" s="343"/>
      <c r="BZ132" s="343"/>
      <c r="CA132" s="343"/>
      <c r="CB132" s="343"/>
      <c r="CC132" s="343"/>
      <c r="CD132" s="343"/>
      <c r="CE132" s="343"/>
      <c r="CF132" s="343"/>
      <c r="CG132" s="343"/>
      <c r="CH132" s="343"/>
      <c r="CI132" s="343"/>
      <c r="CJ132" s="343"/>
      <c r="CK132" s="343"/>
      <c r="CL132" s="343"/>
      <c r="CM132" s="343"/>
      <c r="CN132" s="343"/>
      <c r="CO132" s="343"/>
      <c r="CP132" s="343"/>
      <c r="CQ132" s="343"/>
      <c r="CR132" s="343"/>
      <c r="CS132" s="343"/>
      <c r="CT132" s="343"/>
      <c r="CU132" s="343"/>
      <c r="CV132" s="343"/>
      <c r="CW132" s="343"/>
      <c r="CX132" s="343"/>
      <c r="CY132" s="343"/>
      <c r="CZ132" s="343"/>
      <c r="DA132" s="343"/>
      <c r="DB132" s="343"/>
      <c r="DC132" s="343"/>
      <c r="DD132" s="343"/>
      <c r="DE132" s="343"/>
      <c r="DF132" s="343"/>
      <c r="DG132" s="343"/>
      <c r="DH132" s="343"/>
      <c r="DI132" s="343"/>
      <c r="DJ132" s="343"/>
      <c r="DK132" s="343"/>
      <c r="DL132" s="343"/>
      <c r="DM132" s="343"/>
      <c r="DN132" s="343"/>
      <c r="DO132" s="343"/>
      <c r="DP132" s="343"/>
      <c r="DQ132" s="343"/>
      <c r="DR132" s="343"/>
      <c r="DS132" s="343"/>
      <c r="DT132" s="343"/>
      <c r="DU132" s="343"/>
      <c r="DV132" s="343"/>
      <c r="DW132" s="343"/>
      <c r="DX132" s="343"/>
      <c r="DY132" s="343"/>
      <c r="DZ132" s="343"/>
      <c r="EA132" s="343"/>
      <c r="EB132" s="343"/>
      <c r="EC132" s="343"/>
      <c r="ED132" s="343"/>
      <c r="EE132" s="343"/>
      <c r="EF132" s="343"/>
      <c r="EG132" s="343"/>
      <c r="EH132" s="343"/>
      <c r="EI132" s="343"/>
      <c r="EJ132" s="343"/>
      <c r="EK132" s="343"/>
      <c r="EL132" s="343"/>
      <c r="EM132" s="343"/>
      <c r="EN132" s="343"/>
      <c r="EO132" s="343"/>
      <c r="EP132" s="343"/>
      <c r="EQ132" s="343"/>
      <c r="ER132" s="343"/>
      <c r="ES132" s="343"/>
      <c r="ET132" s="343"/>
      <c r="EU132" s="343"/>
      <c r="EV132" s="343"/>
      <c r="EW132" s="343"/>
      <c r="EX132" s="343"/>
      <c r="EY132" s="343"/>
      <c r="EZ132" s="343"/>
      <c r="FA132" s="343"/>
      <c r="FB132" s="343"/>
      <c r="FC132" s="343"/>
      <c r="FD132" s="343"/>
      <c r="FE132" s="343"/>
      <c r="FF132" s="343"/>
      <c r="FG132" s="343"/>
      <c r="FH132" s="343"/>
      <c r="FI132" s="343"/>
      <c r="FJ132" s="343"/>
      <c r="FK132" s="343"/>
      <c r="FL132" s="343"/>
      <c r="FM132" s="343"/>
      <c r="FN132" s="343"/>
      <c r="FO132" s="343"/>
      <c r="FP132" s="343"/>
      <c r="FQ132" s="343"/>
      <c r="FR132" s="343"/>
      <c r="FS132" s="343"/>
      <c r="FT132" s="343"/>
      <c r="FU132" s="343"/>
      <c r="FV132" s="343"/>
      <c r="FW132" s="343"/>
      <c r="FX132" s="343"/>
      <c r="FY132" s="343"/>
      <c r="FZ132" s="343"/>
      <c r="GA132" s="343"/>
      <c r="GB132" s="343"/>
      <c r="GC132" s="343"/>
      <c r="GD132" s="343"/>
      <c r="GE132" s="343"/>
      <c r="GF132" s="343"/>
      <c r="GG132" s="343"/>
      <c r="GH132" s="343"/>
      <c r="GI132" s="343"/>
      <c r="GJ132" s="343"/>
      <c r="GK132" s="343"/>
      <c r="GL132" s="343"/>
      <c r="GM132" s="343"/>
      <c r="GN132" s="343"/>
      <c r="GO132" s="343"/>
      <c r="GP132" s="343"/>
      <c r="GQ132" s="343"/>
      <c r="GR132" s="343"/>
      <c r="GS132" s="343"/>
      <c r="GT132" s="343"/>
      <c r="GU132" s="343"/>
      <c r="GV132" s="343"/>
      <c r="GW132" s="343"/>
      <c r="GX132" s="343"/>
      <c r="GY132" s="343"/>
      <c r="GZ132" s="343"/>
      <c r="HA132" s="343"/>
      <c r="HB132" s="343"/>
      <c r="HC132" s="343"/>
      <c r="HD132" s="343"/>
      <c r="HE132" s="343"/>
      <c r="HF132" s="343"/>
      <c r="HG132" s="343"/>
      <c r="HH132" s="343"/>
      <c r="HI132" s="343"/>
      <c r="HJ132" s="343"/>
      <c r="HK132" s="343"/>
      <c r="HL132" s="343"/>
      <c r="HM132" s="343"/>
      <c r="HN132" s="343"/>
      <c r="HO132" s="343"/>
      <c r="HP132" s="343"/>
      <c r="HQ132" s="343"/>
      <c r="HR132" s="343"/>
      <c r="HS132" s="343"/>
      <c r="HT132" s="343"/>
      <c r="HU132" s="343"/>
      <c r="HV132" s="343"/>
      <c r="HW132" s="343"/>
      <c r="HX132" s="343"/>
      <c r="HY132" s="343"/>
      <c r="HZ132" s="343"/>
      <c r="IA132" s="343"/>
      <c r="IB132" s="343"/>
      <c r="IC132" s="343"/>
      <c r="ID132" s="343"/>
      <c r="IE132" s="343"/>
      <c r="IF132" s="343"/>
      <c r="IG132" s="343"/>
      <c r="IH132" s="343"/>
      <c r="II132" s="343"/>
      <c r="IJ132" s="343"/>
      <c r="IK132" s="343"/>
      <c r="IL132" s="343"/>
      <c r="IM132" s="343"/>
      <c r="IN132" s="343"/>
      <c r="IO132" s="343"/>
      <c r="IP132" s="343"/>
      <c r="IQ132" s="343"/>
      <c r="IR132" s="343"/>
      <c r="IS132" s="343"/>
      <c r="IT132" s="343"/>
      <c r="IU132" s="343"/>
      <c r="IV132" s="343"/>
    </row>
    <row r="133" spans="1:256" s="344" customFormat="1" ht="20" customHeight="1">
      <c r="A133" s="345" t="s">
        <v>884</v>
      </c>
      <c r="B133" s="346" t="s">
        <v>885</v>
      </c>
      <c r="C133" s="347" t="s">
        <v>741</v>
      </c>
      <c r="D133" s="348">
        <v>1.65</v>
      </c>
      <c r="E133" s="350">
        <v>25</v>
      </c>
      <c r="F133" s="350">
        <v>25</v>
      </c>
      <c r="G133" s="350">
        <v>0</v>
      </c>
      <c r="H133" s="350">
        <v>25</v>
      </c>
      <c r="I133" s="350">
        <v>25</v>
      </c>
      <c r="J133" s="350">
        <v>0</v>
      </c>
      <c r="K133" s="343"/>
      <c r="L133" s="343"/>
      <c r="M133" s="343"/>
      <c r="N133" s="343"/>
      <c r="O133" s="343"/>
      <c r="P133" s="343"/>
      <c r="Q133" s="343"/>
      <c r="R133" s="343"/>
      <c r="S133" s="343"/>
      <c r="T133" s="343"/>
      <c r="U133" s="343"/>
      <c r="V133" s="343"/>
      <c r="W133" s="343"/>
      <c r="X133" s="343"/>
      <c r="Y133" s="343"/>
      <c r="Z133" s="343"/>
      <c r="AA133" s="343"/>
      <c r="AB133" s="343"/>
      <c r="AC133" s="343"/>
      <c r="AD133" s="343"/>
      <c r="AE133" s="343"/>
      <c r="AF133" s="343"/>
      <c r="AG133" s="343"/>
      <c r="AH133" s="343"/>
      <c r="AI133" s="343"/>
      <c r="AJ133" s="343"/>
      <c r="AK133" s="343"/>
      <c r="AL133" s="343"/>
      <c r="AM133" s="343"/>
      <c r="AN133" s="343"/>
      <c r="AO133" s="343"/>
      <c r="AP133" s="343"/>
      <c r="AQ133" s="343"/>
      <c r="AR133" s="343"/>
      <c r="AS133" s="343"/>
      <c r="AT133" s="343"/>
      <c r="AU133" s="343"/>
      <c r="AV133" s="343"/>
      <c r="AW133" s="343"/>
      <c r="AX133" s="343"/>
      <c r="AY133" s="343"/>
      <c r="AZ133" s="343"/>
      <c r="BA133" s="343"/>
      <c r="BB133" s="343"/>
      <c r="BC133" s="343"/>
      <c r="BD133" s="343"/>
      <c r="BE133" s="343"/>
      <c r="BF133" s="343"/>
      <c r="BG133" s="343"/>
      <c r="BH133" s="343"/>
      <c r="BI133" s="343"/>
      <c r="BJ133" s="343"/>
      <c r="BK133" s="343"/>
      <c r="BL133" s="343"/>
      <c r="BM133" s="343"/>
      <c r="BN133" s="343"/>
      <c r="BO133" s="343"/>
      <c r="BP133" s="343"/>
      <c r="BQ133" s="343"/>
      <c r="BR133" s="343"/>
      <c r="BS133" s="343"/>
      <c r="BT133" s="343"/>
      <c r="BU133" s="343"/>
      <c r="BV133" s="343"/>
      <c r="BW133" s="343"/>
      <c r="BX133" s="343"/>
      <c r="BY133" s="343"/>
      <c r="BZ133" s="343"/>
      <c r="CA133" s="343"/>
      <c r="CB133" s="343"/>
      <c r="CC133" s="343"/>
      <c r="CD133" s="343"/>
      <c r="CE133" s="343"/>
      <c r="CF133" s="343"/>
      <c r="CG133" s="343"/>
      <c r="CH133" s="343"/>
      <c r="CI133" s="343"/>
      <c r="CJ133" s="343"/>
      <c r="CK133" s="343"/>
      <c r="CL133" s="343"/>
      <c r="CM133" s="343"/>
      <c r="CN133" s="343"/>
      <c r="CO133" s="343"/>
      <c r="CP133" s="343"/>
      <c r="CQ133" s="343"/>
      <c r="CR133" s="343"/>
      <c r="CS133" s="343"/>
      <c r="CT133" s="343"/>
      <c r="CU133" s="343"/>
      <c r="CV133" s="343"/>
      <c r="CW133" s="343"/>
      <c r="CX133" s="343"/>
      <c r="CY133" s="343"/>
      <c r="CZ133" s="343"/>
      <c r="DA133" s="343"/>
      <c r="DB133" s="343"/>
      <c r="DC133" s="343"/>
      <c r="DD133" s="343"/>
      <c r="DE133" s="343"/>
      <c r="DF133" s="343"/>
      <c r="DG133" s="343"/>
      <c r="DH133" s="343"/>
      <c r="DI133" s="343"/>
      <c r="DJ133" s="343"/>
      <c r="DK133" s="343"/>
      <c r="DL133" s="343"/>
      <c r="DM133" s="343"/>
      <c r="DN133" s="343"/>
      <c r="DO133" s="343"/>
      <c r="DP133" s="343"/>
      <c r="DQ133" s="343"/>
      <c r="DR133" s="343"/>
      <c r="DS133" s="343"/>
      <c r="DT133" s="343"/>
      <c r="DU133" s="343"/>
      <c r="DV133" s="343"/>
      <c r="DW133" s="343"/>
      <c r="DX133" s="343"/>
      <c r="DY133" s="343"/>
      <c r="DZ133" s="343"/>
      <c r="EA133" s="343"/>
      <c r="EB133" s="343"/>
      <c r="EC133" s="343"/>
      <c r="ED133" s="343"/>
      <c r="EE133" s="343"/>
      <c r="EF133" s="343"/>
      <c r="EG133" s="343"/>
      <c r="EH133" s="343"/>
      <c r="EI133" s="343"/>
      <c r="EJ133" s="343"/>
      <c r="EK133" s="343"/>
      <c r="EL133" s="343"/>
      <c r="EM133" s="343"/>
      <c r="EN133" s="343"/>
      <c r="EO133" s="343"/>
      <c r="EP133" s="343"/>
      <c r="EQ133" s="343"/>
      <c r="ER133" s="343"/>
      <c r="ES133" s="343"/>
      <c r="ET133" s="343"/>
      <c r="EU133" s="343"/>
      <c r="EV133" s="343"/>
      <c r="EW133" s="343"/>
      <c r="EX133" s="343"/>
      <c r="EY133" s="343"/>
      <c r="EZ133" s="343"/>
      <c r="FA133" s="343"/>
      <c r="FB133" s="343"/>
      <c r="FC133" s="343"/>
      <c r="FD133" s="343"/>
      <c r="FE133" s="343"/>
      <c r="FF133" s="343"/>
      <c r="FG133" s="343"/>
      <c r="FH133" s="343"/>
      <c r="FI133" s="343"/>
      <c r="FJ133" s="343"/>
      <c r="FK133" s="343"/>
      <c r="FL133" s="343"/>
      <c r="FM133" s="343"/>
      <c r="FN133" s="343"/>
      <c r="FO133" s="343"/>
      <c r="FP133" s="343"/>
      <c r="FQ133" s="343"/>
      <c r="FR133" s="343"/>
      <c r="FS133" s="343"/>
      <c r="FT133" s="343"/>
      <c r="FU133" s="343"/>
      <c r="FV133" s="343"/>
      <c r="FW133" s="343"/>
      <c r="FX133" s="343"/>
      <c r="FY133" s="343"/>
      <c r="FZ133" s="343"/>
      <c r="GA133" s="343"/>
      <c r="GB133" s="343"/>
      <c r="GC133" s="343"/>
      <c r="GD133" s="343"/>
      <c r="GE133" s="343"/>
      <c r="GF133" s="343"/>
      <c r="GG133" s="343"/>
      <c r="GH133" s="343"/>
      <c r="GI133" s="343"/>
      <c r="GJ133" s="343"/>
      <c r="GK133" s="343"/>
      <c r="GL133" s="343"/>
      <c r="GM133" s="343"/>
      <c r="GN133" s="343"/>
      <c r="GO133" s="343"/>
      <c r="GP133" s="343"/>
      <c r="GQ133" s="343"/>
      <c r="GR133" s="343"/>
      <c r="GS133" s="343"/>
      <c r="GT133" s="343"/>
      <c r="GU133" s="343"/>
      <c r="GV133" s="343"/>
      <c r="GW133" s="343"/>
      <c r="GX133" s="343"/>
      <c r="GY133" s="343"/>
      <c r="GZ133" s="343"/>
      <c r="HA133" s="343"/>
      <c r="HB133" s="343"/>
      <c r="HC133" s="343"/>
      <c r="HD133" s="343"/>
      <c r="HE133" s="343"/>
      <c r="HF133" s="343"/>
      <c r="HG133" s="343"/>
      <c r="HH133" s="343"/>
      <c r="HI133" s="343"/>
      <c r="HJ133" s="343"/>
      <c r="HK133" s="343"/>
      <c r="HL133" s="343"/>
      <c r="HM133" s="343"/>
      <c r="HN133" s="343"/>
      <c r="HO133" s="343"/>
      <c r="HP133" s="343"/>
      <c r="HQ133" s="343"/>
      <c r="HR133" s="343"/>
      <c r="HS133" s="343"/>
      <c r="HT133" s="343"/>
      <c r="HU133" s="343"/>
      <c r="HV133" s="343"/>
      <c r="HW133" s="343"/>
      <c r="HX133" s="343"/>
      <c r="HY133" s="343"/>
      <c r="HZ133" s="343"/>
      <c r="IA133" s="343"/>
      <c r="IB133" s="343"/>
      <c r="IC133" s="343"/>
      <c r="ID133" s="343"/>
      <c r="IE133" s="343"/>
      <c r="IF133" s="343"/>
      <c r="IG133" s="343"/>
      <c r="IH133" s="343"/>
      <c r="II133" s="343"/>
      <c r="IJ133" s="343"/>
      <c r="IK133" s="343"/>
      <c r="IL133" s="343"/>
      <c r="IM133" s="343"/>
      <c r="IN133" s="343"/>
      <c r="IO133" s="343"/>
      <c r="IP133" s="343"/>
      <c r="IQ133" s="343"/>
      <c r="IR133" s="343"/>
      <c r="IS133" s="343"/>
      <c r="IT133" s="343"/>
      <c r="IU133" s="343"/>
      <c r="IV133" s="343"/>
    </row>
    <row r="134" spans="1:256" s="344" customFormat="1" ht="20" customHeight="1">
      <c r="A134" s="345" t="s">
        <v>1039</v>
      </c>
      <c r="B134" s="354">
        <v>101006</v>
      </c>
      <c r="C134" s="347" t="s">
        <v>741</v>
      </c>
      <c r="D134" s="348">
        <v>1</v>
      </c>
      <c r="E134" s="350">
        <v>25</v>
      </c>
      <c r="F134" s="350">
        <v>25</v>
      </c>
      <c r="G134" s="350">
        <v>0</v>
      </c>
      <c r="H134" s="350">
        <v>25</v>
      </c>
      <c r="I134" s="350">
        <v>25</v>
      </c>
      <c r="J134" s="350">
        <v>0</v>
      </c>
      <c r="K134" s="343"/>
      <c r="L134" s="343"/>
      <c r="M134" s="343"/>
      <c r="N134" s="343"/>
      <c r="O134" s="343"/>
      <c r="P134" s="343"/>
      <c r="Q134" s="343"/>
      <c r="R134" s="343"/>
      <c r="S134" s="343"/>
      <c r="T134" s="343"/>
      <c r="U134" s="343"/>
      <c r="V134" s="343"/>
      <c r="W134" s="343"/>
      <c r="X134" s="343"/>
      <c r="Y134" s="343"/>
      <c r="Z134" s="343"/>
      <c r="AA134" s="343"/>
      <c r="AB134" s="343"/>
      <c r="AC134" s="343"/>
      <c r="AD134" s="343"/>
      <c r="AE134" s="343"/>
      <c r="AF134" s="343"/>
      <c r="AG134" s="343"/>
      <c r="AH134" s="343"/>
      <c r="AI134" s="343"/>
      <c r="AJ134" s="343"/>
      <c r="AK134" s="343"/>
      <c r="AL134" s="343"/>
      <c r="AM134" s="343"/>
      <c r="AN134" s="343"/>
      <c r="AO134" s="343"/>
      <c r="AP134" s="343"/>
      <c r="AQ134" s="343"/>
      <c r="AR134" s="343"/>
      <c r="AS134" s="343"/>
      <c r="AT134" s="343"/>
      <c r="AU134" s="343"/>
      <c r="AV134" s="343"/>
      <c r="AW134" s="343"/>
      <c r="AX134" s="343"/>
      <c r="AY134" s="343"/>
      <c r="AZ134" s="343"/>
      <c r="BA134" s="343"/>
      <c r="BB134" s="343"/>
      <c r="BC134" s="343"/>
      <c r="BD134" s="343"/>
      <c r="BE134" s="343"/>
      <c r="BF134" s="343"/>
      <c r="BG134" s="343"/>
      <c r="BH134" s="343"/>
      <c r="BI134" s="343"/>
      <c r="BJ134" s="343"/>
      <c r="BK134" s="343"/>
      <c r="BL134" s="343"/>
      <c r="BM134" s="343"/>
      <c r="BN134" s="343"/>
      <c r="BO134" s="343"/>
      <c r="BP134" s="343"/>
      <c r="BQ134" s="343"/>
      <c r="BR134" s="343"/>
      <c r="BS134" s="343"/>
      <c r="BT134" s="343"/>
      <c r="BU134" s="343"/>
      <c r="BV134" s="343"/>
      <c r="BW134" s="343"/>
      <c r="BX134" s="343"/>
      <c r="BY134" s="343"/>
      <c r="BZ134" s="343"/>
      <c r="CA134" s="343"/>
      <c r="CB134" s="343"/>
      <c r="CC134" s="343"/>
      <c r="CD134" s="343"/>
      <c r="CE134" s="343"/>
      <c r="CF134" s="343"/>
      <c r="CG134" s="343"/>
      <c r="CH134" s="343"/>
      <c r="CI134" s="343"/>
      <c r="CJ134" s="343"/>
      <c r="CK134" s="343"/>
      <c r="CL134" s="343"/>
      <c r="CM134" s="343"/>
      <c r="CN134" s="343"/>
      <c r="CO134" s="343"/>
      <c r="CP134" s="343"/>
      <c r="CQ134" s="343"/>
      <c r="CR134" s="343"/>
      <c r="CS134" s="343"/>
      <c r="CT134" s="343"/>
      <c r="CU134" s="343"/>
      <c r="CV134" s="343"/>
      <c r="CW134" s="343"/>
      <c r="CX134" s="343"/>
      <c r="CY134" s="343"/>
      <c r="CZ134" s="343"/>
      <c r="DA134" s="343"/>
      <c r="DB134" s="343"/>
      <c r="DC134" s="343"/>
      <c r="DD134" s="343"/>
      <c r="DE134" s="343"/>
      <c r="DF134" s="343"/>
      <c r="DG134" s="343"/>
      <c r="DH134" s="343"/>
      <c r="DI134" s="343"/>
      <c r="DJ134" s="343"/>
      <c r="DK134" s="343"/>
      <c r="DL134" s="343"/>
      <c r="DM134" s="343"/>
      <c r="DN134" s="343"/>
      <c r="DO134" s="343"/>
      <c r="DP134" s="343"/>
      <c r="DQ134" s="343"/>
      <c r="DR134" s="343"/>
      <c r="DS134" s="343"/>
      <c r="DT134" s="343"/>
      <c r="DU134" s="343"/>
      <c r="DV134" s="343"/>
      <c r="DW134" s="343"/>
      <c r="DX134" s="343"/>
      <c r="DY134" s="343"/>
      <c r="DZ134" s="343"/>
      <c r="EA134" s="343"/>
      <c r="EB134" s="343"/>
      <c r="EC134" s="343"/>
      <c r="ED134" s="343"/>
      <c r="EE134" s="343"/>
      <c r="EF134" s="343"/>
      <c r="EG134" s="343"/>
      <c r="EH134" s="343"/>
      <c r="EI134" s="343"/>
      <c r="EJ134" s="343"/>
      <c r="EK134" s="343"/>
      <c r="EL134" s="343"/>
      <c r="EM134" s="343"/>
      <c r="EN134" s="343"/>
      <c r="EO134" s="343"/>
      <c r="EP134" s="343"/>
      <c r="EQ134" s="343"/>
      <c r="ER134" s="343"/>
      <c r="ES134" s="343"/>
      <c r="ET134" s="343"/>
      <c r="EU134" s="343"/>
      <c r="EV134" s="343"/>
      <c r="EW134" s="343"/>
      <c r="EX134" s="343"/>
      <c r="EY134" s="343"/>
      <c r="EZ134" s="343"/>
      <c r="FA134" s="343"/>
      <c r="FB134" s="343"/>
      <c r="FC134" s="343"/>
      <c r="FD134" s="343"/>
      <c r="FE134" s="343"/>
      <c r="FF134" s="343"/>
      <c r="FG134" s="343"/>
      <c r="FH134" s="343"/>
      <c r="FI134" s="343"/>
      <c r="FJ134" s="343"/>
      <c r="FK134" s="343"/>
      <c r="FL134" s="343"/>
      <c r="FM134" s="343"/>
      <c r="FN134" s="343"/>
      <c r="FO134" s="343"/>
      <c r="FP134" s="343"/>
      <c r="FQ134" s="343"/>
      <c r="FR134" s="343"/>
      <c r="FS134" s="343"/>
      <c r="FT134" s="343"/>
      <c r="FU134" s="343"/>
      <c r="FV134" s="343"/>
      <c r="FW134" s="343"/>
      <c r="FX134" s="343"/>
      <c r="FY134" s="343"/>
      <c r="FZ134" s="343"/>
      <c r="GA134" s="343"/>
      <c r="GB134" s="343"/>
      <c r="GC134" s="343"/>
      <c r="GD134" s="343"/>
      <c r="GE134" s="343"/>
      <c r="GF134" s="343"/>
      <c r="GG134" s="343"/>
      <c r="GH134" s="343"/>
      <c r="GI134" s="343"/>
      <c r="GJ134" s="343"/>
      <c r="GK134" s="343"/>
      <c r="GL134" s="343"/>
      <c r="GM134" s="343"/>
      <c r="GN134" s="343"/>
      <c r="GO134" s="343"/>
      <c r="GP134" s="343"/>
      <c r="GQ134" s="343"/>
      <c r="GR134" s="343"/>
      <c r="GS134" s="343"/>
      <c r="GT134" s="343"/>
      <c r="GU134" s="343"/>
      <c r="GV134" s="343"/>
      <c r="GW134" s="343"/>
      <c r="GX134" s="343"/>
      <c r="GY134" s="343"/>
      <c r="GZ134" s="343"/>
      <c r="HA134" s="343"/>
      <c r="HB134" s="343"/>
      <c r="HC134" s="343"/>
      <c r="HD134" s="343"/>
      <c r="HE134" s="343"/>
      <c r="HF134" s="343"/>
      <c r="HG134" s="343"/>
      <c r="HH134" s="343"/>
      <c r="HI134" s="343"/>
      <c r="HJ134" s="343"/>
      <c r="HK134" s="343"/>
      <c r="HL134" s="343"/>
      <c r="HM134" s="343"/>
      <c r="HN134" s="343"/>
      <c r="HO134" s="343"/>
      <c r="HP134" s="343"/>
      <c r="HQ134" s="343"/>
      <c r="HR134" s="343"/>
      <c r="HS134" s="343"/>
      <c r="HT134" s="343"/>
      <c r="HU134" s="343"/>
      <c r="HV134" s="343"/>
      <c r="HW134" s="343"/>
      <c r="HX134" s="343"/>
      <c r="HY134" s="343"/>
      <c r="HZ134" s="343"/>
      <c r="IA134" s="343"/>
      <c r="IB134" s="343"/>
      <c r="IC134" s="343"/>
      <c r="ID134" s="343"/>
      <c r="IE134" s="343"/>
      <c r="IF134" s="343"/>
      <c r="IG134" s="343"/>
      <c r="IH134" s="343"/>
      <c r="II134" s="343"/>
      <c r="IJ134" s="343"/>
      <c r="IK134" s="343"/>
      <c r="IL134" s="343"/>
      <c r="IM134" s="343"/>
      <c r="IN134" s="343"/>
      <c r="IO134" s="343"/>
      <c r="IP134" s="343"/>
      <c r="IQ134" s="343"/>
      <c r="IR134" s="343"/>
      <c r="IS134" s="343"/>
      <c r="IT134" s="343"/>
      <c r="IU134" s="343"/>
      <c r="IV134" s="343"/>
    </row>
    <row r="135" spans="1:256" s="344" customFormat="1" ht="20" customHeight="1">
      <c r="A135" s="345" t="s">
        <v>886</v>
      </c>
      <c r="B135" s="346" t="s">
        <v>887</v>
      </c>
      <c r="C135" s="347" t="s">
        <v>741</v>
      </c>
      <c r="D135" s="348">
        <v>1.51</v>
      </c>
      <c r="E135" s="349">
        <v>144.72999999999999</v>
      </c>
      <c r="F135" s="349">
        <v>144.72999999999999</v>
      </c>
      <c r="G135" s="350">
        <v>0</v>
      </c>
      <c r="H135" s="349">
        <v>144.72999999999999</v>
      </c>
      <c r="I135" s="349">
        <v>144.72999999999999</v>
      </c>
      <c r="J135" s="350">
        <v>0</v>
      </c>
      <c r="K135" s="343"/>
      <c r="L135" s="343"/>
      <c r="M135" s="343"/>
      <c r="N135" s="343"/>
      <c r="O135" s="343"/>
      <c r="P135" s="343"/>
      <c r="Q135" s="343"/>
      <c r="R135" s="343"/>
      <c r="S135" s="343"/>
      <c r="T135" s="343"/>
      <c r="U135" s="343"/>
      <c r="V135" s="343"/>
      <c r="W135" s="343"/>
      <c r="X135" s="343"/>
      <c r="Y135" s="343"/>
      <c r="Z135" s="343"/>
      <c r="AA135" s="343"/>
      <c r="AB135" s="343"/>
      <c r="AC135" s="343"/>
      <c r="AD135" s="343"/>
      <c r="AE135" s="343"/>
      <c r="AF135" s="343"/>
      <c r="AG135" s="343"/>
      <c r="AH135" s="343"/>
      <c r="AI135" s="343"/>
      <c r="AJ135" s="343"/>
      <c r="AK135" s="343"/>
      <c r="AL135" s="343"/>
      <c r="AM135" s="343"/>
      <c r="AN135" s="343"/>
      <c r="AO135" s="343"/>
      <c r="AP135" s="343"/>
      <c r="AQ135" s="343"/>
      <c r="AR135" s="343"/>
      <c r="AS135" s="343"/>
      <c r="AT135" s="343"/>
      <c r="AU135" s="343"/>
      <c r="AV135" s="343"/>
      <c r="AW135" s="343"/>
      <c r="AX135" s="343"/>
      <c r="AY135" s="343"/>
      <c r="AZ135" s="343"/>
      <c r="BA135" s="343"/>
      <c r="BB135" s="343"/>
      <c r="BC135" s="343"/>
      <c r="BD135" s="343"/>
      <c r="BE135" s="343"/>
      <c r="BF135" s="343"/>
      <c r="BG135" s="343"/>
      <c r="BH135" s="343"/>
      <c r="BI135" s="343"/>
      <c r="BJ135" s="343"/>
      <c r="BK135" s="343"/>
      <c r="BL135" s="343"/>
      <c r="BM135" s="343"/>
      <c r="BN135" s="343"/>
      <c r="BO135" s="343"/>
      <c r="BP135" s="343"/>
      <c r="BQ135" s="343"/>
      <c r="BR135" s="343"/>
      <c r="BS135" s="343"/>
      <c r="BT135" s="343"/>
      <c r="BU135" s="343"/>
      <c r="BV135" s="343"/>
      <c r="BW135" s="343"/>
      <c r="BX135" s="343"/>
      <c r="BY135" s="343"/>
      <c r="BZ135" s="343"/>
      <c r="CA135" s="343"/>
      <c r="CB135" s="343"/>
      <c r="CC135" s="343"/>
      <c r="CD135" s="343"/>
      <c r="CE135" s="343"/>
      <c r="CF135" s="343"/>
      <c r="CG135" s="343"/>
      <c r="CH135" s="343"/>
      <c r="CI135" s="343"/>
      <c r="CJ135" s="343"/>
      <c r="CK135" s="343"/>
      <c r="CL135" s="343"/>
      <c r="CM135" s="343"/>
      <c r="CN135" s="343"/>
      <c r="CO135" s="343"/>
      <c r="CP135" s="343"/>
      <c r="CQ135" s="343"/>
      <c r="CR135" s="343"/>
      <c r="CS135" s="343"/>
      <c r="CT135" s="343"/>
      <c r="CU135" s="343"/>
      <c r="CV135" s="343"/>
      <c r="CW135" s="343"/>
      <c r="CX135" s="343"/>
      <c r="CY135" s="343"/>
      <c r="CZ135" s="343"/>
      <c r="DA135" s="343"/>
      <c r="DB135" s="343"/>
      <c r="DC135" s="343"/>
      <c r="DD135" s="343"/>
      <c r="DE135" s="343"/>
      <c r="DF135" s="343"/>
      <c r="DG135" s="343"/>
      <c r="DH135" s="343"/>
      <c r="DI135" s="343"/>
      <c r="DJ135" s="343"/>
      <c r="DK135" s="343"/>
      <c r="DL135" s="343"/>
      <c r="DM135" s="343"/>
      <c r="DN135" s="343"/>
      <c r="DO135" s="343"/>
      <c r="DP135" s="343"/>
      <c r="DQ135" s="343"/>
      <c r="DR135" s="343"/>
      <c r="DS135" s="343"/>
      <c r="DT135" s="343"/>
      <c r="DU135" s="343"/>
      <c r="DV135" s="343"/>
      <c r="DW135" s="343"/>
      <c r="DX135" s="343"/>
      <c r="DY135" s="343"/>
      <c r="DZ135" s="343"/>
      <c r="EA135" s="343"/>
      <c r="EB135" s="343"/>
      <c r="EC135" s="343"/>
      <c r="ED135" s="343"/>
      <c r="EE135" s="343"/>
      <c r="EF135" s="343"/>
      <c r="EG135" s="343"/>
      <c r="EH135" s="343"/>
      <c r="EI135" s="343"/>
      <c r="EJ135" s="343"/>
      <c r="EK135" s="343"/>
      <c r="EL135" s="343"/>
      <c r="EM135" s="343"/>
      <c r="EN135" s="343"/>
      <c r="EO135" s="343"/>
      <c r="EP135" s="343"/>
      <c r="EQ135" s="343"/>
      <c r="ER135" s="343"/>
      <c r="ES135" s="343"/>
      <c r="ET135" s="343"/>
      <c r="EU135" s="343"/>
      <c r="EV135" s="343"/>
      <c r="EW135" s="343"/>
      <c r="EX135" s="343"/>
      <c r="EY135" s="343"/>
      <c r="EZ135" s="343"/>
      <c r="FA135" s="343"/>
      <c r="FB135" s="343"/>
      <c r="FC135" s="343"/>
      <c r="FD135" s="343"/>
      <c r="FE135" s="343"/>
      <c r="FF135" s="343"/>
      <c r="FG135" s="343"/>
      <c r="FH135" s="343"/>
      <c r="FI135" s="343"/>
      <c r="FJ135" s="343"/>
      <c r="FK135" s="343"/>
      <c r="FL135" s="343"/>
      <c r="FM135" s="343"/>
      <c r="FN135" s="343"/>
      <c r="FO135" s="343"/>
      <c r="FP135" s="343"/>
      <c r="FQ135" s="343"/>
      <c r="FR135" s="343"/>
      <c r="FS135" s="343"/>
      <c r="FT135" s="343"/>
      <c r="FU135" s="343"/>
      <c r="FV135" s="343"/>
      <c r="FW135" s="343"/>
      <c r="FX135" s="343"/>
      <c r="FY135" s="343"/>
      <c r="FZ135" s="343"/>
      <c r="GA135" s="343"/>
      <c r="GB135" s="343"/>
      <c r="GC135" s="343"/>
      <c r="GD135" s="343"/>
      <c r="GE135" s="343"/>
      <c r="GF135" s="343"/>
      <c r="GG135" s="343"/>
      <c r="GH135" s="343"/>
      <c r="GI135" s="343"/>
      <c r="GJ135" s="343"/>
      <c r="GK135" s="343"/>
      <c r="GL135" s="343"/>
      <c r="GM135" s="343"/>
      <c r="GN135" s="343"/>
      <c r="GO135" s="343"/>
      <c r="GP135" s="343"/>
      <c r="GQ135" s="343"/>
      <c r="GR135" s="343"/>
      <c r="GS135" s="343"/>
      <c r="GT135" s="343"/>
      <c r="GU135" s="343"/>
      <c r="GV135" s="343"/>
      <c r="GW135" s="343"/>
      <c r="GX135" s="343"/>
      <c r="GY135" s="343"/>
      <c r="GZ135" s="343"/>
      <c r="HA135" s="343"/>
      <c r="HB135" s="343"/>
      <c r="HC135" s="343"/>
      <c r="HD135" s="343"/>
      <c r="HE135" s="343"/>
      <c r="HF135" s="343"/>
      <c r="HG135" s="343"/>
      <c r="HH135" s="343"/>
      <c r="HI135" s="343"/>
      <c r="HJ135" s="343"/>
      <c r="HK135" s="343"/>
      <c r="HL135" s="343"/>
      <c r="HM135" s="343"/>
      <c r="HN135" s="343"/>
      <c r="HO135" s="343"/>
      <c r="HP135" s="343"/>
      <c r="HQ135" s="343"/>
      <c r="HR135" s="343"/>
      <c r="HS135" s="343"/>
      <c r="HT135" s="343"/>
      <c r="HU135" s="343"/>
      <c r="HV135" s="343"/>
      <c r="HW135" s="343"/>
      <c r="HX135" s="343"/>
      <c r="HY135" s="343"/>
      <c r="HZ135" s="343"/>
      <c r="IA135" s="343"/>
      <c r="IB135" s="343"/>
      <c r="IC135" s="343"/>
      <c r="ID135" s="343"/>
      <c r="IE135" s="343"/>
      <c r="IF135" s="343"/>
      <c r="IG135" s="343"/>
      <c r="IH135" s="343"/>
      <c r="II135" s="343"/>
      <c r="IJ135" s="343"/>
      <c r="IK135" s="343"/>
      <c r="IL135" s="343"/>
      <c r="IM135" s="343"/>
      <c r="IN135" s="343"/>
      <c r="IO135" s="343"/>
      <c r="IP135" s="343"/>
      <c r="IQ135" s="343"/>
      <c r="IR135" s="343"/>
      <c r="IS135" s="343"/>
      <c r="IT135" s="343"/>
      <c r="IU135" s="343"/>
      <c r="IV135" s="343"/>
    </row>
    <row r="136" spans="1:256" s="344" customFormat="1" ht="20" customHeight="1">
      <c r="A136" s="345" t="s">
        <v>888</v>
      </c>
      <c r="B136" s="346" t="s">
        <v>889</v>
      </c>
      <c r="C136" s="347" t="s">
        <v>741</v>
      </c>
      <c r="D136" s="348">
        <v>0.69</v>
      </c>
      <c r="E136" s="349">
        <v>160.72999999999999</v>
      </c>
      <c r="F136" s="349">
        <v>160.72999999999999</v>
      </c>
      <c r="G136" s="350">
        <v>0</v>
      </c>
      <c r="H136" s="349">
        <v>160.72999999999999</v>
      </c>
      <c r="I136" s="349">
        <v>160.72999999999999</v>
      </c>
      <c r="J136" s="350">
        <v>0</v>
      </c>
      <c r="K136" s="343"/>
      <c r="L136" s="343"/>
      <c r="M136" s="343"/>
      <c r="N136" s="343"/>
      <c r="O136" s="343"/>
      <c r="P136" s="343"/>
      <c r="Q136" s="343"/>
      <c r="R136" s="343"/>
      <c r="S136" s="343"/>
      <c r="T136" s="343"/>
      <c r="U136" s="343"/>
      <c r="V136" s="343"/>
      <c r="W136" s="343"/>
      <c r="X136" s="343"/>
      <c r="Y136" s="343"/>
      <c r="Z136" s="343"/>
      <c r="AA136" s="343"/>
      <c r="AB136" s="343"/>
      <c r="AC136" s="343"/>
      <c r="AD136" s="343"/>
      <c r="AE136" s="343"/>
      <c r="AF136" s="343"/>
      <c r="AG136" s="343"/>
      <c r="AH136" s="343"/>
      <c r="AI136" s="343"/>
      <c r="AJ136" s="343"/>
      <c r="AK136" s="343"/>
      <c r="AL136" s="343"/>
      <c r="AM136" s="343"/>
      <c r="AN136" s="343"/>
      <c r="AO136" s="343"/>
      <c r="AP136" s="343"/>
      <c r="AQ136" s="343"/>
      <c r="AR136" s="343"/>
      <c r="AS136" s="343"/>
      <c r="AT136" s="343"/>
      <c r="AU136" s="343"/>
      <c r="AV136" s="343"/>
      <c r="AW136" s="343"/>
      <c r="AX136" s="343"/>
      <c r="AY136" s="343"/>
      <c r="AZ136" s="343"/>
      <c r="BA136" s="343"/>
      <c r="BB136" s="343"/>
      <c r="BC136" s="343"/>
      <c r="BD136" s="343"/>
      <c r="BE136" s="343"/>
      <c r="BF136" s="343"/>
      <c r="BG136" s="343"/>
      <c r="BH136" s="343"/>
      <c r="BI136" s="343"/>
      <c r="BJ136" s="343"/>
      <c r="BK136" s="343"/>
      <c r="BL136" s="343"/>
      <c r="BM136" s="343"/>
      <c r="BN136" s="343"/>
      <c r="BO136" s="343"/>
      <c r="BP136" s="343"/>
      <c r="BQ136" s="343"/>
      <c r="BR136" s="343"/>
      <c r="BS136" s="343"/>
      <c r="BT136" s="343"/>
      <c r="BU136" s="343"/>
      <c r="BV136" s="343"/>
      <c r="BW136" s="343"/>
      <c r="BX136" s="343"/>
      <c r="BY136" s="343"/>
      <c r="BZ136" s="343"/>
      <c r="CA136" s="343"/>
      <c r="CB136" s="343"/>
      <c r="CC136" s="343"/>
      <c r="CD136" s="343"/>
      <c r="CE136" s="343"/>
      <c r="CF136" s="343"/>
      <c r="CG136" s="343"/>
      <c r="CH136" s="343"/>
      <c r="CI136" s="343"/>
      <c r="CJ136" s="343"/>
      <c r="CK136" s="343"/>
      <c r="CL136" s="343"/>
      <c r="CM136" s="343"/>
      <c r="CN136" s="343"/>
      <c r="CO136" s="343"/>
      <c r="CP136" s="343"/>
      <c r="CQ136" s="343"/>
      <c r="CR136" s="343"/>
      <c r="CS136" s="343"/>
      <c r="CT136" s="343"/>
      <c r="CU136" s="343"/>
      <c r="CV136" s="343"/>
      <c r="CW136" s="343"/>
      <c r="CX136" s="343"/>
      <c r="CY136" s="343"/>
      <c r="CZ136" s="343"/>
      <c r="DA136" s="343"/>
      <c r="DB136" s="343"/>
      <c r="DC136" s="343"/>
      <c r="DD136" s="343"/>
      <c r="DE136" s="343"/>
      <c r="DF136" s="343"/>
      <c r="DG136" s="343"/>
      <c r="DH136" s="343"/>
      <c r="DI136" s="343"/>
      <c r="DJ136" s="343"/>
      <c r="DK136" s="343"/>
      <c r="DL136" s="343"/>
      <c r="DM136" s="343"/>
      <c r="DN136" s="343"/>
      <c r="DO136" s="343"/>
      <c r="DP136" s="343"/>
      <c r="DQ136" s="343"/>
      <c r="DR136" s="343"/>
      <c r="DS136" s="343"/>
      <c r="DT136" s="343"/>
      <c r="DU136" s="343"/>
      <c r="DV136" s="343"/>
      <c r="DW136" s="343"/>
      <c r="DX136" s="343"/>
      <c r="DY136" s="343"/>
      <c r="DZ136" s="343"/>
      <c r="EA136" s="343"/>
      <c r="EB136" s="343"/>
      <c r="EC136" s="343"/>
      <c r="ED136" s="343"/>
      <c r="EE136" s="343"/>
      <c r="EF136" s="343"/>
      <c r="EG136" s="343"/>
      <c r="EH136" s="343"/>
      <c r="EI136" s="343"/>
      <c r="EJ136" s="343"/>
      <c r="EK136" s="343"/>
      <c r="EL136" s="343"/>
      <c r="EM136" s="343"/>
      <c r="EN136" s="343"/>
      <c r="EO136" s="343"/>
      <c r="EP136" s="343"/>
      <c r="EQ136" s="343"/>
      <c r="ER136" s="343"/>
      <c r="ES136" s="343"/>
      <c r="ET136" s="343"/>
      <c r="EU136" s="343"/>
      <c r="EV136" s="343"/>
      <c r="EW136" s="343"/>
      <c r="EX136" s="343"/>
      <c r="EY136" s="343"/>
      <c r="EZ136" s="343"/>
      <c r="FA136" s="343"/>
      <c r="FB136" s="343"/>
      <c r="FC136" s="343"/>
      <c r="FD136" s="343"/>
      <c r="FE136" s="343"/>
      <c r="FF136" s="343"/>
      <c r="FG136" s="343"/>
      <c r="FH136" s="343"/>
      <c r="FI136" s="343"/>
      <c r="FJ136" s="343"/>
      <c r="FK136" s="343"/>
      <c r="FL136" s="343"/>
      <c r="FM136" s="343"/>
      <c r="FN136" s="343"/>
      <c r="FO136" s="343"/>
      <c r="FP136" s="343"/>
      <c r="FQ136" s="343"/>
      <c r="FR136" s="343"/>
      <c r="FS136" s="343"/>
      <c r="FT136" s="343"/>
      <c r="FU136" s="343"/>
      <c r="FV136" s="343"/>
      <c r="FW136" s="343"/>
      <c r="FX136" s="343"/>
      <c r="FY136" s="343"/>
      <c r="FZ136" s="343"/>
      <c r="GA136" s="343"/>
      <c r="GB136" s="343"/>
      <c r="GC136" s="343"/>
      <c r="GD136" s="343"/>
      <c r="GE136" s="343"/>
      <c r="GF136" s="343"/>
      <c r="GG136" s="343"/>
      <c r="GH136" s="343"/>
      <c r="GI136" s="343"/>
      <c r="GJ136" s="343"/>
      <c r="GK136" s="343"/>
      <c r="GL136" s="343"/>
      <c r="GM136" s="343"/>
      <c r="GN136" s="343"/>
      <c r="GO136" s="343"/>
      <c r="GP136" s="343"/>
      <c r="GQ136" s="343"/>
      <c r="GR136" s="343"/>
      <c r="GS136" s="343"/>
      <c r="GT136" s="343"/>
      <c r="GU136" s="343"/>
      <c r="GV136" s="343"/>
      <c r="GW136" s="343"/>
      <c r="GX136" s="343"/>
      <c r="GY136" s="343"/>
      <c r="GZ136" s="343"/>
      <c r="HA136" s="343"/>
      <c r="HB136" s="343"/>
      <c r="HC136" s="343"/>
      <c r="HD136" s="343"/>
      <c r="HE136" s="343"/>
      <c r="HF136" s="343"/>
      <c r="HG136" s="343"/>
      <c r="HH136" s="343"/>
      <c r="HI136" s="343"/>
      <c r="HJ136" s="343"/>
      <c r="HK136" s="343"/>
      <c r="HL136" s="343"/>
      <c r="HM136" s="343"/>
      <c r="HN136" s="343"/>
      <c r="HO136" s="343"/>
      <c r="HP136" s="343"/>
      <c r="HQ136" s="343"/>
      <c r="HR136" s="343"/>
      <c r="HS136" s="343"/>
      <c r="HT136" s="343"/>
      <c r="HU136" s="343"/>
      <c r="HV136" s="343"/>
      <c r="HW136" s="343"/>
      <c r="HX136" s="343"/>
      <c r="HY136" s="343"/>
      <c r="HZ136" s="343"/>
      <c r="IA136" s="343"/>
      <c r="IB136" s="343"/>
      <c r="IC136" s="343"/>
      <c r="ID136" s="343"/>
      <c r="IE136" s="343"/>
      <c r="IF136" s="343"/>
      <c r="IG136" s="343"/>
      <c r="IH136" s="343"/>
      <c r="II136" s="343"/>
      <c r="IJ136" s="343"/>
      <c r="IK136" s="343"/>
      <c r="IL136" s="343"/>
      <c r="IM136" s="343"/>
      <c r="IN136" s="343"/>
      <c r="IO136" s="343"/>
      <c r="IP136" s="343"/>
      <c r="IQ136" s="343"/>
      <c r="IR136" s="343"/>
      <c r="IS136" s="343"/>
      <c r="IT136" s="343"/>
      <c r="IU136" s="343"/>
      <c r="IV136" s="343"/>
    </row>
    <row r="137" spans="1:256" s="344" customFormat="1" ht="20" customHeight="1">
      <c r="A137" s="345" t="s">
        <v>890</v>
      </c>
      <c r="B137" s="346" t="s">
        <v>891</v>
      </c>
      <c r="C137" s="347" t="s">
        <v>741</v>
      </c>
      <c r="D137" s="348">
        <v>0.11</v>
      </c>
      <c r="E137" s="350">
        <v>35963</v>
      </c>
      <c r="F137" s="350">
        <v>35963</v>
      </c>
      <c r="G137" s="350">
        <v>0</v>
      </c>
      <c r="H137" s="350">
        <v>35963</v>
      </c>
      <c r="I137" s="350">
        <v>35963</v>
      </c>
      <c r="J137" s="350">
        <v>0</v>
      </c>
      <c r="K137" s="343"/>
      <c r="L137" s="343"/>
      <c r="M137" s="343"/>
      <c r="N137" s="343"/>
      <c r="O137" s="343"/>
      <c r="P137" s="343"/>
      <c r="Q137" s="343"/>
      <c r="R137" s="343"/>
      <c r="S137" s="343"/>
      <c r="T137" s="343"/>
      <c r="U137" s="343"/>
      <c r="V137" s="343"/>
      <c r="W137" s="343"/>
      <c r="X137" s="343"/>
      <c r="Y137" s="343"/>
      <c r="Z137" s="343"/>
      <c r="AA137" s="343"/>
      <c r="AB137" s="343"/>
      <c r="AC137" s="343"/>
      <c r="AD137" s="343"/>
      <c r="AE137" s="343"/>
      <c r="AF137" s="343"/>
      <c r="AG137" s="343"/>
      <c r="AH137" s="343"/>
      <c r="AI137" s="343"/>
      <c r="AJ137" s="343"/>
      <c r="AK137" s="343"/>
      <c r="AL137" s="343"/>
      <c r="AM137" s="343"/>
      <c r="AN137" s="343"/>
      <c r="AO137" s="343"/>
      <c r="AP137" s="343"/>
      <c r="AQ137" s="343"/>
      <c r="AR137" s="343"/>
      <c r="AS137" s="343"/>
      <c r="AT137" s="343"/>
      <c r="AU137" s="343"/>
      <c r="AV137" s="343"/>
      <c r="AW137" s="343"/>
      <c r="AX137" s="343"/>
      <c r="AY137" s="343"/>
      <c r="AZ137" s="343"/>
      <c r="BA137" s="343"/>
      <c r="BB137" s="343"/>
      <c r="BC137" s="343"/>
      <c r="BD137" s="343"/>
      <c r="BE137" s="343"/>
      <c r="BF137" s="343"/>
      <c r="BG137" s="343"/>
      <c r="BH137" s="343"/>
      <c r="BI137" s="343"/>
      <c r="BJ137" s="343"/>
      <c r="BK137" s="343"/>
      <c r="BL137" s="343"/>
      <c r="BM137" s="343"/>
      <c r="BN137" s="343"/>
      <c r="BO137" s="343"/>
      <c r="BP137" s="343"/>
      <c r="BQ137" s="343"/>
      <c r="BR137" s="343"/>
      <c r="BS137" s="343"/>
      <c r="BT137" s="343"/>
      <c r="BU137" s="343"/>
      <c r="BV137" s="343"/>
      <c r="BW137" s="343"/>
      <c r="BX137" s="343"/>
      <c r="BY137" s="343"/>
      <c r="BZ137" s="343"/>
      <c r="CA137" s="343"/>
      <c r="CB137" s="343"/>
      <c r="CC137" s="343"/>
      <c r="CD137" s="343"/>
      <c r="CE137" s="343"/>
      <c r="CF137" s="343"/>
      <c r="CG137" s="343"/>
      <c r="CH137" s="343"/>
      <c r="CI137" s="343"/>
      <c r="CJ137" s="343"/>
      <c r="CK137" s="343"/>
      <c r="CL137" s="343"/>
      <c r="CM137" s="343"/>
      <c r="CN137" s="343"/>
      <c r="CO137" s="343"/>
      <c r="CP137" s="343"/>
      <c r="CQ137" s="343"/>
      <c r="CR137" s="343"/>
      <c r="CS137" s="343"/>
      <c r="CT137" s="343"/>
      <c r="CU137" s="343"/>
      <c r="CV137" s="343"/>
      <c r="CW137" s="343"/>
      <c r="CX137" s="343"/>
      <c r="CY137" s="343"/>
      <c r="CZ137" s="343"/>
      <c r="DA137" s="343"/>
      <c r="DB137" s="343"/>
      <c r="DC137" s="343"/>
      <c r="DD137" s="343"/>
      <c r="DE137" s="343"/>
      <c r="DF137" s="343"/>
      <c r="DG137" s="343"/>
      <c r="DH137" s="343"/>
      <c r="DI137" s="343"/>
      <c r="DJ137" s="343"/>
      <c r="DK137" s="343"/>
      <c r="DL137" s="343"/>
      <c r="DM137" s="343"/>
      <c r="DN137" s="343"/>
      <c r="DO137" s="343"/>
      <c r="DP137" s="343"/>
      <c r="DQ137" s="343"/>
      <c r="DR137" s="343"/>
      <c r="DS137" s="343"/>
      <c r="DT137" s="343"/>
      <c r="DU137" s="343"/>
      <c r="DV137" s="343"/>
      <c r="DW137" s="343"/>
      <c r="DX137" s="343"/>
      <c r="DY137" s="343"/>
      <c r="DZ137" s="343"/>
      <c r="EA137" s="343"/>
      <c r="EB137" s="343"/>
      <c r="EC137" s="343"/>
      <c r="ED137" s="343"/>
      <c r="EE137" s="343"/>
      <c r="EF137" s="343"/>
      <c r="EG137" s="343"/>
      <c r="EH137" s="343"/>
      <c r="EI137" s="343"/>
      <c r="EJ137" s="343"/>
      <c r="EK137" s="343"/>
      <c r="EL137" s="343"/>
      <c r="EM137" s="343"/>
      <c r="EN137" s="343"/>
      <c r="EO137" s="343"/>
      <c r="EP137" s="343"/>
      <c r="EQ137" s="343"/>
      <c r="ER137" s="343"/>
      <c r="ES137" s="343"/>
      <c r="ET137" s="343"/>
      <c r="EU137" s="343"/>
      <c r="EV137" s="343"/>
      <c r="EW137" s="343"/>
      <c r="EX137" s="343"/>
      <c r="EY137" s="343"/>
      <c r="EZ137" s="343"/>
      <c r="FA137" s="343"/>
      <c r="FB137" s="343"/>
      <c r="FC137" s="343"/>
      <c r="FD137" s="343"/>
      <c r="FE137" s="343"/>
      <c r="FF137" s="343"/>
      <c r="FG137" s="343"/>
      <c r="FH137" s="343"/>
      <c r="FI137" s="343"/>
      <c r="FJ137" s="343"/>
      <c r="FK137" s="343"/>
      <c r="FL137" s="343"/>
      <c r="FM137" s="343"/>
      <c r="FN137" s="343"/>
      <c r="FO137" s="343"/>
      <c r="FP137" s="343"/>
      <c r="FQ137" s="343"/>
      <c r="FR137" s="343"/>
      <c r="FS137" s="343"/>
      <c r="FT137" s="343"/>
      <c r="FU137" s="343"/>
      <c r="FV137" s="343"/>
      <c r="FW137" s="343"/>
      <c r="FX137" s="343"/>
      <c r="FY137" s="343"/>
      <c r="FZ137" s="343"/>
      <c r="GA137" s="343"/>
      <c r="GB137" s="343"/>
      <c r="GC137" s="343"/>
      <c r="GD137" s="343"/>
      <c r="GE137" s="343"/>
      <c r="GF137" s="343"/>
      <c r="GG137" s="343"/>
      <c r="GH137" s="343"/>
      <c r="GI137" s="343"/>
      <c r="GJ137" s="343"/>
      <c r="GK137" s="343"/>
      <c r="GL137" s="343"/>
      <c r="GM137" s="343"/>
      <c r="GN137" s="343"/>
      <c r="GO137" s="343"/>
      <c r="GP137" s="343"/>
      <c r="GQ137" s="343"/>
      <c r="GR137" s="343"/>
      <c r="GS137" s="343"/>
      <c r="GT137" s="343"/>
      <c r="GU137" s="343"/>
      <c r="GV137" s="343"/>
      <c r="GW137" s="343"/>
      <c r="GX137" s="343"/>
      <c r="GY137" s="343"/>
      <c r="GZ137" s="343"/>
      <c r="HA137" s="343"/>
      <c r="HB137" s="343"/>
      <c r="HC137" s="343"/>
      <c r="HD137" s="343"/>
      <c r="HE137" s="343"/>
      <c r="HF137" s="343"/>
      <c r="HG137" s="343"/>
      <c r="HH137" s="343"/>
      <c r="HI137" s="343"/>
      <c r="HJ137" s="343"/>
      <c r="HK137" s="343"/>
      <c r="HL137" s="343"/>
      <c r="HM137" s="343"/>
      <c r="HN137" s="343"/>
      <c r="HO137" s="343"/>
      <c r="HP137" s="343"/>
      <c r="HQ137" s="343"/>
      <c r="HR137" s="343"/>
      <c r="HS137" s="343"/>
      <c r="HT137" s="343"/>
      <c r="HU137" s="343"/>
      <c r="HV137" s="343"/>
      <c r="HW137" s="343"/>
      <c r="HX137" s="343"/>
      <c r="HY137" s="343"/>
      <c r="HZ137" s="343"/>
      <c r="IA137" s="343"/>
      <c r="IB137" s="343"/>
      <c r="IC137" s="343"/>
      <c r="ID137" s="343"/>
      <c r="IE137" s="343"/>
      <c r="IF137" s="343"/>
      <c r="IG137" s="343"/>
      <c r="IH137" s="343"/>
      <c r="II137" s="343"/>
      <c r="IJ137" s="343"/>
      <c r="IK137" s="343"/>
      <c r="IL137" s="343"/>
      <c r="IM137" s="343"/>
      <c r="IN137" s="343"/>
      <c r="IO137" s="343"/>
      <c r="IP137" s="343"/>
      <c r="IQ137" s="343"/>
      <c r="IR137" s="343"/>
      <c r="IS137" s="343"/>
      <c r="IT137" s="343"/>
      <c r="IU137" s="343"/>
      <c r="IV137" s="343"/>
    </row>
    <row r="138" spans="1:256" s="344" customFormat="1" ht="20" customHeight="1">
      <c r="A138" s="345" t="s">
        <v>1040</v>
      </c>
      <c r="B138" s="354">
        <v>674067</v>
      </c>
      <c r="C138" s="347" t="s">
        <v>1041</v>
      </c>
      <c r="D138" s="348">
        <v>38.229999999999997</v>
      </c>
      <c r="E138" s="350">
        <v>0</v>
      </c>
      <c r="F138" s="350">
        <v>0</v>
      </c>
      <c r="G138" s="350">
        <v>0</v>
      </c>
      <c r="H138" s="350">
        <v>0</v>
      </c>
      <c r="I138" s="350">
        <v>0</v>
      </c>
      <c r="J138" s="350">
        <v>0</v>
      </c>
      <c r="K138" s="343"/>
      <c r="L138" s="343"/>
      <c r="M138" s="343"/>
      <c r="N138" s="343"/>
      <c r="O138" s="343"/>
      <c r="P138" s="343"/>
      <c r="Q138" s="343"/>
      <c r="R138" s="343"/>
      <c r="S138" s="343"/>
      <c r="T138" s="343"/>
      <c r="U138" s="343"/>
      <c r="V138" s="343"/>
      <c r="W138" s="343"/>
      <c r="X138" s="343"/>
      <c r="Y138" s="343"/>
      <c r="Z138" s="343"/>
      <c r="AA138" s="343"/>
      <c r="AB138" s="343"/>
      <c r="AC138" s="343"/>
      <c r="AD138" s="343"/>
      <c r="AE138" s="343"/>
      <c r="AF138" s="343"/>
      <c r="AG138" s="343"/>
      <c r="AH138" s="343"/>
      <c r="AI138" s="343"/>
      <c r="AJ138" s="343"/>
      <c r="AK138" s="343"/>
      <c r="AL138" s="343"/>
      <c r="AM138" s="343"/>
      <c r="AN138" s="343"/>
      <c r="AO138" s="343"/>
      <c r="AP138" s="343"/>
      <c r="AQ138" s="343"/>
      <c r="AR138" s="343"/>
      <c r="AS138" s="343"/>
      <c r="AT138" s="343"/>
      <c r="AU138" s="343"/>
      <c r="AV138" s="343"/>
      <c r="AW138" s="343"/>
      <c r="AX138" s="343"/>
      <c r="AY138" s="343"/>
      <c r="AZ138" s="343"/>
      <c r="BA138" s="343"/>
      <c r="BB138" s="343"/>
      <c r="BC138" s="343"/>
      <c r="BD138" s="343"/>
      <c r="BE138" s="343"/>
      <c r="BF138" s="343"/>
      <c r="BG138" s="343"/>
      <c r="BH138" s="343"/>
      <c r="BI138" s="343"/>
      <c r="BJ138" s="343"/>
      <c r="BK138" s="343"/>
      <c r="BL138" s="343"/>
      <c r="BM138" s="343"/>
      <c r="BN138" s="343"/>
      <c r="BO138" s="343"/>
      <c r="BP138" s="343"/>
      <c r="BQ138" s="343"/>
      <c r="BR138" s="343"/>
      <c r="BS138" s="343"/>
      <c r="BT138" s="343"/>
      <c r="BU138" s="343"/>
      <c r="BV138" s="343"/>
      <c r="BW138" s="343"/>
      <c r="BX138" s="343"/>
      <c r="BY138" s="343"/>
      <c r="BZ138" s="343"/>
      <c r="CA138" s="343"/>
      <c r="CB138" s="343"/>
      <c r="CC138" s="343"/>
      <c r="CD138" s="343"/>
      <c r="CE138" s="343"/>
      <c r="CF138" s="343"/>
      <c r="CG138" s="343"/>
      <c r="CH138" s="343"/>
      <c r="CI138" s="343"/>
      <c r="CJ138" s="343"/>
      <c r="CK138" s="343"/>
      <c r="CL138" s="343"/>
      <c r="CM138" s="343"/>
      <c r="CN138" s="343"/>
      <c r="CO138" s="343"/>
      <c r="CP138" s="343"/>
      <c r="CQ138" s="343"/>
      <c r="CR138" s="343"/>
      <c r="CS138" s="343"/>
      <c r="CT138" s="343"/>
      <c r="CU138" s="343"/>
      <c r="CV138" s="343"/>
      <c r="CW138" s="343"/>
      <c r="CX138" s="343"/>
      <c r="CY138" s="343"/>
      <c r="CZ138" s="343"/>
      <c r="DA138" s="343"/>
      <c r="DB138" s="343"/>
      <c r="DC138" s="343"/>
      <c r="DD138" s="343"/>
      <c r="DE138" s="343"/>
      <c r="DF138" s="343"/>
      <c r="DG138" s="343"/>
      <c r="DH138" s="343"/>
      <c r="DI138" s="343"/>
      <c r="DJ138" s="343"/>
      <c r="DK138" s="343"/>
      <c r="DL138" s="343"/>
      <c r="DM138" s="343"/>
      <c r="DN138" s="343"/>
      <c r="DO138" s="343"/>
      <c r="DP138" s="343"/>
      <c r="DQ138" s="343"/>
      <c r="DR138" s="343"/>
      <c r="DS138" s="343"/>
      <c r="DT138" s="343"/>
      <c r="DU138" s="343"/>
      <c r="DV138" s="343"/>
      <c r="DW138" s="343"/>
      <c r="DX138" s="343"/>
      <c r="DY138" s="343"/>
      <c r="DZ138" s="343"/>
      <c r="EA138" s="343"/>
      <c r="EB138" s="343"/>
      <c r="EC138" s="343"/>
      <c r="ED138" s="343"/>
      <c r="EE138" s="343"/>
      <c r="EF138" s="343"/>
      <c r="EG138" s="343"/>
      <c r="EH138" s="343"/>
      <c r="EI138" s="343"/>
      <c r="EJ138" s="343"/>
      <c r="EK138" s="343"/>
      <c r="EL138" s="343"/>
      <c r="EM138" s="343"/>
      <c r="EN138" s="343"/>
      <c r="EO138" s="343"/>
      <c r="EP138" s="343"/>
      <c r="EQ138" s="343"/>
      <c r="ER138" s="343"/>
      <c r="ES138" s="343"/>
      <c r="ET138" s="343"/>
      <c r="EU138" s="343"/>
      <c r="EV138" s="343"/>
      <c r="EW138" s="343"/>
      <c r="EX138" s="343"/>
      <c r="EY138" s="343"/>
      <c r="EZ138" s="343"/>
      <c r="FA138" s="343"/>
      <c r="FB138" s="343"/>
      <c r="FC138" s="343"/>
      <c r="FD138" s="343"/>
      <c r="FE138" s="343"/>
      <c r="FF138" s="343"/>
      <c r="FG138" s="343"/>
      <c r="FH138" s="343"/>
      <c r="FI138" s="343"/>
      <c r="FJ138" s="343"/>
      <c r="FK138" s="343"/>
      <c r="FL138" s="343"/>
      <c r="FM138" s="343"/>
      <c r="FN138" s="343"/>
      <c r="FO138" s="343"/>
      <c r="FP138" s="343"/>
      <c r="FQ138" s="343"/>
      <c r="FR138" s="343"/>
      <c r="FS138" s="343"/>
      <c r="FT138" s="343"/>
      <c r="FU138" s="343"/>
      <c r="FV138" s="343"/>
      <c r="FW138" s="343"/>
      <c r="FX138" s="343"/>
      <c r="FY138" s="343"/>
      <c r="FZ138" s="343"/>
      <c r="GA138" s="343"/>
      <c r="GB138" s="343"/>
      <c r="GC138" s="343"/>
      <c r="GD138" s="343"/>
      <c r="GE138" s="343"/>
      <c r="GF138" s="343"/>
      <c r="GG138" s="343"/>
      <c r="GH138" s="343"/>
      <c r="GI138" s="343"/>
      <c r="GJ138" s="343"/>
      <c r="GK138" s="343"/>
      <c r="GL138" s="343"/>
      <c r="GM138" s="343"/>
      <c r="GN138" s="343"/>
      <c r="GO138" s="343"/>
      <c r="GP138" s="343"/>
      <c r="GQ138" s="343"/>
      <c r="GR138" s="343"/>
      <c r="GS138" s="343"/>
      <c r="GT138" s="343"/>
      <c r="GU138" s="343"/>
      <c r="GV138" s="343"/>
      <c r="GW138" s="343"/>
      <c r="GX138" s="343"/>
      <c r="GY138" s="343"/>
      <c r="GZ138" s="343"/>
      <c r="HA138" s="343"/>
      <c r="HB138" s="343"/>
      <c r="HC138" s="343"/>
      <c r="HD138" s="343"/>
      <c r="HE138" s="343"/>
      <c r="HF138" s="343"/>
      <c r="HG138" s="343"/>
      <c r="HH138" s="343"/>
      <c r="HI138" s="343"/>
      <c r="HJ138" s="343"/>
      <c r="HK138" s="343"/>
      <c r="HL138" s="343"/>
      <c r="HM138" s="343"/>
      <c r="HN138" s="343"/>
      <c r="HO138" s="343"/>
      <c r="HP138" s="343"/>
      <c r="HQ138" s="343"/>
      <c r="HR138" s="343"/>
      <c r="HS138" s="343"/>
      <c r="HT138" s="343"/>
      <c r="HU138" s="343"/>
      <c r="HV138" s="343"/>
      <c r="HW138" s="343"/>
      <c r="HX138" s="343"/>
      <c r="HY138" s="343"/>
      <c r="HZ138" s="343"/>
      <c r="IA138" s="343"/>
      <c r="IB138" s="343"/>
      <c r="IC138" s="343"/>
      <c r="ID138" s="343"/>
      <c r="IE138" s="343"/>
      <c r="IF138" s="343"/>
      <c r="IG138" s="343"/>
      <c r="IH138" s="343"/>
      <c r="II138" s="343"/>
      <c r="IJ138" s="343"/>
      <c r="IK138" s="343"/>
      <c r="IL138" s="343"/>
      <c r="IM138" s="343"/>
      <c r="IN138" s="343"/>
      <c r="IO138" s="343"/>
      <c r="IP138" s="343"/>
      <c r="IQ138" s="343"/>
      <c r="IR138" s="343"/>
      <c r="IS138" s="343"/>
      <c r="IT138" s="343"/>
      <c r="IU138" s="343"/>
      <c r="IV138" s="343"/>
    </row>
    <row r="139" spans="1:256" s="344" customFormat="1" ht="20" customHeight="1">
      <c r="A139" s="345" t="s">
        <v>1042</v>
      </c>
      <c r="B139" s="354">
        <v>31026</v>
      </c>
      <c r="C139" s="347" t="s">
        <v>1043</v>
      </c>
      <c r="D139" s="348">
        <v>38.89</v>
      </c>
      <c r="E139" s="350">
        <v>1</v>
      </c>
      <c r="F139" s="350">
        <v>1</v>
      </c>
      <c r="G139" s="350">
        <v>0</v>
      </c>
      <c r="H139" s="350">
        <v>1</v>
      </c>
      <c r="I139" s="350">
        <v>1</v>
      </c>
      <c r="J139" s="350">
        <v>0</v>
      </c>
      <c r="K139" s="343"/>
      <c r="L139" s="343"/>
      <c r="M139" s="343"/>
      <c r="N139" s="343"/>
      <c r="O139" s="343"/>
      <c r="P139" s="343"/>
      <c r="Q139" s="343"/>
      <c r="R139" s="343"/>
      <c r="S139" s="343"/>
      <c r="T139" s="343"/>
      <c r="U139" s="343"/>
      <c r="V139" s="343"/>
      <c r="W139" s="343"/>
      <c r="X139" s="343"/>
      <c r="Y139" s="343"/>
      <c r="Z139" s="343"/>
      <c r="AA139" s="343"/>
      <c r="AB139" s="343"/>
      <c r="AC139" s="343"/>
      <c r="AD139" s="343"/>
      <c r="AE139" s="343"/>
      <c r="AF139" s="343"/>
      <c r="AG139" s="343"/>
      <c r="AH139" s="343"/>
      <c r="AI139" s="343"/>
      <c r="AJ139" s="343"/>
      <c r="AK139" s="343"/>
      <c r="AL139" s="343"/>
      <c r="AM139" s="343"/>
      <c r="AN139" s="343"/>
      <c r="AO139" s="343"/>
      <c r="AP139" s="343"/>
      <c r="AQ139" s="343"/>
      <c r="AR139" s="343"/>
      <c r="AS139" s="343"/>
      <c r="AT139" s="343"/>
      <c r="AU139" s="343"/>
      <c r="AV139" s="343"/>
      <c r="AW139" s="343"/>
      <c r="AX139" s="343"/>
      <c r="AY139" s="343"/>
      <c r="AZ139" s="343"/>
      <c r="BA139" s="343"/>
      <c r="BB139" s="343"/>
      <c r="BC139" s="343"/>
      <c r="BD139" s="343"/>
      <c r="BE139" s="343"/>
      <c r="BF139" s="343"/>
      <c r="BG139" s="343"/>
      <c r="BH139" s="343"/>
      <c r="BI139" s="343"/>
      <c r="BJ139" s="343"/>
      <c r="BK139" s="343"/>
      <c r="BL139" s="343"/>
      <c r="BM139" s="343"/>
      <c r="BN139" s="343"/>
      <c r="BO139" s="343"/>
      <c r="BP139" s="343"/>
      <c r="BQ139" s="343"/>
      <c r="BR139" s="343"/>
      <c r="BS139" s="343"/>
      <c r="BT139" s="343"/>
      <c r="BU139" s="343"/>
      <c r="BV139" s="343"/>
      <c r="BW139" s="343"/>
      <c r="BX139" s="343"/>
      <c r="BY139" s="343"/>
      <c r="BZ139" s="343"/>
      <c r="CA139" s="343"/>
      <c r="CB139" s="343"/>
      <c r="CC139" s="343"/>
      <c r="CD139" s="343"/>
      <c r="CE139" s="343"/>
      <c r="CF139" s="343"/>
      <c r="CG139" s="343"/>
      <c r="CH139" s="343"/>
      <c r="CI139" s="343"/>
      <c r="CJ139" s="343"/>
      <c r="CK139" s="343"/>
      <c r="CL139" s="343"/>
      <c r="CM139" s="343"/>
      <c r="CN139" s="343"/>
      <c r="CO139" s="343"/>
      <c r="CP139" s="343"/>
      <c r="CQ139" s="343"/>
      <c r="CR139" s="343"/>
      <c r="CS139" s="343"/>
      <c r="CT139" s="343"/>
      <c r="CU139" s="343"/>
      <c r="CV139" s="343"/>
      <c r="CW139" s="343"/>
      <c r="CX139" s="343"/>
      <c r="CY139" s="343"/>
      <c r="CZ139" s="343"/>
      <c r="DA139" s="343"/>
      <c r="DB139" s="343"/>
      <c r="DC139" s="343"/>
      <c r="DD139" s="343"/>
      <c r="DE139" s="343"/>
      <c r="DF139" s="343"/>
      <c r="DG139" s="343"/>
      <c r="DH139" s="343"/>
      <c r="DI139" s="343"/>
      <c r="DJ139" s="343"/>
      <c r="DK139" s="343"/>
      <c r="DL139" s="343"/>
      <c r="DM139" s="343"/>
      <c r="DN139" s="343"/>
      <c r="DO139" s="343"/>
      <c r="DP139" s="343"/>
      <c r="DQ139" s="343"/>
      <c r="DR139" s="343"/>
      <c r="DS139" s="343"/>
      <c r="DT139" s="343"/>
      <c r="DU139" s="343"/>
      <c r="DV139" s="343"/>
      <c r="DW139" s="343"/>
      <c r="DX139" s="343"/>
      <c r="DY139" s="343"/>
      <c r="DZ139" s="343"/>
      <c r="EA139" s="343"/>
      <c r="EB139" s="343"/>
      <c r="EC139" s="343"/>
      <c r="ED139" s="343"/>
      <c r="EE139" s="343"/>
      <c r="EF139" s="343"/>
      <c r="EG139" s="343"/>
      <c r="EH139" s="343"/>
      <c r="EI139" s="343"/>
      <c r="EJ139" s="343"/>
      <c r="EK139" s="343"/>
      <c r="EL139" s="343"/>
      <c r="EM139" s="343"/>
      <c r="EN139" s="343"/>
      <c r="EO139" s="343"/>
      <c r="EP139" s="343"/>
      <c r="EQ139" s="343"/>
      <c r="ER139" s="343"/>
      <c r="ES139" s="343"/>
      <c r="ET139" s="343"/>
      <c r="EU139" s="343"/>
      <c r="EV139" s="343"/>
      <c r="EW139" s="343"/>
      <c r="EX139" s="343"/>
      <c r="EY139" s="343"/>
      <c r="EZ139" s="343"/>
      <c r="FA139" s="343"/>
      <c r="FB139" s="343"/>
      <c r="FC139" s="343"/>
      <c r="FD139" s="343"/>
      <c r="FE139" s="343"/>
      <c r="FF139" s="343"/>
      <c r="FG139" s="343"/>
      <c r="FH139" s="343"/>
      <c r="FI139" s="343"/>
      <c r="FJ139" s="343"/>
      <c r="FK139" s="343"/>
      <c r="FL139" s="343"/>
      <c r="FM139" s="343"/>
      <c r="FN139" s="343"/>
      <c r="FO139" s="343"/>
      <c r="FP139" s="343"/>
      <c r="FQ139" s="343"/>
      <c r="FR139" s="343"/>
      <c r="FS139" s="343"/>
      <c r="FT139" s="343"/>
      <c r="FU139" s="343"/>
      <c r="FV139" s="343"/>
      <c r="FW139" s="343"/>
      <c r="FX139" s="343"/>
      <c r="FY139" s="343"/>
      <c r="FZ139" s="343"/>
      <c r="GA139" s="343"/>
      <c r="GB139" s="343"/>
      <c r="GC139" s="343"/>
      <c r="GD139" s="343"/>
      <c r="GE139" s="343"/>
      <c r="GF139" s="343"/>
      <c r="GG139" s="343"/>
      <c r="GH139" s="343"/>
      <c r="GI139" s="343"/>
      <c r="GJ139" s="343"/>
      <c r="GK139" s="343"/>
      <c r="GL139" s="343"/>
      <c r="GM139" s="343"/>
      <c r="GN139" s="343"/>
      <c r="GO139" s="343"/>
      <c r="GP139" s="343"/>
      <c r="GQ139" s="343"/>
      <c r="GR139" s="343"/>
      <c r="GS139" s="343"/>
      <c r="GT139" s="343"/>
      <c r="GU139" s="343"/>
      <c r="GV139" s="343"/>
      <c r="GW139" s="343"/>
      <c r="GX139" s="343"/>
      <c r="GY139" s="343"/>
      <c r="GZ139" s="343"/>
      <c r="HA139" s="343"/>
      <c r="HB139" s="343"/>
      <c r="HC139" s="343"/>
      <c r="HD139" s="343"/>
      <c r="HE139" s="343"/>
      <c r="HF139" s="343"/>
      <c r="HG139" s="343"/>
      <c r="HH139" s="343"/>
      <c r="HI139" s="343"/>
      <c r="HJ139" s="343"/>
      <c r="HK139" s="343"/>
      <c r="HL139" s="343"/>
      <c r="HM139" s="343"/>
      <c r="HN139" s="343"/>
      <c r="HO139" s="343"/>
      <c r="HP139" s="343"/>
      <c r="HQ139" s="343"/>
      <c r="HR139" s="343"/>
      <c r="HS139" s="343"/>
      <c r="HT139" s="343"/>
      <c r="HU139" s="343"/>
      <c r="HV139" s="343"/>
      <c r="HW139" s="343"/>
      <c r="HX139" s="343"/>
      <c r="HY139" s="343"/>
      <c r="HZ139" s="343"/>
      <c r="IA139" s="343"/>
      <c r="IB139" s="343"/>
      <c r="IC139" s="343"/>
      <c r="ID139" s="343"/>
      <c r="IE139" s="343"/>
      <c r="IF139" s="343"/>
      <c r="IG139" s="343"/>
      <c r="IH139" s="343"/>
      <c r="II139" s="343"/>
      <c r="IJ139" s="343"/>
      <c r="IK139" s="343"/>
      <c r="IL139" s="343"/>
      <c r="IM139" s="343"/>
      <c r="IN139" s="343"/>
      <c r="IO139" s="343"/>
      <c r="IP139" s="343"/>
      <c r="IQ139" s="343"/>
      <c r="IR139" s="343"/>
      <c r="IS139" s="343"/>
      <c r="IT139" s="343"/>
      <c r="IU139" s="343"/>
      <c r="IV139" s="343"/>
    </row>
    <row r="140" spans="1:256" s="344" customFormat="1" ht="20" customHeight="1">
      <c r="A140" s="345" t="s">
        <v>1044</v>
      </c>
      <c r="B140" s="354">
        <v>1186</v>
      </c>
      <c r="C140" s="347" t="s">
        <v>741</v>
      </c>
      <c r="D140" s="348">
        <v>0.7</v>
      </c>
      <c r="E140" s="350">
        <v>962</v>
      </c>
      <c r="F140" s="350">
        <v>962</v>
      </c>
      <c r="G140" s="350">
        <v>0</v>
      </c>
      <c r="H140" s="350">
        <v>962</v>
      </c>
      <c r="I140" s="350">
        <v>962</v>
      </c>
      <c r="J140" s="350">
        <v>0</v>
      </c>
      <c r="K140" s="343"/>
      <c r="L140" s="343"/>
      <c r="M140" s="343"/>
      <c r="N140" s="343"/>
      <c r="O140" s="343"/>
      <c r="P140" s="343"/>
      <c r="Q140" s="343"/>
      <c r="R140" s="343"/>
      <c r="S140" s="343"/>
      <c r="T140" s="343"/>
      <c r="U140" s="343"/>
      <c r="V140" s="343"/>
      <c r="W140" s="343"/>
      <c r="X140" s="343"/>
      <c r="Y140" s="343"/>
      <c r="Z140" s="343"/>
      <c r="AA140" s="343"/>
      <c r="AB140" s="343"/>
      <c r="AC140" s="343"/>
      <c r="AD140" s="343"/>
      <c r="AE140" s="343"/>
      <c r="AF140" s="343"/>
      <c r="AG140" s="343"/>
      <c r="AH140" s="343"/>
      <c r="AI140" s="343"/>
      <c r="AJ140" s="343"/>
      <c r="AK140" s="343"/>
      <c r="AL140" s="343"/>
      <c r="AM140" s="343"/>
      <c r="AN140" s="343"/>
      <c r="AO140" s="343"/>
      <c r="AP140" s="343"/>
      <c r="AQ140" s="343"/>
      <c r="AR140" s="343"/>
      <c r="AS140" s="343"/>
      <c r="AT140" s="343"/>
      <c r="AU140" s="343"/>
      <c r="AV140" s="343"/>
      <c r="AW140" s="343"/>
      <c r="AX140" s="343"/>
      <c r="AY140" s="343"/>
      <c r="AZ140" s="343"/>
      <c r="BA140" s="343"/>
      <c r="BB140" s="343"/>
      <c r="BC140" s="343"/>
      <c r="BD140" s="343"/>
      <c r="BE140" s="343"/>
      <c r="BF140" s="343"/>
      <c r="BG140" s="343"/>
      <c r="BH140" s="343"/>
      <c r="BI140" s="343"/>
      <c r="BJ140" s="343"/>
      <c r="BK140" s="343"/>
      <c r="BL140" s="343"/>
      <c r="BM140" s="343"/>
      <c r="BN140" s="343"/>
      <c r="BO140" s="343"/>
      <c r="BP140" s="343"/>
      <c r="BQ140" s="343"/>
      <c r="BR140" s="343"/>
      <c r="BS140" s="343"/>
      <c r="BT140" s="343"/>
      <c r="BU140" s="343"/>
      <c r="BV140" s="343"/>
      <c r="BW140" s="343"/>
      <c r="BX140" s="343"/>
      <c r="BY140" s="343"/>
      <c r="BZ140" s="343"/>
      <c r="CA140" s="343"/>
      <c r="CB140" s="343"/>
      <c r="CC140" s="343"/>
      <c r="CD140" s="343"/>
      <c r="CE140" s="343"/>
      <c r="CF140" s="343"/>
      <c r="CG140" s="343"/>
      <c r="CH140" s="343"/>
      <c r="CI140" s="343"/>
      <c r="CJ140" s="343"/>
      <c r="CK140" s="343"/>
      <c r="CL140" s="343"/>
      <c r="CM140" s="343"/>
      <c r="CN140" s="343"/>
      <c r="CO140" s="343"/>
      <c r="CP140" s="343"/>
      <c r="CQ140" s="343"/>
      <c r="CR140" s="343"/>
      <c r="CS140" s="343"/>
      <c r="CT140" s="343"/>
      <c r="CU140" s="343"/>
      <c r="CV140" s="343"/>
      <c r="CW140" s="343"/>
      <c r="CX140" s="343"/>
      <c r="CY140" s="343"/>
      <c r="CZ140" s="343"/>
      <c r="DA140" s="343"/>
      <c r="DB140" s="343"/>
      <c r="DC140" s="343"/>
      <c r="DD140" s="343"/>
      <c r="DE140" s="343"/>
      <c r="DF140" s="343"/>
      <c r="DG140" s="343"/>
      <c r="DH140" s="343"/>
      <c r="DI140" s="343"/>
      <c r="DJ140" s="343"/>
      <c r="DK140" s="343"/>
      <c r="DL140" s="343"/>
      <c r="DM140" s="343"/>
      <c r="DN140" s="343"/>
      <c r="DO140" s="343"/>
      <c r="DP140" s="343"/>
      <c r="DQ140" s="343"/>
      <c r="DR140" s="343"/>
      <c r="DS140" s="343"/>
      <c r="DT140" s="343"/>
      <c r="DU140" s="343"/>
      <c r="DV140" s="343"/>
      <c r="DW140" s="343"/>
      <c r="DX140" s="343"/>
      <c r="DY140" s="343"/>
      <c r="DZ140" s="343"/>
      <c r="EA140" s="343"/>
      <c r="EB140" s="343"/>
      <c r="EC140" s="343"/>
      <c r="ED140" s="343"/>
      <c r="EE140" s="343"/>
      <c r="EF140" s="343"/>
      <c r="EG140" s="343"/>
      <c r="EH140" s="343"/>
      <c r="EI140" s="343"/>
      <c r="EJ140" s="343"/>
      <c r="EK140" s="343"/>
      <c r="EL140" s="343"/>
      <c r="EM140" s="343"/>
      <c r="EN140" s="343"/>
      <c r="EO140" s="343"/>
      <c r="EP140" s="343"/>
      <c r="EQ140" s="343"/>
      <c r="ER140" s="343"/>
      <c r="ES140" s="343"/>
      <c r="ET140" s="343"/>
      <c r="EU140" s="343"/>
      <c r="EV140" s="343"/>
      <c r="EW140" s="343"/>
      <c r="EX140" s="343"/>
      <c r="EY140" s="343"/>
      <c r="EZ140" s="343"/>
      <c r="FA140" s="343"/>
      <c r="FB140" s="343"/>
      <c r="FC140" s="343"/>
      <c r="FD140" s="343"/>
      <c r="FE140" s="343"/>
      <c r="FF140" s="343"/>
      <c r="FG140" s="343"/>
      <c r="FH140" s="343"/>
      <c r="FI140" s="343"/>
      <c r="FJ140" s="343"/>
      <c r="FK140" s="343"/>
      <c r="FL140" s="343"/>
      <c r="FM140" s="343"/>
      <c r="FN140" s="343"/>
      <c r="FO140" s="343"/>
      <c r="FP140" s="343"/>
      <c r="FQ140" s="343"/>
      <c r="FR140" s="343"/>
      <c r="FS140" s="343"/>
      <c r="FT140" s="343"/>
      <c r="FU140" s="343"/>
      <c r="FV140" s="343"/>
      <c r="FW140" s="343"/>
      <c r="FX140" s="343"/>
      <c r="FY140" s="343"/>
      <c r="FZ140" s="343"/>
      <c r="GA140" s="343"/>
      <c r="GB140" s="343"/>
      <c r="GC140" s="343"/>
      <c r="GD140" s="343"/>
      <c r="GE140" s="343"/>
      <c r="GF140" s="343"/>
      <c r="GG140" s="343"/>
      <c r="GH140" s="343"/>
      <c r="GI140" s="343"/>
      <c r="GJ140" s="343"/>
      <c r="GK140" s="343"/>
      <c r="GL140" s="343"/>
      <c r="GM140" s="343"/>
      <c r="GN140" s="343"/>
      <c r="GO140" s="343"/>
      <c r="GP140" s="343"/>
      <c r="GQ140" s="343"/>
      <c r="GR140" s="343"/>
      <c r="GS140" s="343"/>
      <c r="GT140" s="343"/>
      <c r="GU140" s="343"/>
      <c r="GV140" s="343"/>
      <c r="GW140" s="343"/>
      <c r="GX140" s="343"/>
      <c r="GY140" s="343"/>
      <c r="GZ140" s="343"/>
      <c r="HA140" s="343"/>
      <c r="HB140" s="343"/>
      <c r="HC140" s="343"/>
      <c r="HD140" s="343"/>
      <c r="HE140" s="343"/>
      <c r="HF140" s="343"/>
      <c r="HG140" s="343"/>
      <c r="HH140" s="343"/>
      <c r="HI140" s="343"/>
      <c r="HJ140" s="343"/>
      <c r="HK140" s="343"/>
      <c r="HL140" s="343"/>
      <c r="HM140" s="343"/>
      <c r="HN140" s="343"/>
      <c r="HO140" s="343"/>
      <c r="HP140" s="343"/>
      <c r="HQ140" s="343"/>
      <c r="HR140" s="343"/>
      <c r="HS140" s="343"/>
      <c r="HT140" s="343"/>
      <c r="HU140" s="343"/>
      <c r="HV140" s="343"/>
      <c r="HW140" s="343"/>
      <c r="HX140" s="343"/>
      <c r="HY140" s="343"/>
      <c r="HZ140" s="343"/>
      <c r="IA140" s="343"/>
      <c r="IB140" s="343"/>
      <c r="IC140" s="343"/>
      <c r="ID140" s="343"/>
      <c r="IE140" s="343"/>
      <c r="IF140" s="343"/>
      <c r="IG140" s="343"/>
      <c r="IH140" s="343"/>
      <c r="II140" s="343"/>
      <c r="IJ140" s="343"/>
      <c r="IK140" s="343"/>
      <c r="IL140" s="343"/>
      <c r="IM140" s="343"/>
      <c r="IN140" s="343"/>
      <c r="IO140" s="343"/>
      <c r="IP140" s="343"/>
      <c r="IQ140" s="343"/>
      <c r="IR140" s="343"/>
      <c r="IS140" s="343"/>
      <c r="IT140" s="343"/>
      <c r="IU140" s="343"/>
      <c r="IV140" s="343"/>
    </row>
    <row r="141" spans="1:256" s="344" customFormat="1" ht="20" customHeight="1">
      <c r="A141" s="345" t="s">
        <v>1045</v>
      </c>
      <c r="B141" s="354">
        <v>121010</v>
      </c>
      <c r="C141" s="347" t="s">
        <v>741</v>
      </c>
      <c r="D141" s="348">
        <v>0.74</v>
      </c>
      <c r="E141" s="350">
        <v>408</v>
      </c>
      <c r="F141" s="350">
        <v>408</v>
      </c>
      <c r="G141" s="350">
        <v>0</v>
      </c>
      <c r="H141" s="350">
        <v>408</v>
      </c>
      <c r="I141" s="350">
        <v>408</v>
      </c>
      <c r="J141" s="350">
        <v>0</v>
      </c>
      <c r="K141" s="343"/>
      <c r="L141" s="343"/>
      <c r="M141" s="343"/>
      <c r="N141" s="343"/>
      <c r="O141" s="343"/>
      <c r="P141" s="343"/>
      <c r="Q141" s="343"/>
      <c r="R141" s="343"/>
      <c r="S141" s="343"/>
      <c r="T141" s="343"/>
      <c r="U141" s="343"/>
      <c r="V141" s="343"/>
      <c r="W141" s="343"/>
      <c r="X141" s="343"/>
      <c r="Y141" s="343"/>
      <c r="Z141" s="343"/>
      <c r="AA141" s="343"/>
      <c r="AB141" s="343"/>
      <c r="AC141" s="343"/>
      <c r="AD141" s="343"/>
      <c r="AE141" s="343"/>
      <c r="AF141" s="343"/>
      <c r="AG141" s="343"/>
      <c r="AH141" s="343"/>
      <c r="AI141" s="343"/>
      <c r="AJ141" s="343"/>
      <c r="AK141" s="343"/>
      <c r="AL141" s="343"/>
      <c r="AM141" s="343"/>
      <c r="AN141" s="343"/>
      <c r="AO141" s="343"/>
      <c r="AP141" s="343"/>
      <c r="AQ141" s="343"/>
      <c r="AR141" s="343"/>
      <c r="AS141" s="343"/>
      <c r="AT141" s="343"/>
      <c r="AU141" s="343"/>
      <c r="AV141" s="343"/>
      <c r="AW141" s="343"/>
      <c r="AX141" s="343"/>
      <c r="AY141" s="343"/>
      <c r="AZ141" s="343"/>
      <c r="BA141" s="343"/>
      <c r="BB141" s="343"/>
      <c r="BC141" s="343"/>
      <c r="BD141" s="343"/>
      <c r="BE141" s="343"/>
      <c r="BF141" s="343"/>
      <c r="BG141" s="343"/>
      <c r="BH141" s="343"/>
      <c r="BI141" s="343"/>
      <c r="BJ141" s="343"/>
      <c r="BK141" s="343"/>
      <c r="BL141" s="343"/>
      <c r="BM141" s="343"/>
      <c r="BN141" s="343"/>
      <c r="BO141" s="343"/>
      <c r="BP141" s="343"/>
      <c r="BQ141" s="343"/>
      <c r="BR141" s="343"/>
      <c r="BS141" s="343"/>
      <c r="BT141" s="343"/>
      <c r="BU141" s="343"/>
      <c r="BV141" s="343"/>
      <c r="BW141" s="343"/>
      <c r="BX141" s="343"/>
      <c r="BY141" s="343"/>
      <c r="BZ141" s="343"/>
      <c r="CA141" s="343"/>
      <c r="CB141" s="343"/>
      <c r="CC141" s="343"/>
      <c r="CD141" s="343"/>
      <c r="CE141" s="343"/>
      <c r="CF141" s="343"/>
      <c r="CG141" s="343"/>
      <c r="CH141" s="343"/>
      <c r="CI141" s="343"/>
      <c r="CJ141" s="343"/>
      <c r="CK141" s="343"/>
      <c r="CL141" s="343"/>
      <c r="CM141" s="343"/>
      <c r="CN141" s="343"/>
      <c r="CO141" s="343"/>
      <c r="CP141" s="343"/>
      <c r="CQ141" s="343"/>
      <c r="CR141" s="343"/>
      <c r="CS141" s="343"/>
      <c r="CT141" s="343"/>
      <c r="CU141" s="343"/>
      <c r="CV141" s="343"/>
      <c r="CW141" s="343"/>
      <c r="CX141" s="343"/>
      <c r="CY141" s="343"/>
      <c r="CZ141" s="343"/>
      <c r="DA141" s="343"/>
      <c r="DB141" s="343"/>
      <c r="DC141" s="343"/>
      <c r="DD141" s="343"/>
      <c r="DE141" s="343"/>
      <c r="DF141" s="343"/>
      <c r="DG141" s="343"/>
      <c r="DH141" s="343"/>
      <c r="DI141" s="343"/>
      <c r="DJ141" s="343"/>
      <c r="DK141" s="343"/>
      <c r="DL141" s="343"/>
      <c r="DM141" s="343"/>
      <c r="DN141" s="343"/>
      <c r="DO141" s="343"/>
      <c r="DP141" s="343"/>
      <c r="DQ141" s="343"/>
      <c r="DR141" s="343"/>
      <c r="DS141" s="343"/>
      <c r="DT141" s="343"/>
      <c r="DU141" s="343"/>
      <c r="DV141" s="343"/>
      <c r="DW141" s="343"/>
      <c r="DX141" s="343"/>
      <c r="DY141" s="343"/>
      <c r="DZ141" s="343"/>
      <c r="EA141" s="343"/>
      <c r="EB141" s="343"/>
      <c r="EC141" s="343"/>
      <c r="ED141" s="343"/>
      <c r="EE141" s="343"/>
      <c r="EF141" s="343"/>
      <c r="EG141" s="343"/>
      <c r="EH141" s="343"/>
      <c r="EI141" s="343"/>
      <c r="EJ141" s="343"/>
      <c r="EK141" s="343"/>
      <c r="EL141" s="343"/>
      <c r="EM141" s="343"/>
      <c r="EN141" s="343"/>
      <c r="EO141" s="343"/>
      <c r="EP141" s="343"/>
      <c r="EQ141" s="343"/>
      <c r="ER141" s="343"/>
      <c r="ES141" s="343"/>
      <c r="ET141" s="343"/>
      <c r="EU141" s="343"/>
      <c r="EV141" s="343"/>
      <c r="EW141" s="343"/>
      <c r="EX141" s="343"/>
      <c r="EY141" s="343"/>
      <c r="EZ141" s="343"/>
      <c r="FA141" s="343"/>
      <c r="FB141" s="343"/>
      <c r="FC141" s="343"/>
      <c r="FD141" s="343"/>
      <c r="FE141" s="343"/>
      <c r="FF141" s="343"/>
      <c r="FG141" s="343"/>
      <c r="FH141" s="343"/>
      <c r="FI141" s="343"/>
      <c r="FJ141" s="343"/>
      <c r="FK141" s="343"/>
      <c r="FL141" s="343"/>
      <c r="FM141" s="343"/>
      <c r="FN141" s="343"/>
      <c r="FO141" s="343"/>
      <c r="FP141" s="343"/>
      <c r="FQ141" s="343"/>
      <c r="FR141" s="343"/>
      <c r="FS141" s="343"/>
      <c r="FT141" s="343"/>
      <c r="FU141" s="343"/>
      <c r="FV141" s="343"/>
      <c r="FW141" s="343"/>
      <c r="FX141" s="343"/>
      <c r="FY141" s="343"/>
      <c r="FZ141" s="343"/>
      <c r="GA141" s="343"/>
      <c r="GB141" s="343"/>
      <c r="GC141" s="343"/>
      <c r="GD141" s="343"/>
      <c r="GE141" s="343"/>
      <c r="GF141" s="343"/>
      <c r="GG141" s="343"/>
      <c r="GH141" s="343"/>
      <c r="GI141" s="343"/>
      <c r="GJ141" s="343"/>
      <c r="GK141" s="343"/>
      <c r="GL141" s="343"/>
      <c r="GM141" s="343"/>
      <c r="GN141" s="343"/>
      <c r="GO141" s="343"/>
      <c r="GP141" s="343"/>
      <c r="GQ141" s="343"/>
      <c r="GR141" s="343"/>
      <c r="GS141" s="343"/>
      <c r="GT141" s="343"/>
      <c r="GU141" s="343"/>
      <c r="GV141" s="343"/>
      <c r="GW141" s="343"/>
      <c r="GX141" s="343"/>
      <c r="GY141" s="343"/>
      <c r="GZ141" s="343"/>
      <c r="HA141" s="343"/>
      <c r="HB141" s="343"/>
      <c r="HC141" s="343"/>
      <c r="HD141" s="343"/>
      <c r="HE141" s="343"/>
      <c r="HF141" s="343"/>
      <c r="HG141" s="343"/>
      <c r="HH141" s="343"/>
      <c r="HI141" s="343"/>
      <c r="HJ141" s="343"/>
      <c r="HK141" s="343"/>
      <c r="HL141" s="343"/>
      <c r="HM141" s="343"/>
      <c r="HN141" s="343"/>
      <c r="HO141" s="343"/>
      <c r="HP141" s="343"/>
      <c r="HQ141" s="343"/>
      <c r="HR141" s="343"/>
      <c r="HS141" s="343"/>
      <c r="HT141" s="343"/>
      <c r="HU141" s="343"/>
      <c r="HV141" s="343"/>
      <c r="HW141" s="343"/>
      <c r="HX141" s="343"/>
      <c r="HY141" s="343"/>
      <c r="HZ141" s="343"/>
      <c r="IA141" s="343"/>
      <c r="IB141" s="343"/>
      <c r="IC141" s="343"/>
      <c r="ID141" s="343"/>
      <c r="IE141" s="343"/>
      <c r="IF141" s="343"/>
      <c r="IG141" s="343"/>
      <c r="IH141" s="343"/>
      <c r="II141" s="343"/>
      <c r="IJ141" s="343"/>
      <c r="IK141" s="343"/>
      <c r="IL141" s="343"/>
      <c r="IM141" s="343"/>
      <c r="IN141" s="343"/>
      <c r="IO141" s="343"/>
      <c r="IP141" s="343"/>
      <c r="IQ141" s="343"/>
      <c r="IR141" s="343"/>
      <c r="IS141" s="343"/>
      <c r="IT141" s="343"/>
      <c r="IU141" s="343"/>
      <c r="IV141" s="343"/>
    </row>
    <row r="142" spans="1:256" s="344" customFormat="1" ht="20" customHeight="1">
      <c r="A142" s="345" t="s">
        <v>1046</v>
      </c>
      <c r="B142" s="354">
        <v>666</v>
      </c>
      <c r="C142" s="347" t="s">
        <v>741</v>
      </c>
      <c r="D142" s="348">
        <v>0.9</v>
      </c>
      <c r="E142" s="350">
        <v>75</v>
      </c>
      <c r="F142" s="350">
        <v>75</v>
      </c>
      <c r="G142" s="350">
        <v>0</v>
      </c>
      <c r="H142" s="350">
        <v>75</v>
      </c>
      <c r="I142" s="350">
        <v>75</v>
      </c>
      <c r="J142" s="350">
        <v>0</v>
      </c>
      <c r="K142" s="343"/>
      <c r="L142" s="343"/>
      <c r="M142" s="343"/>
      <c r="N142" s="343"/>
      <c r="O142" s="343"/>
      <c r="P142" s="343"/>
      <c r="Q142" s="343"/>
      <c r="R142" s="343"/>
      <c r="S142" s="343"/>
      <c r="T142" s="343"/>
      <c r="U142" s="343"/>
      <c r="V142" s="343"/>
      <c r="W142" s="343"/>
      <c r="X142" s="343"/>
      <c r="Y142" s="343"/>
      <c r="Z142" s="343"/>
      <c r="AA142" s="343"/>
      <c r="AB142" s="343"/>
      <c r="AC142" s="343"/>
      <c r="AD142" s="343"/>
      <c r="AE142" s="343"/>
      <c r="AF142" s="343"/>
      <c r="AG142" s="343"/>
      <c r="AH142" s="343"/>
      <c r="AI142" s="343"/>
      <c r="AJ142" s="343"/>
      <c r="AK142" s="343"/>
      <c r="AL142" s="343"/>
      <c r="AM142" s="343"/>
      <c r="AN142" s="343"/>
      <c r="AO142" s="343"/>
      <c r="AP142" s="343"/>
      <c r="AQ142" s="343"/>
      <c r="AR142" s="343"/>
      <c r="AS142" s="343"/>
      <c r="AT142" s="343"/>
      <c r="AU142" s="343"/>
      <c r="AV142" s="343"/>
      <c r="AW142" s="343"/>
      <c r="AX142" s="343"/>
      <c r="AY142" s="343"/>
      <c r="AZ142" s="343"/>
      <c r="BA142" s="343"/>
      <c r="BB142" s="343"/>
      <c r="BC142" s="343"/>
      <c r="BD142" s="343"/>
      <c r="BE142" s="343"/>
      <c r="BF142" s="343"/>
      <c r="BG142" s="343"/>
      <c r="BH142" s="343"/>
      <c r="BI142" s="343"/>
      <c r="BJ142" s="343"/>
      <c r="BK142" s="343"/>
      <c r="BL142" s="343"/>
      <c r="BM142" s="343"/>
      <c r="BN142" s="343"/>
      <c r="BO142" s="343"/>
      <c r="BP142" s="343"/>
      <c r="BQ142" s="343"/>
      <c r="BR142" s="343"/>
      <c r="BS142" s="343"/>
      <c r="BT142" s="343"/>
      <c r="BU142" s="343"/>
      <c r="BV142" s="343"/>
      <c r="BW142" s="343"/>
      <c r="BX142" s="343"/>
      <c r="BY142" s="343"/>
      <c r="BZ142" s="343"/>
      <c r="CA142" s="343"/>
      <c r="CB142" s="343"/>
      <c r="CC142" s="343"/>
      <c r="CD142" s="343"/>
      <c r="CE142" s="343"/>
      <c r="CF142" s="343"/>
      <c r="CG142" s="343"/>
      <c r="CH142" s="343"/>
      <c r="CI142" s="343"/>
      <c r="CJ142" s="343"/>
      <c r="CK142" s="343"/>
      <c r="CL142" s="343"/>
      <c r="CM142" s="343"/>
      <c r="CN142" s="343"/>
      <c r="CO142" s="343"/>
      <c r="CP142" s="343"/>
      <c r="CQ142" s="343"/>
      <c r="CR142" s="343"/>
      <c r="CS142" s="343"/>
      <c r="CT142" s="343"/>
      <c r="CU142" s="343"/>
      <c r="CV142" s="343"/>
      <c r="CW142" s="343"/>
      <c r="CX142" s="343"/>
      <c r="CY142" s="343"/>
      <c r="CZ142" s="343"/>
      <c r="DA142" s="343"/>
      <c r="DB142" s="343"/>
      <c r="DC142" s="343"/>
      <c r="DD142" s="343"/>
      <c r="DE142" s="343"/>
      <c r="DF142" s="343"/>
      <c r="DG142" s="343"/>
      <c r="DH142" s="343"/>
      <c r="DI142" s="343"/>
      <c r="DJ142" s="343"/>
      <c r="DK142" s="343"/>
      <c r="DL142" s="343"/>
      <c r="DM142" s="343"/>
      <c r="DN142" s="343"/>
      <c r="DO142" s="343"/>
      <c r="DP142" s="343"/>
      <c r="DQ142" s="343"/>
      <c r="DR142" s="343"/>
      <c r="DS142" s="343"/>
      <c r="DT142" s="343"/>
      <c r="DU142" s="343"/>
      <c r="DV142" s="343"/>
      <c r="DW142" s="343"/>
      <c r="DX142" s="343"/>
      <c r="DY142" s="343"/>
      <c r="DZ142" s="343"/>
      <c r="EA142" s="343"/>
      <c r="EB142" s="343"/>
      <c r="EC142" s="343"/>
      <c r="ED142" s="343"/>
      <c r="EE142" s="343"/>
      <c r="EF142" s="343"/>
      <c r="EG142" s="343"/>
      <c r="EH142" s="343"/>
      <c r="EI142" s="343"/>
      <c r="EJ142" s="343"/>
      <c r="EK142" s="343"/>
      <c r="EL142" s="343"/>
      <c r="EM142" s="343"/>
      <c r="EN142" s="343"/>
      <c r="EO142" s="343"/>
      <c r="EP142" s="343"/>
      <c r="EQ142" s="343"/>
      <c r="ER142" s="343"/>
      <c r="ES142" s="343"/>
      <c r="ET142" s="343"/>
      <c r="EU142" s="343"/>
      <c r="EV142" s="343"/>
      <c r="EW142" s="343"/>
      <c r="EX142" s="343"/>
      <c r="EY142" s="343"/>
      <c r="EZ142" s="343"/>
      <c r="FA142" s="343"/>
      <c r="FB142" s="343"/>
      <c r="FC142" s="343"/>
      <c r="FD142" s="343"/>
      <c r="FE142" s="343"/>
      <c r="FF142" s="343"/>
      <c r="FG142" s="343"/>
      <c r="FH142" s="343"/>
      <c r="FI142" s="343"/>
      <c r="FJ142" s="343"/>
      <c r="FK142" s="343"/>
      <c r="FL142" s="343"/>
      <c r="FM142" s="343"/>
      <c r="FN142" s="343"/>
      <c r="FO142" s="343"/>
      <c r="FP142" s="343"/>
      <c r="FQ142" s="343"/>
      <c r="FR142" s="343"/>
      <c r="FS142" s="343"/>
      <c r="FT142" s="343"/>
      <c r="FU142" s="343"/>
      <c r="FV142" s="343"/>
      <c r="FW142" s="343"/>
      <c r="FX142" s="343"/>
      <c r="FY142" s="343"/>
      <c r="FZ142" s="343"/>
      <c r="GA142" s="343"/>
      <c r="GB142" s="343"/>
      <c r="GC142" s="343"/>
      <c r="GD142" s="343"/>
      <c r="GE142" s="343"/>
      <c r="GF142" s="343"/>
      <c r="GG142" s="343"/>
      <c r="GH142" s="343"/>
      <c r="GI142" s="343"/>
      <c r="GJ142" s="343"/>
      <c r="GK142" s="343"/>
      <c r="GL142" s="343"/>
      <c r="GM142" s="343"/>
      <c r="GN142" s="343"/>
      <c r="GO142" s="343"/>
      <c r="GP142" s="343"/>
      <c r="GQ142" s="343"/>
      <c r="GR142" s="343"/>
      <c r="GS142" s="343"/>
      <c r="GT142" s="343"/>
      <c r="GU142" s="343"/>
      <c r="GV142" s="343"/>
      <c r="GW142" s="343"/>
      <c r="GX142" s="343"/>
      <c r="GY142" s="343"/>
      <c r="GZ142" s="343"/>
      <c r="HA142" s="343"/>
      <c r="HB142" s="343"/>
      <c r="HC142" s="343"/>
      <c r="HD142" s="343"/>
      <c r="HE142" s="343"/>
      <c r="HF142" s="343"/>
      <c r="HG142" s="343"/>
      <c r="HH142" s="343"/>
      <c r="HI142" s="343"/>
      <c r="HJ142" s="343"/>
      <c r="HK142" s="343"/>
      <c r="HL142" s="343"/>
      <c r="HM142" s="343"/>
      <c r="HN142" s="343"/>
      <c r="HO142" s="343"/>
      <c r="HP142" s="343"/>
      <c r="HQ142" s="343"/>
      <c r="HR142" s="343"/>
      <c r="HS142" s="343"/>
      <c r="HT142" s="343"/>
      <c r="HU142" s="343"/>
      <c r="HV142" s="343"/>
      <c r="HW142" s="343"/>
      <c r="HX142" s="343"/>
      <c r="HY142" s="343"/>
      <c r="HZ142" s="343"/>
      <c r="IA142" s="343"/>
      <c r="IB142" s="343"/>
      <c r="IC142" s="343"/>
      <c r="ID142" s="343"/>
      <c r="IE142" s="343"/>
      <c r="IF142" s="343"/>
      <c r="IG142" s="343"/>
      <c r="IH142" s="343"/>
      <c r="II142" s="343"/>
      <c r="IJ142" s="343"/>
      <c r="IK142" s="343"/>
      <c r="IL142" s="343"/>
      <c r="IM142" s="343"/>
      <c r="IN142" s="343"/>
      <c r="IO142" s="343"/>
      <c r="IP142" s="343"/>
      <c r="IQ142" s="343"/>
      <c r="IR142" s="343"/>
      <c r="IS142" s="343"/>
      <c r="IT142" s="343"/>
      <c r="IU142" s="343"/>
      <c r="IV142" s="343"/>
    </row>
    <row r="143" spans="1:256" s="344" customFormat="1" ht="20" customHeight="1">
      <c r="A143" s="345" t="s">
        <v>1047</v>
      </c>
      <c r="B143" s="354">
        <v>966</v>
      </c>
      <c r="C143" s="347" t="s">
        <v>741</v>
      </c>
      <c r="D143" s="348">
        <v>0.48</v>
      </c>
      <c r="E143" s="350">
        <v>753</v>
      </c>
      <c r="F143" s="350">
        <v>753</v>
      </c>
      <c r="G143" s="350">
        <v>0</v>
      </c>
      <c r="H143" s="350">
        <v>753</v>
      </c>
      <c r="I143" s="350">
        <v>753</v>
      </c>
      <c r="J143" s="350">
        <v>0</v>
      </c>
      <c r="K143" s="343"/>
      <c r="L143" s="343"/>
      <c r="M143" s="343"/>
      <c r="N143" s="343"/>
      <c r="O143" s="343"/>
      <c r="P143" s="343"/>
      <c r="Q143" s="343"/>
      <c r="R143" s="343"/>
      <c r="S143" s="343"/>
      <c r="T143" s="343"/>
      <c r="U143" s="343"/>
      <c r="V143" s="343"/>
      <c r="W143" s="343"/>
      <c r="X143" s="343"/>
      <c r="Y143" s="343"/>
      <c r="Z143" s="343"/>
      <c r="AA143" s="343"/>
      <c r="AB143" s="343"/>
      <c r="AC143" s="343"/>
      <c r="AD143" s="343"/>
      <c r="AE143" s="343"/>
      <c r="AF143" s="343"/>
      <c r="AG143" s="343"/>
      <c r="AH143" s="343"/>
      <c r="AI143" s="343"/>
      <c r="AJ143" s="343"/>
      <c r="AK143" s="343"/>
      <c r="AL143" s="343"/>
      <c r="AM143" s="343"/>
      <c r="AN143" s="343"/>
      <c r="AO143" s="343"/>
      <c r="AP143" s="343"/>
      <c r="AQ143" s="343"/>
      <c r="AR143" s="343"/>
      <c r="AS143" s="343"/>
      <c r="AT143" s="343"/>
      <c r="AU143" s="343"/>
      <c r="AV143" s="343"/>
      <c r="AW143" s="343"/>
      <c r="AX143" s="343"/>
      <c r="AY143" s="343"/>
      <c r="AZ143" s="343"/>
      <c r="BA143" s="343"/>
      <c r="BB143" s="343"/>
      <c r="BC143" s="343"/>
      <c r="BD143" s="343"/>
      <c r="BE143" s="343"/>
      <c r="BF143" s="343"/>
      <c r="BG143" s="343"/>
      <c r="BH143" s="343"/>
      <c r="BI143" s="343"/>
      <c r="BJ143" s="343"/>
      <c r="BK143" s="343"/>
      <c r="BL143" s="343"/>
      <c r="BM143" s="343"/>
      <c r="BN143" s="343"/>
      <c r="BO143" s="343"/>
      <c r="BP143" s="343"/>
      <c r="BQ143" s="343"/>
      <c r="BR143" s="343"/>
      <c r="BS143" s="343"/>
      <c r="BT143" s="343"/>
      <c r="BU143" s="343"/>
      <c r="BV143" s="343"/>
      <c r="BW143" s="343"/>
      <c r="BX143" s="343"/>
      <c r="BY143" s="343"/>
      <c r="BZ143" s="343"/>
      <c r="CA143" s="343"/>
      <c r="CB143" s="343"/>
      <c r="CC143" s="343"/>
      <c r="CD143" s="343"/>
      <c r="CE143" s="343"/>
      <c r="CF143" s="343"/>
      <c r="CG143" s="343"/>
      <c r="CH143" s="343"/>
      <c r="CI143" s="343"/>
      <c r="CJ143" s="343"/>
      <c r="CK143" s="343"/>
      <c r="CL143" s="343"/>
      <c r="CM143" s="343"/>
      <c r="CN143" s="343"/>
      <c r="CO143" s="343"/>
      <c r="CP143" s="343"/>
      <c r="CQ143" s="343"/>
      <c r="CR143" s="343"/>
      <c r="CS143" s="343"/>
      <c r="CT143" s="343"/>
      <c r="CU143" s="343"/>
      <c r="CV143" s="343"/>
      <c r="CW143" s="343"/>
      <c r="CX143" s="343"/>
      <c r="CY143" s="343"/>
      <c r="CZ143" s="343"/>
      <c r="DA143" s="343"/>
      <c r="DB143" s="343"/>
      <c r="DC143" s="343"/>
      <c r="DD143" s="343"/>
      <c r="DE143" s="343"/>
      <c r="DF143" s="343"/>
      <c r="DG143" s="343"/>
      <c r="DH143" s="343"/>
      <c r="DI143" s="343"/>
      <c r="DJ143" s="343"/>
      <c r="DK143" s="343"/>
      <c r="DL143" s="343"/>
      <c r="DM143" s="343"/>
      <c r="DN143" s="343"/>
      <c r="DO143" s="343"/>
      <c r="DP143" s="343"/>
      <c r="DQ143" s="343"/>
      <c r="DR143" s="343"/>
      <c r="DS143" s="343"/>
      <c r="DT143" s="343"/>
      <c r="DU143" s="343"/>
      <c r="DV143" s="343"/>
      <c r="DW143" s="343"/>
      <c r="DX143" s="343"/>
      <c r="DY143" s="343"/>
      <c r="DZ143" s="343"/>
      <c r="EA143" s="343"/>
      <c r="EB143" s="343"/>
      <c r="EC143" s="343"/>
      <c r="ED143" s="343"/>
      <c r="EE143" s="343"/>
      <c r="EF143" s="343"/>
      <c r="EG143" s="343"/>
      <c r="EH143" s="343"/>
      <c r="EI143" s="343"/>
      <c r="EJ143" s="343"/>
      <c r="EK143" s="343"/>
      <c r="EL143" s="343"/>
      <c r="EM143" s="343"/>
      <c r="EN143" s="343"/>
      <c r="EO143" s="343"/>
      <c r="EP143" s="343"/>
      <c r="EQ143" s="343"/>
      <c r="ER143" s="343"/>
      <c r="ES143" s="343"/>
      <c r="ET143" s="343"/>
      <c r="EU143" s="343"/>
      <c r="EV143" s="343"/>
      <c r="EW143" s="343"/>
      <c r="EX143" s="343"/>
      <c r="EY143" s="343"/>
      <c r="EZ143" s="343"/>
      <c r="FA143" s="343"/>
      <c r="FB143" s="343"/>
      <c r="FC143" s="343"/>
      <c r="FD143" s="343"/>
      <c r="FE143" s="343"/>
      <c r="FF143" s="343"/>
      <c r="FG143" s="343"/>
      <c r="FH143" s="343"/>
      <c r="FI143" s="343"/>
      <c r="FJ143" s="343"/>
      <c r="FK143" s="343"/>
      <c r="FL143" s="343"/>
      <c r="FM143" s="343"/>
      <c r="FN143" s="343"/>
      <c r="FO143" s="343"/>
      <c r="FP143" s="343"/>
      <c r="FQ143" s="343"/>
      <c r="FR143" s="343"/>
      <c r="FS143" s="343"/>
      <c r="FT143" s="343"/>
      <c r="FU143" s="343"/>
      <c r="FV143" s="343"/>
      <c r="FW143" s="343"/>
      <c r="FX143" s="343"/>
      <c r="FY143" s="343"/>
      <c r="FZ143" s="343"/>
      <c r="GA143" s="343"/>
      <c r="GB143" s="343"/>
      <c r="GC143" s="343"/>
      <c r="GD143" s="343"/>
      <c r="GE143" s="343"/>
      <c r="GF143" s="343"/>
      <c r="GG143" s="343"/>
      <c r="GH143" s="343"/>
      <c r="GI143" s="343"/>
      <c r="GJ143" s="343"/>
      <c r="GK143" s="343"/>
      <c r="GL143" s="343"/>
      <c r="GM143" s="343"/>
      <c r="GN143" s="343"/>
      <c r="GO143" s="343"/>
      <c r="GP143" s="343"/>
      <c r="GQ143" s="343"/>
      <c r="GR143" s="343"/>
      <c r="GS143" s="343"/>
      <c r="GT143" s="343"/>
      <c r="GU143" s="343"/>
      <c r="GV143" s="343"/>
      <c r="GW143" s="343"/>
      <c r="GX143" s="343"/>
      <c r="GY143" s="343"/>
      <c r="GZ143" s="343"/>
      <c r="HA143" s="343"/>
      <c r="HB143" s="343"/>
      <c r="HC143" s="343"/>
      <c r="HD143" s="343"/>
      <c r="HE143" s="343"/>
      <c r="HF143" s="343"/>
      <c r="HG143" s="343"/>
      <c r="HH143" s="343"/>
      <c r="HI143" s="343"/>
      <c r="HJ143" s="343"/>
      <c r="HK143" s="343"/>
      <c r="HL143" s="343"/>
      <c r="HM143" s="343"/>
      <c r="HN143" s="343"/>
      <c r="HO143" s="343"/>
      <c r="HP143" s="343"/>
      <c r="HQ143" s="343"/>
      <c r="HR143" s="343"/>
      <c r="HS143" s="343"/>
      <c r="HT143" s="343"/>
      <c r="HU143" s="343"/>
      <c r="HV143" s="343"/>
      <c r="HW143" s="343"/>
      <c r="HX143" s="343"/>
      <c r="HY143" s="343"/>
      <c r="HZ143" s="343"/>
      <c r="IA143" s="343"/>
      <c r="IB143" s="343"/>
      <c r="IC143" s="343"/>
      <c r="ID143" s="343"/>
      <c r="IE143" s="343"/>
      <c r="IF143" s="343"/>
      <c r="IG143" s="343"/>
      <c r="IH143" s="343"/>
      <c r="II143" s="343"/>
      <c r="IJ143" s="343"/>
      <c r="IK143" s="343"/>
      <c r="IL143" s="343"/>
      <c r="IM143" s="343"/>
      <c r="IN143" s="343"/>
      <c r="IO143" s="343"/>
      <c r="IP143" s="343"/>
      <c r="IQ143" s="343"/>
      <c r="IR143" s="343"/>
      <c r="IS143" s="343"/>
      <c r="IT143" s="343"/>
      <c r="IU143" s="343"/>
      <c r="IV143" s="343"/>
    </row>
    <row r="144" spans="1:256" s="344" customFormat="1" ht="20" customHeight="1">
      <c r="A144" s="345" t="s">
        <v>1048</v>
      </c>
      <c r="B144" s="346" t="s">
        <v>1049</v>
      </c>
      <c r="C144" s="347" t="s">
        <v>741</v>
      </c>
      <c r="D144" s="348">
        <v>0.65</v>
      </c>
      <c r="E144" s="350">
        <v>50</v>
      </c>
      <c r="F144" s="350">
        <v>50</v>
      </c>
      <c r="G144" s="350">
        <v>0</v>
      </c>
      <c r="H144" s="350">
        <v>50</v>
      </c>
      <c r="I144" s="350">
        <v>50</v>
      </c>
      <c r="J144" s="350">
        <v>0</v>
      </c>
      <c r="K144" s="343"/>
      <c r="L144" s="343"/>
      <c r="M144" s="343"/>
      <c r="N144" s="343"/>
      <c r="O144" s="343"/>
      <c r="P144" s="343"/>
      <c r="Q144" s="343"/>
      <c r="R144" s="343"/>
      <c r="S144" s="343"/>
      <c r="T144" s="343"/>
      <c r="U144" s="343"/>
      <c r="V144" s="343"/>
      <c r="W144" s="343"/>
      <c r="X144" s="343"/>
      <c r="Y144" s="343"/>
      <c r="Z144" s="343"/>
      <c r="AA144" s="343"/>
      <c r="AB144" s="343"/>
      <c r="AC144" s="343"/>
      <c r="AD144" s="343"/>
      <c r="AE144" s="343"/>
      <c r="AF144" s="343"/>
      <c r="AG144" s="343"/>
      <c r="AH144" s="343"/>
      <c r="AI144" s="343"/>
      <c r="AJ144" s="343"/>
      <c r="AK144" s="343"/>
      <c r="AL144" s="343"/>
      <c r="AM144" s="343"/>
      <c r="AN144" s="343"/>
      <c r="AO144" s="343"/>
      <c r="AP144" s="343"/>
      <c r="AQ144" s="343"/>
      <c r="AR144" s="343"/>
      <c r="AS144" s="343"/>
      <c r="AT144" s="343"/>
      <c r="AU144" s="343"/>
      <c r="AV144" s="343"/>
      <c r="AW144" s="343"/>
      <c r="AX144" s="343"/>
      <c r="AY144" s="343"/>
      <c r="AZ144" s="343"/>
      <c r="BA144" s="343"/>
      <c r="BB144" s="343"/>
      <c r="BC144" s="343"/>
      <c r="BD144" s="343"/>
      <c r="BE144" s="343"/>
      <c r="BF144" s="343"/>
      <c r="BG144" s="343"/>
      <c r="BH144" s="343"/>
      <c r="BI144" s="343"/>
      <c r="BJ144" s="343"/>
      <c r="BK144" s="343"/>
      <c r="BL144" s="343"/>
      <c r="BM144" s="343"/>
      <c r="BN144" s="343"/>
      <c r="BO144" s="343"/>
      <c r="BP144" s="343"/>
      <c r="BQ144" s="343"/>
      <c r="BR144" s="343"/>
      <c r="BS144" s="343"/>
      <c r="BT144" s="343"/>
      <c r="BU144" s="343"/>
      <c r="BV144" s="343"/>
      <c r="BW144" s="343"/>
      <c r="BX144" s="343"/>
      <c r="BY144" s="343"/>
      <c r="BZ144" s="343"/>
      <c r="CA144" s="343"/>
      <c r="CB144" s="343"/>
      <c r="CC144" s="343"/>
      <c r="CD144" s="343"/>
      <c r="CE144" s="343"/>
      <c r="CF144" s="343"/>
      <c r="CG144" s="343"/>
      <c r="CH144" s="343"/>
      <c r="CI144" s="343"/>
      <c r="CJ144" s="343"/>
      <c r="CK144" s="343"/>
      <c r="CL144" s="343"/>
      <c r="CM144" s="343"/>
      <c r="CN144" s="343"/>
      <c r="CO144" s="343"/>
      <c r="CP144" s="343"/>
      <c r="CQ144" s="343"/>
      <c r="CR144" s="343"/>
      <c r="CS144" s="343"/>
      <c r="CT144" s="343"/>
      <c r="CU144" s="343"/>
      <c r="CV144" s="343"/>
      <c r="CW144" s="343"/>
      <c r="CX144" s="343"/>
      <c r="CY144" s="343"/>
      <c r="CZ144" s="343"/>
      <c r="DA144" s="343"/>
      <c r="DB144" s="343"/>
      <c r="DC144" s="343"/>
      <c r="DD144" s="343"/>
      <c r="DE144" s="343"/>
      <c r="DF144" s="343"/>
      <c r="DG144" s="343"/>
      <c r="DH144" s="343"/>
      <c r="DI144" s="343"/>
      <c r="DJ144" s="343"/>
      <c r="DK144" s="343"/>
      <c r="DL144" s="343"/>
      <c r="DM144" s="343"/>
      <c r="DN144" s="343"/>
      <c r="DO144" s="343"/>
      <c r="DP144" s="343"/>
      <c r="DQ144" s="343"/>
      <c r="DR144" s="343"/>
      <c r="DS144" s="343"/>
      <c r="DT144" s="343"/>
      <c r="DU144" s="343"/>
      <c r="DV144" s="343"/>
      <c r="DW144" s="343"/>
      <c r="DX144" s="343"/>
      <c r="DY144" s="343"/>
      <c r="DZ144" s="343"/>
      <c r="EA144" s="343"/>
      <c r="EB144" s="343"/>
      <c r="EC144" s="343"/>
      <c r="ED144" s="343"/>
      <c r="EE144" s="343"/>
      <c r="EF144" s="343"/>
      <c r="EG144" s="343"/>
      <c r="EH144" s="343"/>
      <c r="EI144" s="343"/>
      <c r="EJ144" s="343"/>
      <c r="EK144" s="343"/>
      <c r="EL144" s="343"/>
      <c r="EM144" s="343"/>
      <c r="EN144" s="343"/>
      <c r="EO144" s="343"/>
      <c r="EP144" s="343"/>
      <c r="EQ144" s="343"/>
      <c r="ER144" s="343"/>
      <c r="ES144" s="343"/>
      <c r="ET144" s="343"/>
      <c r="EU144" s="343"/>
      <c r="EV144" s="343"/>
      <c r="EW144" s="343"/>
      <c r="EX144" s="343"/>
      <c r="EY144" s="343"/>
      <c r="EZ144" s="343"/>
      <c r="FA144" s="343"/>
      <c r="FB144" s="343"/>
      <c r="FC144" s="343"/>
      <c r="FD144" s="343"/>
      <c r="FE144" s="343"/>
      <c r="FF144" s="343"/>
      <c r="FG144" s="343"/>
      <c r="FH144" s="343"/>
      <c r="FI144" s="343"/>
      <c r="FJ144" s="343"/>
      <c r="FK144" s="343"/>
      <c r="FL144" s="343"/>
      <c r="FM144" s="343"/>
      <c r="FN144" s="343"/>
      <c r="FO144" s="343"/>
      <c r="FP144" s="343"/>
      <c r="FQ144" s="343"/>
      <c r="FR144" s="343"/>
      <c r="FS144" s="343"/>
      <c r="FT144" s="343"/>
      <c r="FU144" s="343"/>
      <c r="FV144" s="343"/>
      <c r="FW144" s="343"/>
      <c r="FX144" s="343"/>
      <c r="FY144" s="343"/>
      <c r="FZ144" s="343"/>
      <c r="GA144" s="343"/>
      <c r="GB144" s="343"/>
      <c r="GC144" s="343"/>
      <c r="GD144" s="343"/>
      <c r="GE144" s="343"/>
      <c r="GF144" s="343"/>
      <c r="GG144" s="343"/>
      <c r="GH144" s="343"/>
      <c r="GI144" s="343"/>
      <c r="GJ144" s="343"/>
      <c r="GK144" s="343"/>
      <c r="GL144" s="343"/>
      <c r="GM144" s="343"/>
      <c r="GN144" s="343"/>
      <c r="GO144" s="343"/>
      <c r="GP144" s="343"/>
      <c r="GQ144" s="343"/>
      <c r="GR144" s="343"/>
      <c r="GS144" s="343"/>
      <c r="GT144" s="343"/>
      <c r="GU144" s="343"/>
      <c r="GV144" s="343"/>
      <c r="GW144" s="343"/>
      <c r="GX144" s="343"/>
      <c r="GY144" s="343"/>
      <c r="GZ144" s="343"/>
      <c r="HA144" s="343"/>
      <c r="HB144" s="343"/>
      <c r="HC144" s="343"/>
      <c r="HD144" s="343"/>
      <c r="HE144" s="343"/>
      <c r="HF144" s="343"/>
      <c r="HG144" s="343"/>
      <c r="HH144" s="343"/>
      <c r="HI144" s="343"/>
      <c r="HJ144" s="343"/>
      <c r="HK144" s="343"/>
      <c r="HL144" s="343"/>
      <c r="HM144" s="343"/>
      <c r="HN144" s="343"/>
      <c r="HO144" s="343"/>
      <c r="HP144" s="343"/>
      <c r="HQ144" s="343"/>
      <c r="HR144" s="343"/>
      <c r="HS144" s="343"/>
      <c r="HT144" s="343"/>
      <c r="HU144" s="343"/>
      <c r="HV144" s="343"/>
      <c r="HW144" s="343"/>
      <c r="HX144" s="343"/>
      <c r="HY144" s="343"/>
      <c r="HZ144" s="343"/>
      <c r="IA144" s="343"/>
      <c r="IB144" s="343"/>
      <c r="IC144" s="343"/>
      <c r="ID144" s="343"/>
      <c r="IE144" s="343"/>
      <c r="IF144" s="343"/>
      <c r="IG144" s="343"/>
      <c r="IH144" s="343"/>
      <c r="II144" s="343"/>
      <c r="IJ144" s="343"/>
      <c r="IK144" s="343"/>
      <c r="IL144" s="343"/>
      <c r="IM144" s="343"/>
      <c r="IN144" s="343"/>
      <c r="IO144" s="343"/>
      <c r="IP144" s="343"/>
      <c r="IQ144" s="343"/>
      <c r="IR144" s="343"/>
      <c r="IS144" s="343"/>
      <c r="IT144" s="343"/>
      <c r="IU144" s="343"/>
      <c r="IV144" s="343"/>
    </row>
    <row r="145" spans="1:256" s="344" customFormat="1" ht="20" customHeight="1">
      <c r="A145" s="345" t="s">
        <v>1050</v>
      </c>
      <c r="B145" s="354">
        <v>986</v>
      </c>
      <c r="C145" s="347" t="s">
        <v>741</v>
      </c>
      <c r="D145" s="348">
        <v>0.6</v>
      </c>
      <c r="E145" s="350">
        <v>700</v>
      </c>
      <c r="F145" s="350">
        <v>700</v>
      </c>
      <c r="G145" s="350">
        <v>0</v>
      </c>
      <c r="H145" s="350">
        <v>700</v>
      </c>
      <c r="I145" s="350">
        <v>700</v>
      </c>
      <c r="J145" s="350">
        <v>0</v>
      </c>
      <c r="K145" s="343"/>
      <c r="L145" s="343"/>
      <c r="M145" s="343"/>
      <c r="N145" s="343"/>
      <c r="O145" s="343"/>
      <c r="P145" s="343"/>
      <c r="Q145" s="343"/>
      <c r="R145" s="343"/>
      <c r="S145" s="343"/>
      <c r="T145" s="343"/>
      <c r="U145" s="343"/>
      <c r="V145" s="343"/>
      <c r="W145" s="343"/>
      <c r="X145" s="343"/>
      <c r="Y145" s="343"/>
      <c r="Z145" s="343"/>
      <c r="AA145" s="343"/>
      <c r="AB145" s="343"/>
      <c r="AC145" s="343"/>
      <c r="AD145" s="343"/>
      <c r="AE145" s="343"/>
      <c r="AF145" s="343"/>
      <c r="AG145" s="343"/>
      <c r="AH145" s="343"/>
      <c r="AI145" s="343"/>
      <c r="AJ145" s="343"/>
      <c r="AK145" s="343"/>
      <c r="AL145" s="343"/>
      <c r="AM145" s="343"/>
      <c r="AN145" s="343"/>
      <c r="AO145" s="343"/>
      <c r="AP145" s="343"/>
      <c r="AQ145" s="343"/>
      <c r="AR145" s="343"/>
      <c r="AS145" s="343"/>
      <c r="AT145" s="343"/>
      <c r="AU145" s="343"/>
      <c r="AV145" s="343"/>
      <c r="AW145" s="343"/>
      <c r="AX145" s="343"/>
      <c r="AY145" s="343"/>
      <c r="AZ145" s="343"/>
      <c r="BA145" s="343"/>
      <c r="BB145" s="343"/>
      <c r="BC145" s="343"/>
      <c r="BD145" s="343"/>
      <c r="BE145" s="343"/>
      <c r="BF145" s="343"/>
      <c r="BG145" s="343"/>
      <c r="BH145" s="343"/>
      <c r="BI145" s="343"/>
      <c r="BJ145" s="343"/>
      <c r="BK145" s="343"/>
      <c r="BL145" s="343"/>
      <c r="BM145" s="343"/>
      <c r="BN145" s="343"/>
      <c r="BO145" s="343"/>
      <c r="BP145" s="343"/>
      <c r="BQ145" s="343"/>
      <c r="BR145" s="343"/>
      <c r="BS145" s="343"/>
      <c r="BT145" s="343"/>
      <c r="BU145" s="343"/>
      <c r="BV145" s="343"/>
      <c r="BW145" s="343"/>
      <c r="BX145" s="343"/>
      <c r="BY145" s="343"/>
      <c r="BZ145" s="343"/>
      <c r="CA145" s="343"/>
      <c r="CB145" s="343"/>
      <c r="CC145" s="343"/>
      <c r="CD145" s="343"/>
      <c r="CE145" s="343"/>
      <c r="CF145" s="343"/>
      <c r="CG145" s="343"/>
      <c r="CH145" s="343"/>
      <c r="CI145" s="343"/>
      <c r="CJ145" s="343"/>
      <c r="CK145" s="343"/>
      <c r="CL145" s="343"/>
      <c r="CM145" s="343"/>
      <c r="CN145" s="343"/>
      <c r="CO145" s="343"/>
      <c r="CP145" s="343"/>
      <c r="CQ145" s="343"/>
      <c r="CR145" s="343"/>
      <c r="CS145" s="343"/>
      <c r="CT145" s="343"/>
      <c r="CU145" s="343"/>
      <c r="CV145" s="343"/>
      <c r="CW145" s="343"/>
      <c r="CX145" s="343"/>
      <c r="CY145" s="343"/>
      <c r="CZ145" s="343"/>
      <c r="DA145" s="343"/>
      <c r="DB145" s="343"/>
      <c r="DC145" s="343"/>
      <c r="DD145" s="343"/>
      <c r="DE145" s="343"/>
      <c r="DF145" s="343"/>
      <c r="DG145" s="343"/>
      <c r="DH145" s="343"/>
      <c r="DI145" s="343"/>
      <c r="DJ145" s="343"/>
      <c r="DK145" s="343"/>
      <c r="DL145" s="343"/>
      <c r="DM145" s="343"/>
      <c r="DN145" s="343"/>
      <c r="DO145" s="343"/>
      <c r="DP145" s="343"/>
      <c r="DQ145" s="343"/>
      <c r="DR145" s="343"/>
      <c r="DS145" s="343"/>
      <c r="DT145" s="343"/>
      <c r="DU145" s="343"/>
      <c r="DV145" s="343"/>
      <c r="DW145" s="343"/>
      <c r="DX145" s="343"/>
      <c r="DY145" s="343"/>
      <c r="DZ145" s="343"/>
      <c r="EA145" s="343"/>
      <c r="EB145" s="343"/>
      <c r="EC145" s="343"/>
      <c r="ED145" s="343"/>
      <c r="EE145" s="343"/>
      <c r="EF145" s="343"/>
      <c r="EG145" s="343"/>
      <c r="EH145" s="343"/>
      <c r="EI145" s="343"/>
      <c r="EJ145" s="343"/>
      <c r="EK145" s="343"/>
      <c r="EL145" s="343"/>
      <c r="EM145" s="343"/>
      <c r="EN145" s="343"/>
      <c r="EO145" s="343"/>
      <c r="EP145" s="343"/>
      <c r="EQ145" s="343"/>
      <c r="ER145" s="343"/>
      <c r="ES145" s="343"/>
      <c r="ET145" s="343"/>
      <c r="EU145" s="343"/>
      <c r="EV145" s="343"/>
      <c r="EW145" s="343"/>
      <c r="EX145" s="343"/>
      <c r="EY145" s="343"/>
      <c r="EZ145" s="343"/>
      <c r="FA145" s="343"/>
      <c r="FB145" s="343"/>
      <c r="FC145" s="343"/>
      <c r="FD145" s="343"/>
      <c r="FE145" s="343"/>
      <c r="FF145" s="343"/>
      <c r="FG145" s="343"/>
      <c r="FH145" s="343"/>
      <c r="FI145" s="343"/>
      <c r="FJ145" s="343"/>
      <c r="FK145" s="343"/>
      <c r="FL145" s="343"/>
      <c r="FM145" s="343"/>
      <c r="FN145" s="343"/>
      <c r="FO145" s="343"/>
      <c r="FP145" s="343"/>
      <c r="FQ145" s="343"/>
      <c r="FR145" s="343"/>
      <c r="FS145" s="343"/>
      <c r="FT145" s="343"/>
      <c r="FU145" s="343"/>
      <c r="FV145" s="343"/>
      <c r="FW145" s="343"/>
      <c r="FX145" s="343"/>
      <c r="FY145" s="343"/>
      <c r="FZ145" s="343"/>
      <c r="GA145" s="343"/>
      <c r="GB145" s="343"/>
      <c r="GC145" s="343"/>
      <c r="GD145" s="343"/>
      <c r="GE145" s="343"/>
      <c r="GF145" s="343"/>
      <c r="GG145" s="343"/>
      <c r="GH145" s="343"/>
      <c r="GI145" s="343"/>
      <c r="GJ145" s="343"/>
      <c r="GK145" s="343"/>
      <c r="GL145" s="343"/>
      <c r="GM145" s="343"/>
      <c r="GN145" s="343"/>
      <c r="GO145" s="343"/>
      <c r="GP145" s="343"/>
      <c r="GQ145" s="343"/>
      <c r="GR145" s="343"/>
      <c r="GS145" s="343"/>
      <c r="GT145" s="343"/>
      <c r="GU145" s="343"/>
      <c r="GV145" s="343"/>
      <c r="GW145" s="343"/>
      <c r="GX145" s="343"/>
      <c r="GY145" s="343"/>
      <c r="GZ145" s="343"/>
      <c r="HA145" s="343"/>
      <c r="HB145" s="343"/>
      <c r="HC145" s="343"/>
      <c r="HD145" s="343"/>
      <c r="HE145" s="343"/>
      <c r="HF145" s="343"/>
      <c r="HG145" s="343"/>
      <c r="HH145" s="343"/>
      <c r="HI145" s="343"/>
      <c r="HJ145" s="343"/>
      <c r="HK145" s="343"/>
      <c r="HL145" s="343"/>
      <c r="HM145" s="343"/>
      <c r="HN145" s="343"/>
      <c r="HO145" s="343"/>
      <c r="HP145" s="343"/>
      <c r="HQ145" s="343"/>
      <c r="HR145" s="343"/>
      <c r="HS145" s="343"/>
      <c r="HT145" s="343"/>
      <c r="HU145" s="343"/>
      <c r="HV145" s="343"/>
      <c r="HW145" s="343"/>
      <c r="HX145" s="343"/>
      <c r="HY145" s="343"/>
      <c r="HZ145" s="343"/>
      <c r="IA145" s="343"/>
      <c r="IB145" s="343"/>
      <c r="IC145" s="343"/>
      <c r="ID145" s="343"/>
      <c r="IE145" s="343"/>
      <c r="IF145" s="343"/>
      <c r="IG145" s="343"/>
      <c r="IH145" s="343"/>
      <c r="II145" s="343"/>
      <c r="IJ145" s="343"/>
      <c r="IK145" s="343"/>
      <c r="IL145" s="343"/>
      <c r="IM145" s="343"/>
      <c r="IN145" s="343"/>
      <c r="IO145" s="343"/>
      <c r="IP145" s="343"/>
      <c r="IQ145" s="343"/>
      <c r="IR145" s="343"/>
      <c r="IS145" s="343"/>
      <c r="IT145" s="343"/>
      <c r="IU145" s="343"/>
      <c r="IV145" s="343"/>
    </row>
    <row r="146" spans="1:256" s="344" customFormat="1" ht="20" customHeight="1">
      <c r="A146" s="345" t="s">
        <v>1051</v>
      </c>
      <c r="B146" s="354">
        <v>36804</v>
      </c>
      <c r="C146" s="347" t="s">
        <v>741</v>
      </c>
      <c r="D146" s="348">
        <v>0.05</v>
      </c>
      <c r="E146" s="350">
        <v>2046</v>
      </c>
      <c r="F146" s="350">
        <v>2046</v>
      </c>
      <c r="G146" s="350">
        <v>0</v>
      </c>
      <c r="H146" s="350">
        <v>2046</v>
      </c>
      <c r="I146" s="350">
        <v>2046</v>
      </c>
      <c r="J146" s="350">
        <v>0</v>
      </c>
      <c r="K146" s="343"/>
      <c r="L146" s="343"/>
      <c r="M146" s="343"/>
      <c r="N146" s="343"/>
      <c r="O146" s="343"/>
      <c r="P146" s="343"/>
      <c r="Q146" s="343"/>
      <c r="R146" s="343"/>
      <c r="S146" s="343"/>
      <c r="T146" s="343"/>
      <c r="U146" s="343"/>
      <c r="V146" s="343"/>
      <c r="W146" s="343"/>
      <c r="X146" s="343"/>
      <c r="Y146" s="343"/>
      <c r="Z146" s="343"/>
      <c r="AA146" s="343"/>
      <c r="AB146" s="343"/>
      <c r="AC146" s="343"/>
      <c r="AD146" s="343"/>
      <c r="AE146" s="343"/>
      <c r="AF146" s="343"/>
      <c r="AG146" s="343"/>
      <c r="AH146" s="343"/>
      <c r="AI146" s="343"/>
      <c r="AJ146" s="343"/>
      <c r="AK146" s="343"/>
      <c r="AL146" s="343"/>
      <c r="AM146" s="343"/>
      <c r="AN146" s="343"/>
      <c r="AO146" s="343"/>
      <c r="AP146" s="343"/>
      <c r="AQ146" s="343"/>
      <c r="AR146" s="343"/>
      <c r="AS146" s="343"/>
      <c r="AT146" s="343"/>
      <c r="AU146" s="343"/>
      <c r="AV146" s="343"/>
      <c r="AW146" s="343"/>
      <c r="AX146" s="343"/>
      <c r="AY146" s="343"/>
      <c r="AZ146" s="343"/>
      <c r="BA146" s="343"/>
      <c r="BB146" s="343"/>
      <c r="BC146" s="343"/>
      <c r="BD146" s="343"/>
      <c r="BE146" s="343"/>
      <c r="BF146" s="343"/>
      <c r="BG146" s="343"/>
      <c r="BH146" s="343"/>
      <c r="BI146" s="343"/>
      <c r="BJ146" s="343"/>
      <c r="BK146" s="343"/>
      <c r="BL146" s="343"/>
      <c r="BM146" s="343"/>
      <c r="BN146" s="343"/>
      <c r="BO146" s="343"/>
      <c r="BP146" s="343"/>
      <c r="BQ146" s="343"/>
      <c r="BR146" s="343"/>
      <c r="BS146" s="343"/>
      <c r="BT146" s="343"/>
      <c r="BU146" s="343"/>
      <c r="BV146" s="343"/>
      <c r="BW146" s="343"/>
      <c r="BX146" s="343"/>
      <c r="BY146" s="343"/>
      <c r="BZ146" s="343"/>
      <c r="CA146" s="343"/>
      <c r="CB146" s="343"/>
      <c r="CC146" s="343"/>
      <c r="CD146" s="343"/>
      <c r="CE146" s="343"/>
      <c r="CF146" s="343"/>
      <c r="CG146" s="343"/>
      <c r="CH146" s="343"/>
      <c r="CI146" s="343"/>
      <c r="CJ146" s="343"/>
      <c r="CK146" s="343"/>
      <c r="CL146" s="343"/>
      <c r="CM146" s="343"/>
      <c r="CN146" s="343"/>
      <c r="CO146" s="343"/>
      <c r="CP146" s="343"/>
      <c r="CQ146" s="343"/>
      <c r="CR146" s="343"/>
      <c r="CS146" s="343"/>
      <c r="CT146" s="343"/>
      <c r="CU146" s="343"/>
      <c r="CV146" s="343"/>
      <c r="CW146" s="343"/>
      <c r="CX146" s="343"/>
      <c r="CY146" s="343"/>
      <c r="CZ146" s="343"/>
      <c r="DA146" s="343"/>
      <c r="DB146" s="343"/>
      <c r="DC146" s="343"/>
      <c r="DD146" s="343"/>
      <c r="DE146" s="343"/>
      <c r="DF146" s="343"/>
      <c r="DG146" s="343"/>
      <c r="DH146" s="343"/>
      <c r="DI146" s="343"/>
      <c r="DJ146" s="343"/>
      <c r="DK146" s="343"/>
      <c r="DL146" s="343"/>
      <c r="DM146" s="343"/>
      <c r="DN146" s="343"/>
      <c r="DO146" s="343"/>
      <c r="DP146" s="343"/>
      <c r="DQ146" s="343"/>
      <c r="DR146" s="343"/>
      <c r="DS146" s="343"/>
      <c r="DT146" s="343"/>
      <c r="DU146" s="343"/>
      <c r="DV146" s="343"/>
      <c r="DW146" s="343"/>
      <c r="DX146" s="343"/>
      <c r="DY146" s="343"/>
      <c r="DZ146" s="343"/>
      <c r="EA146" s="343"/>
      <c r="EB146" s="343"/>
      <c r="EC146" s="343"/>
      <c r="ED146" s="343"/>
      <c r="EE146" s="343"/>
      <c r="EF146" s="343"/>
      <c r="EG146" s="343"/>
      <c r="EH146" s="343"/>
      <c r="EI146" s="343"/>
      <c r="EJ146" s="343"/>
      <c r="EK146" s="343"/>
      <c r="EL146" s="343"/>
      <c r="EM146" s="343"/>
      <c r="EN146" s="343"/>
      <c r="EO146" s="343"/>
      <c r="EP146" s="343"/>
      <c r="EQ146" s="343"/>
      <c r="ER146" s="343"/>
      <c r="ES146" s="343"/>
      <c r="ET146" s="343"/>
      <c r="EU146" s="343"/>
      <c r="EV146" s="343"/>
      <c r="EW146" s="343"/>
      <c r="EX146" s="343"/>
      <c r="EY146" s="343"/>
      <c r="EZ146" s="343"/>
      <c r="FA146" s="343"/>
      <c r="FB146" s="343"/>
      <c r="FC146" s="343"/>
      <c r="FD146" s="343"/>
      <c r="FE146" s="343"/>
      <c r="FF146" s="343"/>
      <c r="FG146" s="343"/>
      <c r="FH146" s="343"/>
      <c r="FI146" s="343"/>
      <c r="FJ146" s="343"/>
      <c r="FK146" s="343"/>
      <c r="FL146" s="343"/>
      <c r="FM146" s="343"/>
      <c r="FN146" s="343"/>
      <c r="FO146" s="343"/>
      <c r="FP146" s="343"/>
      <c r="FQ146" s="343"/>
      <c r="FR146" s="343"/>
      <c r="FS146" s="343"/>
      <c r="FT146" s="343"/>
      <c r="FU146" s="343"/>
      <c r="FV146" s="343"/>
      <c r="FW146" s="343"/>
      <c r="FX146" s="343"/>
      <c r="FY146" s="343"/>
      <c r="FZ146" s="343"/>
      <c r="GA146" s="343"/>
      <c r="GB146" s="343"/>
      <c r="GC146" s="343"/>
      <c r="GD146" s="343"/>
      <c r="GE146" s="343"/>
      <c r="GF146" s="343"/>
      <c r="GG146" s="343"/>
      <c r="GH146" s="343"/>
      <c r="GI146" s="343"/>
      <c r="GJ146" s="343"/>
      <c r="GK146" s="343"/>
      <c r="GL146" s="343"/>
      <c r="GM146" s="343"/>
      <c r="GN146" s="343"/>
      <c r="GO146" s="343"/>
      <c r="GP146" s="343"/>
      <c r="GQ146" s="343"/>
      <c r="GR146" s="343"/>
      <c r="GS146" s="343"/>
      <c r="GT146" s="343"/>
      <c r="GU146" s="343"/>
      <c r="GV146" s="343"/>
      <c r="GW146" s="343"/>
      <c r="GX146" s="343"/>
      <c r="GY146" s="343"/>
      <c r="GZ146" s="343"/>
      <c r="HA146" s="343"/>
      <c r="HB146" s="343"/>
      <c r="HC146" s="343"/>
      <c r="HD146" s="343"/>
      <c r="HE146" s="343"/>
      <c r="HF146" s="343"/>
      <c r="HG146" s="343"/>
      <c r="HH146" s="343"/>
      <c r="HI146" s="343"/>
      <c r="HJ146" s="343"/>
      <c r="HK146" s="343"/>
      <c r="HL146" s="343"/>
      <c r="HM146" s="343"/>
      <c r="HN146" s="343"/>
      <c r="HO146" s="343"/>
      <c r="HP146" s="343"/>
      <c r="HQ146" s="343"/>
      <c r="HR146" s="343"/>
      <c r="HS146" s="343"/>
      <c r="HT146" s="343"/>
      <c r="HU146" s="343"/>
      <c r="HV146" s="343"/>
      <c r="HW146" s="343"/>
      <c r="HX146" s="343"/>
      <c r="HY146" s="343"/>
      <c r="HZ146" s="343"/>
      <c r="IA146" s="343"/>
      <c r="IB146" s="343"/>
      <c r="IC146" s="343"/>
      <c r="ID146" s="343"/>
      <c r="IE146" s="343"/>
      <c r="IF146" s="343"/>
      <c r="IG146" s="343"/>
      <c r="IH146" s="343"/>
      <c r="II146" s="343"/>
      <c r="IJ146" s="343"/>
      <c r="IK146" s="343"/>
      <c r="IL146" s="343"/>
      <c r="IM146" s="343"/>
      <c r="IN146" s="343"/>
      <c r="IO146" s="343"/>
      <c r="IP146" s="343"/>
      <c r="IQ146" s="343"/>
      <c r="IR146" s="343"/>
      <c r="IS146" s="343"/>
      <c r="IT146" s="343"/>
      <c r="IU146" s="343"/>
      <c r="IV146" s="343"/>
    </row>
    <row r="147" spans="1:256" s="344" customFormat="1" ht="20" customHeight="1">
      <c r="A147" s="345" t="s">
        <v>1052</v>
      </c>
      <c r="B147" s="354">
        <v>12717</v>
      </c>
      <c r="C147" s="347" t="s">
        <v>741</v>
      </c>
      <c r="D147" s="348">
        <v>0.35</v>
      </c>
      <c r="E147" s="350">
        <v>325</v>
      </c>
      <c r="F147" s="350">
        <v>325</v>
      </c>
      <c r="G147" s="350">
        <v>0</v>
      </c>
      <c r="H147" s="350">
        <v>325</v>
      </c>
      <c r="I147" s="350">
        <v>325</v>
      </c>
      <c r="J147" s="350">
        <v>0</v>
      </c>
      <c r="K147" s="343"/>
      <c r="L147" s="343"/>
      <c r="M147" s="343"/>
      <c r="N147" s="343"/>
      <c r="O147" s="343"/>
      <c r="P147" s="343"/>
      <c r="Q147" s="343"/>
      <c r="R147" s="343"/>
      <c r="S147" s="343"/>
      <c r="T147" s="343"/>
      <c r="U147" s="343"/>
      <c r="V147" s="343"/>
      <c r="W147" s="343"/>
      <c r="X147" s="343"/>
      <c r="Y147" s="343"/>
      <c r="Z147" s="343"/>
      <c r="AA147" s="343"/>
      <c r="AB147" s="343"/>
      <c r="AC147" s="343"/>
      <c r="AD147" s="343"/>
      <c r="AE147" s="343"/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43"/>
      <c r="AQ147" s="343"/>
      <c r="AR147" s="343"/>
      <c r="AS147" s="343"/>
      <c r="AT147" s="343"/>
      <c r="AU147" s="343"/>
      <c r="AV147" s="343"/>
      <c r="AW147" s="343"/>
      <c r="AX147" s="343"/>
      <c r="AY147" s="343"/>
      <c r="AZ147" s="343"/>
      <c r="BA147" s="343"/>
      <c r="BB147" s="343"/>
      <c r="BC147" s="343"/>
      <c r="BD147" s="343"/>
      <c r="BE147" s="343"/>
      <c r="BF147" s="343"/>
      <c r="BG147" s="343"/>
      <c r="BH147" s="343"/>
      <c r="BI147" s="343"/>
      <c r="BJ147" s="343"/>
      <c r="BK147" s="343"/>
      <c r="BL147" s="343"/>
      <c r="BM147" s="343"/>
      <c r="BN147" s="343"/>
      <c r="BO147" s="343"/>
      <c r="BP147" s="343"/>
      <c r="BQ147" s="343"/>
      <c r="BR147" s="343"/>
      <c r="BS147" s="343"/>
      <c r="BT147" s="343"/>
      <c r="BU147" s="343"/>
      <c r="BV147" s="343"/>
      <c r="BW147" s="343"/>
      <c r="BX147" s="343"/>
      <c r="BY147" s="343"/>
      <c r="BZ147" s="343"/>
      <c r="CA147" s="343"/>
      <c r="CB147" s="343"/>
      <c r="CC147" s="343"/>
      <c r="CD147" s="343"/>
      <c r="CE147" s="343"/>
      <c r="CF147" s="343"/>
      <c r="CG147" s="343"/>
      <c r="CH147" s="343"/>
      <c r="CI147" s="343"/>
      <c r="CJ147" s="343"/>
      <c r="CK147" s="343"/>
      <c r="CL147" s="343"/>
      <c r="CM147" s="343"/>
      <c r="CN147" s="343"/>
      <c r="CO147" s="343"/>
      <c r="CP147" s="343"/>
      <c r="CQ147" s="343"/>
      <c r="CR147" s="343"/>
      <c r="CS147" s="343"/>
      <c r="CT147" s="343"/>
      <c r="CU147" s="343"/>
      <c r="CV147" s="343"/>
      <c r="CW147" s="343"/>
      <c r="CX147" s="343"/>
      <c r="CY147" s="343"/>
      <c r="CZ147" s="343"/>
      <c r="DA147" s="343"/>
      <c r="DB147" s="343"/>
      <c r="DC147" s="343"/>
      <c r="DD147" s="343"/>
      <c r="DE147" s="343"/>
      <c r="DF147" s="343"/>
      <c r="DG147" s="343"/>
      <c r="DH147" s="343"/>
      <c r="DI147" s="343"/>
      <c r="DJ147" s="343"/>
      <c r="DK147" s="343"/>
      <c r="DL147" s="343"/>
      <c r="DM147" s="343"/>
      <c r="DN147" s="343"/>
      <c r="DO147" s="343"/>
      <c r="DP147" s="343"/>
      <c r="DQ147" s="343"/>
      <c r="DR147" s="343"/>
      <c r="DS147" s="343"/>
      <c r="DT147" s="343"/>
      <c r="DU147" s="343"/>
      <c r="DV147" s="343"/>
      <c r="DW147" s="343"/>
      <c r="DX147" s="343"/>
      <c r="DY147" s="343"/>
      <c r="DZ147" s="343"/>
      <c r="EA147" s="343"/>
      <c r="EB147" s="343"/>
      <c r="EC147" s="343"/>
      <c r="ED147" s="343"/>
      <c r="EE147" s="343"/>
      <c r="EF147" s="343"/>
      <c r="EG147" s="343"/>
      <c r="EH147" s="343"/>
      <c r="EI147" s="343"/>
      <c r="EJ147" s="343"/>
      <c r="EK147" s="343"/>
      <c r="EL147" s="343"/>
      <c r="EM147" s="343"/>
      <c r="EN147" s="343"/>
      <c r="EO147" s="343"/>
      <c r="EP147" s="343"/>
      <c r="EQ147" s="343"/>
      <c r="ER147" s="343"/>
      <c r="ES147" s="343"/>
      <c r="ET147" s="343"/>
      <c r="EU147" s="343"/>
      <c r="EV147" s="343"/>
      <c r="EW147" s="343"/>
      <c r="EX147" s="343"/>
      <c r="EY147" s="343"/>
      <c r="EZ147" s="343"/>
      <c r="FA147" s="343"/>
      <c r="FB147" s="343"/>
      <c r="FC147" s="343"/>
      <c r="FD147" s="343"/>
      <c r="FE147" s="343"/>
      <c r="FF147" s="343"/>
      <c r="FG147" s="343"/>
      <c r="FH147" s="343"/>
      <c r="FI147" s="343"/>
      <c r="FJ147" s="343"/>
      <c r="FK147" s="343"/>
      <c r="FL147" s="343"/>
      <c r="FM147" s="343"/>
      <c r="FN147" s="343"/>
      <c r="FO147" s="343"/>
      <c r="FP147" s="343"/>
      <c r="FQ147" s="343"/>
      <c r="FR147" s="343"/>
      <c r="FS147" s="343"/>
      <c r="FT147" s="343"/>
      <c r="FU147" s="343"/>
      <c r="FV147" s="343"/>
      <c r="FW147" s="343"/>
      <c r="FX147" s="343"/>
      <c r="FY147" s="343"/>
      <c r="FZ147" s="343"/>
      <c r="GA147" s="343"/>
      <c r="GB147" s="343"/>
      <c r="GC147" s="343"/>
      <c r="GD147" s="343"/>
      <c r="GE147" s="343"/>
      <c r="GF147" s="343"/>
      <c r="GG147" s="343"/>
      <c r="GH147" s="343"/>
      <c r="GI147" s="343"/>
      <c r="GJ147" s="343"/>
      <c r="GK147" s="343"/>
      <c r="GL147" s="343"/>
      <c r="GM147" s="343"/>
      <c r="GN147" s="343"/>
      <c r="GO147" s="343"/>
      <c r="GP147" s="343"/>
      <c r="GQ147" s="343"/>
      <c r="GR147" s="343"/>
      <c r="GS147" s="343"/>
      <c r="GT147" s="343"/>
      <c r="GU147" s="343"/>
      <c r="GV147" s="343"/>
      <c r="GW147" s="343"/>
      <c r="GX147" s="343"/>
      <c r="GY147" s="343"/>
      <c r="GZ147" s="343"/>
      <c r="HA147" s="343"/>
      <c r="HB147" s="343"/>
      <c r="HC147" s="343"/>
      <c r="HD147" s="343"/>
      <c r="HE147" s="343"/>
      <c r="HF147" s="343"/>
      <c r="HG147" s="343"/>
      <c r="HH147" s="343"/>
      <c r="HI147" s="343"/>
      <c r="HJ147" s="343"/>
      <c r="HK147" s="343"/>
      <c r="HL147" s="343"/>
      <c r="HM147" s="343"/>
      <c r="HN147" s="343"/>
      <c r="HO147" s="343"/>
      <c r="HP147" s="343"/>
      <c r="HQ147" s="343"/>
      <c r="HR147" s="343"/>
      <c r="HS147" s="343"/>
      <c r="HT147" s="343"/>
      <c r="HU147" s="343"/>
      <c r="HV147" s="343"/>
      <c r="HW147" s="343"/>
      <c r="HX147" s="343"/>
      <c r="HY147" s="343"/>
      <c r="HZ147" s="343"/>
      <c r="IA147" s="343"/>
      <c r="IB147" s="343"/>
      <c r="IC147" s="343"/>
      <c r="ID147" s="343"/>
      <c r="IE147" s="343"/>
      <c r="IF147" s="343"/>
      <c r="IG147" s="343"/>
      <c r="IH147" s="343"/>
      <c r="II147" s="343"/>
      <c r="IJ147" s="343"/>
      <c r="IK147" s="343"/>
      <c r="IL147" s="343"/>
      <c r="IM147" s="343"/>
      <c r="IN147" s="343"/>
      <c r="IO147" s="343"/>
      <c r="IP147" s="343"/>
      <c r="IQ147" s="343"/>
      <c r="IR147" s="343"/>
      <c r="IS147" s="343"/>
      <c r="IT147" s="343"/>
      <c r="IU147" s="343"/>
      <c r="IV147" s="343"/>
    </row>
    <row r="148" spans="1:256" s="344" customFormat="1" ht="20" customHeight="1">
      <c r="A148" s="345" t="s">
        <v>1053</v>
      </c>
      <c r="B148" s="354">
        <v>12912</v>
      </c>
      <c r="C148" s="347" t="s">
        <v>741</v>
      </c>
      <c r="D148" s="348">
        <v>0.22</v>
      </c>
      <c r="E148" s="350">
        <v>0</v>
      </c>
      <c r="F148" s="350">
        <v>0</v>
      </c>
      <c r="G148" s="350">
        <v>0</v>
      </c>
      <c r="H148" s="350">
        <v>0</v>
      </c>
      <c r="I148" s="350">
        <v>0</v>
      </c>
      <c r="J148" s="350">
        <v>0</v>
      </c>
      <c r="K148" s="343"/>
      <c r="L148" s="343"/>
      <c r="M148" s="343"/>
      <c r="N148" s="343"/>
      <c r="O148" s="343"/>
      <c r="P148" s="343"/>
      <c r="Q148" s="343"/>
      <c r="R148" s="343"/>
      <c r="S148" s="343"/>
      <c r="T148" s="343"/>
      <c r="U148" s="343"/>
      <c r="V148" s="343"/>
      <c r="W148" s="343"/>
      <c r="X148" s="343"/>
      <c r="Y148" s="343"/>
      <c r="Z148" s="343"/>
      <c r="AA148" s="343"/>
      <c r="AB148" s="343"/>
      <c r="AC148" s="343"/>
      <c r="AD148" s="343"/>
      <c r="AE148" s="343"/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43"/>
      <c r="AQ148" s="343"/>
      <c r="AR148" s="343"/>
      <c r="AS148" s="343"/>
      <c r="AT148" s="343"/>
      <c r="AU148" s="343"/>
      <c r="AV148" s="343"/>
      <c r="AW148" s="343"/>
      <c r="AX148" s="343"/>
      <c r="AY148" s="343"/>
      <c r="AZ148" s="343"/>
      <c r="BA148" s="343"/>
      <c r="BB148" s="343"/>
      <c r="BC148" s="343"/>
      <c r="BD148" s="343"/>
      <c r="BE148" s="343"/>
      <c r="BF148" s="343"/>
      <c r="BG148" s="343"/>
      <c r="BH148" s="343"/>
      <c r="BI148" s="343"/>
      <c r="BJ148" s="343"/>
      <c r="BK148" s="343"/>
      <c r="BL148" s="343"/>
      <c r="BM148" s="343"/>
      <c r="BN148" s="343"/>
      <c r="BO148" s="343"/>
      <c r="BP148" s="343"/>
      <c r="BQ148" s="343"/>
      <c r="BR148" s="343"/>
      <c r="BS148" s="343"/>
      <c r="BT148" s="343"/>
      <c r="BU148" s="343"/>
      <c r="BV148" s="343"/>
      <c r="BW148" s="343"/>
      <c r="BX148" s="343"/>
      <c r="BY148" s="343"/>
      <c r="BZ148" s="343"/>
      <c r="CA148" s="343"/>
      <c r="CB148" s="343"/>
      <c r="CC148" s="343"/>
      <c r="CD148" s="343"/>
      <c r="CE148" s="343"/>
      <c r="CF148" s="343"/>
      <c r="CG148" s="343"/>
      <c r="CH148" s="343"/>
      <c r="CI148" s="343"/>
      <c r="CJ148" s="343"/>
      <c r="CK148" s="343"/>
      <c r="CL148" s="343"/>
      <c r="CM148" s="343"/>
      <c r="CN148" s="343"/>
      <c r="CO148" s="343"/>
      <c r="CP148" s="343"/>
      <c r="CQ148" s="343"/>
      <c r="CR148" s="343"/>
      <c r="CS148" s="343"/>
      <c r="CT148" s="343"/>
      <c r="CU148" s="343"/>
      <c r="CV148" s="343"/>
      <c r="CW148" s="343"/>
      <c r="CX148" s="343"/>
      <c r="CY148" s="343"/>
      <c r="CZ148" s="343"/>
      <c r="DA148" s="343"/>
      <c r="DB148" s="343"/>
      <c r="DC148" s="343"/>
      <c r="DD148" s="343"/>
      <c r="DE148" s="343"/>
      <c r="DF148" s="343"/>
      <c r="DG148" s="343"/>
      <c r="DH148" s="343"/>
      <c r="DI148" s="343"/>
      <c r="DJ148" s="343"/>
      <c r="DK148" s="343"/>
      <c r="DL148" s="343"/>
      <c r="DM148" s="343"/>
      <c r="DN148" s="343"/>
      <c r="DO148" s="343"/>
      <c r="DP148" s="343"/>
      <c r="DQ148" s="343"/>
      <c r="DR148" s="343"/>
      <c r="DS148" s="343"/>
      <c r="DT148" s="343"/>
      <c r="DU148" s="343"/>
      <c r="DV148" s="343"/>
      <c r="DW148" s="343"/>
      <c r="DX148" s="343"/>
      <c r="DY148" s="343"/>
      <c r="DZ148" s="343"/>
      <c r="EA148" s="343"/>
      <c r="EB148" s="343"/>
      <c r="EC148" s="343"/>
      <c r="ED148" s="343"/>
      <c r="EE148" s="343"/>
      <c r="EF148" s="343"/>
      <c r="EG148" s="343"/>
      <c r="EH148" s="343"/>
      <c r="EI148" s="343"/>
      <c r="EJ148" s="343"/>
      <c r="EK148" s="343"/>
      <c r="EL148" s="343"/>
      <c r="EM148" s="343"/>
      <c r="EN148" s="343"/>
      <c r="EO148" s="343"/>
      <c r="EP148" s="343"/>
      <c r="EQ148" s="343"/>
      <c r="ER148" s="343"/>
      <c r="ES148" s="343"/>
      <c r="ET148" s="343"/>
      <c r="EU148" s="343"/>
      <c r="EV148" s="343"/>
      <c r="EW148" s="343"/>
      <c r="EX148" s="343"/>
      <c r="EY148" s="343"/>
      <c r="EZ148" s="343"/>
      <c r="FA148" s="343"/>
      <c r="FB148" s="343"/>
      <c r="FC148" s="343"/>
      <c r="FD148" s="343"/>
      <c r="FE148" s="343"/>
      <c r="FF148" s="343"/>
      <c r="FG148" s="343"/>
      <c r="FH148" s="343"/>
      <c r="FI148" s="343"/>
      <c r="FJ148" s="343"/>
      <c r="FK148" s="343"/>
      <c r="FL148" s="343"/>
      <c r="FM148" s="343"/>
      <c r="FN148" s="343"/>
      <c r="FO148" s="343"/>
      <c r="FP148" s="343"/>
      <c r="FQ148" s="343"/>
      <c r="FR148" s="343"/>
      <c r="FS148" s="343"/>
      <c r="FT148" s="343"/>
      <c r="FU148" s="343"/>
      <c r="FV148" s="343"/>
      <c r="FW148" s="343"/>
      <c r="FX148" s="343"/>
      <c r="FY148" s="343"/>
      <c r="FZ148" s="343"/>
      <c r="GA148" s="343"/>
      <c r="GB148" s="343"/>
      <c r="GC148" s="343"/>
      <c r="GD148" s="343"/>
      <c r="GE148" s="343"/>
      <c r="GF148" s="343"/>
      <c r="GG148" s="343"/>
      <c r="GH148" s="343"/>
      <c r="GI148" s="343"/>
      <c r="GJ148" s="343"/>
      <c r="GK148" s="343"/>
      <c r="GL148" s="343"/>
      <c r="GM148" s="343"/>
      <c r="GN148" s="343"/>
      <c r="GO148" s="343"/>
      <c r="GP148" s="343"/>
      <c r="GQ148" s="343"/>
      <c r="GR148" s="343"/>
      <c r="GS148" s="343"/>
      <c r="GT148" s="343"/>
      <c r="GU148" s="343"/>
      <c r="GV148" s="343"/>
      <c r="GW148" s="343"/>
      <c r="GX148" s="343"/>
      <c r="GY148" s="343"/>
      <c r="GZ148" s="343"/>
      <c r="HA148" s="343"/>
      <c r="HB148" s="343"/>
      <c r="HC148" s="343"/>
      <c r="HD148" s="343"/>
      <c r="HE148" s="343"/>
      <c r="HF148" s="343"/>
      <c r="HG148" s="343"/>
      <c r="HH148" s="343"/>
      <c r="HI148" s="343"/>
      <c r="HJ148" s="343"/>
      <c r="HK148" s="343"/>
      <c r="HL148" s="343"/>
      <c r="HM148" s="343"/>
      <c r="HN148" s="343"/>
      <c r="HO148" s="343"/>
      <c r="HP148" s="343"/>
      <c r="HQ148" s="343"/>
      <c r="HR148" s="343"/>
      <c r="HS148" s="343"/>
      <c r="HT148" s="343"/>
      <c r="HU148" s="343"/>
      <c r="HV148" s="343"/>
      <c r="HW148" s="343"/>
      <c r="HX148" s="343"/>
      <c r="HY148" s="343"/>
      <c r="HZ148" s="343"/>
      <c r="IA148" s="343"/>
      <c r="IB148" s="343"/>
      <c r="IC148" s="343"/>
      <c r="ID148" s="343"/>
      <c r="IE148" s="343"/>
      <c r="IF148" s="343"/>
      <c r="IG148" s="343"/>
      <c r="IH148" s="343"/>
      <c r="II148" s="343"/>
      <c r="IJ148" s="343"/>
      <c r="IK148" s="343"/>
      <c r="IL148" s="343"/>
      <c r="IM148" s="343"/>
      <c r="IN148" s="343"/>
      <c r="IO148" s="343"/>
      <c r="IP148" s="343"/>
      <c r="IQ148" s="343"/>
      <c r="IR148" s="343"/>
      <c r="IS148" s="343"/>
      <c r="IT148" s="343"/>
      <c r="IU148" s="343"/>
      <c r="IV148" s="343"/>
    </row>
    <row r="149" spans="1:256" s="344" customFormat="1" ht="20" customHeight="1">
      <c r="A149" s="345" t="s">
        <v>1054</v>
      </c>
      <c r="B149" s="354">
        <v>371012</v>
      </c>
      <c r="C149" s="347" t="s">
        <v>1041</v>
      </c>
      <c r="D149" s="348">
        <v>60.08</v>
      </c>
      <c r="E149" s="350">
        <v>2</v>
      </c>
      <c r="F149" s="350">
        <v>2</v>
      </c>
      <c r="G149" s="350">
        <v>0</v>
      </c>
      <c r="H149" s="350">
        <v>2</v>
      </c>
      <c r="I149" s="350">
        <v>2</v>
      </c>
      <c r="J149" s="350">
        <v>0</v>
      </c>
      <c r="K149" s="343"/>
      <c r="L149" s="343"/>
      <c r="M149" s="343"/>
      <c r="N149" s="343"/>
      <c r="O149" s="343"/>
      <c r="P149" s="343"/>
      <c r="Q149" s="343"/>
      <c r="R149" s="343"/>
      <c r="S149" s="343"/>
      <c r="T149" s="343"/>
      <c r="U149" s="343"/>
      <c r="V149" s="343"/>
      <c r="W149" s="343"/>
      <c r="X149" s="343"/>
      <c r="Y149" s="343"/>
      <c r="Z149" s="343"/>
      <c r="AA149" s="343"/>
      <c r="AB149" s="343"/>
      <c r="AC149" s="343"/>
      <c r="AD149" s="343"/>
      <c r="AE149" s="343"/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43"/>
      <c r="AQ149" s="343"/>
      <c r="AR149" s="343"/>
      <c r="AS149" s="343"/>
      <c r="AT149" s="343"/>
      <c r="AU149" s="343"/>
      <c r="AV149" s="343"/>
      <c r="AW149" s="343"/>
      <c r="AX149" s="343"/>
      <c r="AY149" s="343"/>
      <c r="AZ149" s="343"/>
      <c r="BA149" s="343"/>
      <c r="BB149" s="343"/>
      <c r="BC149" s="343"/>
      <c r="BD149" s="343"/>
      <c r="BE149" s="343"/>
      <c r="BF149" s="343"/>
      <c r="BG149" s="343"/>
      <c r="BH149" s="343"/>
      <c r="BI149" s="343"/>
      <c r="BJ149" s="343"/>
      <c r="BK149" s="343"/>
      <c r="BL149" s="343"/>
      <c r="BM149" s="343"/>
      <c r="BN149" s="343"/>
      <c r="BO149" s="343"/>
      <c r="BP149" s="343"/>
      <c r="BQ149" s="343"/>
      <c r="BR149" s="343"/>
      <c r="BS149" s="343"/>
      <c r="BT149" s="343"/>
      <c r="BU149" s="343"/>
      <c r="BV149" s="343"/>
      <c r="BW149" s="343"/>
      <c r="BX149" s="343"/>
      <c r="BY149" s="343"/>
      <c r="BZ149" s="343"/>
      <c r="CA149" s="343"/>
      <c r="CB149" s="343"/>
      <c r="CC149" s="343"/>
      <c r="CD149" s="343"/>
      <c r="CE149" s="343"/>
      <c r="CF149" s="343"/>
      <c r="CG149" s="343"/>
      <c r="CH149" s="343"/>
      <c r="CI149" s="343"/>
      <c r="CJ149" s="343"/>
      <c r="CK149" s="343"/>
      <c r="CL149" s="343"/>
      <c r="CM149" s="343"/>
      <c r="CN149" s="343"/>
      <c r="CO149" s="343"/>
      <c r="CP149" s="343"/>
      <c r="CQ149" s="343"/>
      <c r="CR149" s="343"/>
      <c r="CS149" s="343"/>
      <c r="CT149" s="343"/>
      <c r="CU149" s="343"/>
      <c r="CV149" s="343"/>
      <c r="CW149" s="343"/>
      <c r="CX149" s="343"/>
      <c r="CY149" s="343"/>
      <c r="CZ149" s="343"/>
      <c r="DA149" s="343"/>
      <c r="DB149" s="343"/>
      <c r="DC149" s="343"/>
      <c r="DD149" s="343"/>
      <c r="DE149" s="343"/>
      <c r="DF149" s="343"/>
      <c r="DG149" s="343"/>
      <c r="DH149" s="343"/>
      <c r="DI149" s="343"/>
      <c r="DJ149" s="343"/>
      <c r="DK149" s="343"/>
      <c r="DL149" s="343"/>
      <c r="DM149" s="343"/>
      <c r="DN149" s="343"/>
      <c r="DO149" s="343"/>
      <c r="DP149" s="343"/>
      <c r="DQ149" s="343"/>
      <c r="DR149" s="343"/>
      <c r="DS149" s="343"/>
      <c r="DT149" s="343"/>
      <c r="DU149" s="343"/>
      <c r="DV149" s="343"/>
      <c r="DW149" s="343"/>
      <c r="DX149" s="343"/>
      <c r="DY149" s="343"/>
      <c r="DZ149" s="343"/>
      <c r="EA149" s="343"/>
      <c r="EB149" s="343"/>
      <c r="EC149" s="343"/>
      <c r="ED149" s="343"/>
      <c r="EE149" s="343"/>
      <c r="EF149" s="343"/>
      <c r="EG149" s="343"/>
      <c r="EH149" s="343"/>
      <c r="EI149" s="343"/>
      <c r="EJ149" s="343"/>
      <c r="EK149" s="343"/>
      <c r="EL149" s="343"/>
      <c r="EM149" s="343"/>
      <c r="EN149" s="343"/>
      <c r="EO149" s="343"/>
      <c r="EP149" s="343"/>
      <c r="EQ149" s="343"/>
      <c r="ER149" s="343"/>
      <c r="ES149" s="343"/>
      <c r="ET149" s="343"/>
      <c r="EU149" s="343"/>
      <c r="EV149" s="343"/>
      <c r="EW149" s="343"/>
      <c r="EX149" s="343"/>
      <c r="EY149" s="343"/>
      <c r="EZ149" s="343"/>
      <c r="FA149" s="343"/>
      <c r="FB149" s="343"/>
      <c r="FC149" s="343"/>
      <c r="FD149" s="343"/>
      <c r="FE149" s="343"/>
      <c r="FF149" s="343"/>
      <c r="FG149" s="343"/>
      <c r="FH149" s="343"/>
      <c r="FI149" s="343"/>
      <c r="FJ149" s="343"/>
      <c r="FK149" s="343"/>
      <c r="FL149" s="343"/>
      <c r="FM149" s="343"/>
      <c r="FN149" s="343"/>
      <c r="FO149" s="343"/>
      <c r="FP149" s="343"/>
      <c r="FQ149" s="343"/>
      <c r="FR149" s="343"/>
      <c r="FS149" s="343"/>
      <c r="FT149" s="343"/>
      <c r="FU149" s="343"/>
      <c r="FV149" s="343"/>
      <c r="FW149" s="343"/>
      <c r="FX149" s="343"/>
      <c r="FY149" s="343"/>
      <c r="FZ149" s="343"/>
      <c r="GA149" s="343"/>
      <c r="GB149" s="343"/>
      <c r="GC149" s="343"/>
      <c r="GD149" s="343"/>
      <c r="GE149" s="343"/>
      <c r="GF149" s="343"/>
      <c r="GG149" s="343"/>
      <c r="GH149" s="343"/>
      <c r="GI149" s="343"/>
      <c r="GJ149" s="343"/>
      <c r="GK149" s="343"/>
      <c r="GL149" s="343"/>
      <c r="GM149" s="343"/>
      <c r="GN149" s="343"/>
      <c r="GO149" s="343"/>
      <c r="GP149" s="343"/>
      <c r="GQ149" s="343"/>
      <c r="GR149" s="343"/>
      <c r="GS149" s="343"/>
      <c r="GT149" s="343"/>
      <c r="GU149" s="343"/>
      <c r="GV149" s="343"/>
      <c r="GW149" s="343"/>
      <c r="GX149" s="343"/>
      <c r="GY149" s="343"/>
      <c r="GZ149" s="343"/>
      <c r="HA149" s="343"/>
      <c r="HB149" s="343"/>
      <c r="HC149" s="343"/>
      <c r="HD149" s="343"/>
      <c r="HE149" s="343"/>
      <c r="HF149" s="343"/>
      <c r="HG149" s="343"/>
      <c r="HH149" s="343"/>
      <c r="HI149" s="343"/>
      <c r="HJ149" s="343"/>
      <c r="HK149" s="343"/>
      <c r="HL149" s="343"/>
      <c r="HM149" s="343"/>
      <c r="HN149" s="343"/>
      <c r="HO149" s="343"/>
      <c r="HP149" s="343"/>
      <c r="HQ149" s="343"/>
      <c r="HR149" s="343"/>
      <c r="HS149" s="343"/>
      <c r="HT149" s="343"/>
      <c r="HU149" s="343"/>
      <c r="HV149" s="343"/>
      <c r="HW149" s="343"/>
      <c r="HX149" s="343"/>
      <c r="HY149" s="343"/>
      <c r="HZ149" s="343"/>
      <c r="IA149" s="343"/>
      <c r="IB149" s="343"/>
      <c r="IC149" s="343"/>
      <c r="ID149" s="343"/>
      <c r="IE149" s="343"/>
      <c r="IF149" s="343"/>
      <c r="IG149" s="343"/>
      <c r="IH149" s="343"/>
      <c r="II149" s="343"/>
      <c r="IJ149" s="343"/>
      <c r="IK149" s="343"/>
      <c r="IL149" s="343"/>
      <c r="IM149" s="343"/>
      <c r="IN149" s="343"/>
      <c r="IO149" s="343"/>
      <c r="IP149" s="343"/>
      <c r="IQ149" s="343"/>
      <c r="IR149" s="343"/>
      <c r="IS149" s="343"/>
      <c r="IT149" s="343"/>
      <c r="IU149" s="343"/>
      <c r="IV149" s="343"/>
    </row>
    <row r="150" spans="1:256" s="344" customFormat="1" ht="20" customHeight="1">
      <c r="A150" s="345" t="s">
        <v>1055</v>
      </c>
      <c r="B150" s="354">
        <v>5836</v>
      </c>
      <c r="C150" s="347" t="s">
        <v>741</v>
      </c>
      <c r="D150" s="348">
        <v>62.59</v>
      </c>
      <c r="E150" s="350">
        <v>2</v>
      </c>
      <c r="F150" s="350">
        <v>2</v>
      </c>
      <c r="G150" s="350">
        <v>0</v>
      </c>
      <c r="H150" s="350">
        <v>2</v>
      </c>
      <c r="I150" s="350">
        <v>2</v>
      </c>
      <c r="J150" s="350">
        <v>0</v>
      </c>
      <c r="K150" s="343"/>
      <c r="L150" s="343"/>
      <c r="M150" s="343"/>
      <c r="N150" s="343"/>
      <c r="O150" s="343"/>
      <c r="P150" s="343"/>
      <c r="Q150" s="343"/>
      <c r="R150" s="343"/>
      <c r="S150" s="343"/>
      <c r="T150" s="343"/>
      <c r="U150" s="343"/>
      <c r="V150" s="343"/>
      <c r="W150" s="343"/>
      <c r="X150" s="343"/>
      <c r="Y150" s="343"/>
      <c r="Z150" s="343"/>
      <c r="AA150" s="343"/>
      <c r="AB150" s="343"/>
      <c r="AC150" s="343"/>
      <c r="AD150" s="343"/>
      <c r="AE150" s="343"/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43"/>
      <c r="AQ150" s="343"/>
      <c r="AR150" s="343"/>
      <c r="AS150" s="343"/>
      <c r="AT150" s="343"/>
      <c r="AU150" s="343"/>
      <c r="AV150" s="343"/>
      <c r="AW150" s="343"/>
      <c r="AX150" s="343"/>
      <c r="AY150" s="343"/>
      <c r="AZ150" s="343"/>
      <c r="BA150" s="343"/>
      <c r="BB150" s="343"/>
      <c r="BC150" s="343"/>
      <c r="BD150" s="343"/>
      <c r="BE150" s="343"/>
      <c r="BF150" s="343"/>
      <c r="BG150" s="343"/>
      <c r="BH150" s="343"/>
      <c r="BI150" s="343"/>
      <c r="BJ150" s="343"/>
      <c r="BK150" s="343"/>
      <c r="BL150" s="343"/>
      <c r="BM150" s="343"/>
      <c r="BN150" s="343"/>
      <c r="BO150" s="343"/>
      <c r="BP150" s="343"/>
      <c r="BQ150" s="343"/>
      <c r="BR150" s="343"/>
      <c r="BS150" s="343"/>
      <c r="BT150" s="343"/>
      <c r="BU150" s="343"/>
      <c r="BV150" s="343"/>
      <c r="BW150" s="343"/>
      <c r="BX150" s="343"/>
      <c r="BY150" s="343"/>
      <c r="BZ150" s="343"/>
      <c r="CA150" s="343"/>
      <c r="CB150" s="343"/>
      <c r="CC150" s="343"/>
      <c r="CD150" s="343"/>
      <c r="CE150" s="343"/>
      <c r="CF150" s="343"/>
      <c r="CG150" s="343"/>
      <c r="CH150" s="343"/>
      <c r="CI150" s="343"/>
      <c r="CJ150" s="343"/>
      <c r="CK150" s="343"/>
      <c r="CL150" s="343"/>
      <c r="CM150" s="343"/>
      <c r="CN150" s="343"/>
      <c r="CO150" s="343"/>
      <c r="CP150" s="343"/>
      <c r="CQ150" s="343"/>
      <c r="CR150" s="343"/>
      <c r="CS150" s="343"/>
      <c r="CT150" s="343"/>
      <c r="CU150" s="343"/>
      <c r="CV150" s="343"/>
      <c r="CW150" s="343"/>
      <c r="CX150" s="343"/>
      <c r="CY150" s="343"/>
      <c r="CZ150" s="343"/>
      <c r="DA150" s="343"/>
      <c r="DB150" s="343"/>
      <c r="DC150" s="343"/>
      <c r="DD150" s="343"/>
      <c r="DE150" s="343"/>
      <c r="DF150" s="343"/>
      <c r="DG150" s="343"/>
      <c r="DH150" s="343"/>
      <c r="DI150" s="343"/>
      <c r="DJ150" s="343"/>
      <c r="DK150" s="343"/>
      <c r="DL150" s="343"/>
      <c r="DM150" s="343"/>
      <c r="DN150" s="343"/>
      <c r="DO150" s="343"/>
      <c r="DP150" s="343"/>
      <c r="DQ150" s="343"/>
      <c r="DR150" s="343"/>
      <c r="DS150" s="343"/>
      <c r="DT150" s="343"/>
      <c r="DU150" s="343"/>
      <c r="DV150" s="343"/>
      <c r="DW150" s="343"/>
      <c r="DX150" s="343"/>
      <c r="DY150" s="343"/>
      <c r="DZ150" s="343"/>
      <c r="EA150" s="343"/>
      <c r="EB150" s="343"/>
      <c r="EC150" s="343"/>
      <c r="ED150" s="343"/>
      <c r="EE150" s="343"/>
      <c r="EF150" s="343"/>
      <c r="EG150" s="343"/>
      <c r="EH150" s="343"/>
      <c r="EI150" s="343"/>
      <c r="EJ150" s="343"/>
      <c r="EK150" s="343"/>
      <c r="EL150" s="343"/>
      <c r="EM150" s="343"/>
      <c r="EN150" s="343"/>
      <c r="EO150" s="343"/>
      <c r="EP150" s="343"/>
      <c r="EQ150" s="343"/>
      <c r="ER150" s="343"/>
      <c r="ES150" s="343"/>
      <c r="ET150" s="343"/>
      <c r="EU150" s="343"/>
      <c r="EV150" s="343"/>
      <c r="EW150" s="343"/>
      <c r="EX150" s="343"/>
      <c r="EY150" s="343"/>
      <c r="EZ150" s="343"/>
      <c r="FA150" s="343"/>
      <c r="FB150" s="343"/>
      <c r="FC150" s="343"/>
      <c r="FD150" s="343"/>
      <c r="FE150" s="343"/>
      <c r="FF150" s="343"/>
      <c r="FG150" s="343"/>
      <c r="FH150" s="343"/>
      <c r="FI150" s="343"/>
      <c r="FJ150" s="343"/>
      <c r="FK150" s="343"/>
      <c r="FL150" s="343"/>
      <c r="FM150" s="343"/>
      <c r="FN150" s="343"/>
      <c r="FO150" s="343"/>
      <c r="FP150" s="343"/>
      <c r="FQ150" s="343"/>
      <c r="FR150" s="343"/>
      <c r="FS150" s="343"/>
      <c r="FT150" s="343"/>
      <c r="FU150" s="343"/>
      <c r="FV150" s="343"/>
      <c r="FW150" s="343"/>
      <c r="FX150" s="343"/>
      <c r="FY150" s="343"/>
      <c r="FZ150" s="343"/>
      <c r="GA150" s="343"/>
      <c r="GB150" s="343"/>
      <c r="GC150" s="343"/>
      <c r="GD150" s="343"/>
      <c r="GE150" s="343"/>
      <c r="GF150" s="343"/>
      <c r="GG150" s="343"/>
      <c r="GH150" s="343"/>
      <c r="GI150" s="343"/>
      <c r="GJ150" s="343"/>
      <c r="GK150" s="343"/>
      <c r="GL150" s="343"/>
      <c r="GM150" s="343"/>
      <c r="GN150" s="343"/>
      <c r="GO150" s="343"/>
      <c r="GP150" s="343"/>
      <c r="GQ150" s="343"/>
      <c r="GR150" s="343"/>
      <c r="GS150" s="343"/>
      <c r="GT150" s="343"/>
      <c r="GU150" s="343"/>
      <c r="GV150" s="343"/>
      <c r="GW150" s="343"/>
      <c r="GX150" s="343"/>
      <c r="GY150" s="343"/>
      <c r="GZ150" s="343"/>
      <c r="HA150" s="343"/>
      <c r="HB150" s="343"/>
      <c r="HC150" s="343"/>
      <c r="HD150" s="343"/>
      <c r="HE150" s="343"/>
      <c r="HF150" s="343"/>
      <c r="HG150" s="343"/>
      <c r="HH150" s="343"/>
      <c r="HI150" s="343"/>
      <c r="HJ150" s="343"/>
      <c r="HK150" s="343"/>
      <c r="HL150" s="343"/>
      <c r="HM150" s="343"/>
      <c r="HN150" s="343"/>
      <c r="HO150" s="343"/>
      <c r="HP150" s="343"/>
      <c r="HQ150" s="343"/>
      <c r="HR150" s="343"/>
      <c r="HS150" s="343"/>
      <c r="HT150" s="343"/>
      <c r="HU150" s="343"/>
      <c r="HV150" s="343"/>
      <c r="HW150" s="343"/>
      <c r="HX150" s="343"/>
      <c r="HY150" s="343"/>
      <c r="HZ150" s="343"/>
      <c r="IA150" s="343"/>
      <c r="IB150" s="343"/>
      <c r="IC150" s="343"/>
      <c r="ID150" s="343"/>
      <c r="IE150" s="343"/>
      <c r="IF150" s="343"/>
      <c r="IG150" s="343"/>
      <c r="IH150" s="343"/>
      <c r="II150" s="343"/>
      <c r="IJ150" s="343"/>
      <c r="IK150" s="343"/>
      <c r="IL150" s="343"/>
      <c r="IM150" s="343"/>
      <c r="IN150" s="343"/>
      <c r="IO150" s="343"/>
      <c r="IP150" s="343"/>
      <c r="IQ150" s="343"/>
      <c r="IR150" s="343"/>
      <c r="IS150" s="343"/>
      <c r="IT150" s="343"/>
      <c r="IU150" s="343"/>
      <c r="IV150" s="343"/>
    </row>
    <row r="151" spans="1:256" s="344" customFormat="1" ht="20" customHeight="1">
      <c r="A151" s="345" t="s">
        <v>1056</v>
      </c>
      <c r="B151" s="354">
        <v>180048</v>
      </c>
      <c r="C151" s="347" t="s">
        <v>741</v>
      </c>
      <c r="D151" s="348">
        <v>13.91</v>
      </c>
      <c r="E151" s="350">
        <v>20</v>
      </c>
      <c r="F151" s="350">
        <v>20</v>
      </c>
      <c r="G151" s="350">
        <v>0</v>
      </c>
      <c r="H151" s="350">
        <v>20</v>
      </c>
      <c r="I151" s="350">
        <v>20</v>
      </c>
      <c r="J151" s="350">
        <v>0</v>
      </c>
      <c r="K151" s="343"/>
      <c r="L151" s="343"/>
      <c r="M151" s="343"/>
      <c r="N151" s="343"/>
      <c r="O151" s="343"/>
      <c r="P151" s="343"/>
      <c r="Q151" s="343"/>
      <c r="R151" s="343"/>
      <c r="S151" s="343"/>
      <c r="T151" s="343"/>
      <c r="U151" s="343"/>
      <c r="V151" s="343"/>
      <c r="W151" s="343"/>
      <c r="X151" s="343"/>
      <c r="Y151" s="343"/>
      <c r="Z151" s="343"/>
      <c r="AA151" s="343"/>
      <c r="AB151" s="343"/>
      <c r="AC151" s="343"/>
      <c r="AD151" s="343"/>
      <c r="AE151" s="343"/>
      <c r="AF151" s="343"/>
      <c r="AG151" s="343"/>
      <c r="AH151" s="343"/>
      <c r="AI151" s="343"/>
      <c r="AJ151" s="343"/>
      <c r="AK151" s="343"/>
      <c r="AL151" s="343"/>
      <c r="AM151" s="343"/>
      <c r="AN151" s="343"/>
      <c r="AO151" s="343"/>
      <c r="AP151" s="343"/>
      <c r="AQ151" s="343"/>
      <c r="AR151" s="343"/>
      <c r="AS151" s="343"/>
      <c r="AT151" s="343"/>
      <c r="AU151" s="343"/>
      <c r="AV151" s="343"/>
      <c r="AW151" s="343"/>
      <c r="AX151" s="343"/>
      <c r="AY151" s="343"/>
      <c r="AZ151" s="343"/>
      <c r="BA151" s="343"/>
      <c r="BB151" s="343"/>
      <c r="BC151" s="343"/>
      <c r="BD151" s="343"/>
      <c r="BE151" s="343"/>
      <c r="BF151" s="343"/>
      <c r="BG151" s="343"/>
      <c r="BH151" s="343"/>
      <c r="BI151" s="343"/>
      <c r="BJ151" s="343"/>
      <c r="BK151" s="343"/>
      <c r="BL151" s="343"/>
      <c r="BM151" s="343"/>
      <c r="BN151" s="343"/>
      <c r="BO151" s="343"/>
      <c r="BP151" s="343"/>
      <c r="BQ151" s="343"/>
      <c r="BR151" s="343"/>
      <c r="BS151" s="343"/>
      <c r="BT151" s="343"/>
      <c r="BU151" s="343"/>
      <c r="BV151" s="343"/>
      <c r="BW151" s="343"/>
      <c r="BX151" s="343"/>
      <c r="BY151" s="343"/>
      <c r="BZ151" s="343"/>
      <c r="CA151" s="343"/>
      <c r="CB151" s="343"/>
      <c r="CC151" s="343"/>
      <c r="CD151" s="343"/>
      <c r="CE151" s="343"/>
      <c r="CF151" s="343"/>
      <c r="CG151" s="343"/>
      <c r="CH151" s="343"/>
      <c r="CI151" s="343"/>
      <c r="CJ151" s="343"/>
      <c r="CK151" s="343"/>
      <c r="CL151" s="343"/>
      <c r="CM151" s="343"/>
      <c r="CN151" s="343"/>
      <c r="CO151" s="343"/>
      <c r="CP151" s="343"/>
      <c r="CQ151" s="343"/>
      <c r="CR151" s="343"/>
      <c r="CS151" s="343"/>
      <c r="CT151" s="343"/>
      <c r="CU151" s="343"/>
      <c r="CV151" s="343"/>
      <c r="CW151" s="343"/>
      <c r="CX151" s="343"/>
      <c r="CY151" s="343"/>
      <c r="CZ151" s="343"/>
      <c r="DA151" s="343"/>
      <c r="DB151" s="343"/>
      <c r="DC151" s="343"/>
      <c r="DD151" s="343"/>
      <c r="DE151" s="343"/>
      <c r="DF151" s="343"/>
      <c r="DG151" s="343"/>
      <c r="DH151" s="343"/>
      <c r="DI151" s="343"/>
      <c r="DJ151" s="343"/>
      <c r="DK151" s="343"/>
      <c r="DL151" s="343"/>
      <c r="DM151" s="343"/>
      <c r="DN151" s="343"/>
      <c r="DO151" s="343"/>
      <c r="DP151" s="343"/>
      <c r="DQ151" s="343"/>
      <c r="DR151" s="343"/>
      <c r="DS151" s="343"/>
      <c r="DT151" s="343"/>
      <c r="DU151" s="343"/>
      <c r="DV151" s="343"/>
      <c r="DW151" s="343"/>
      <c r="DX151" s="343"/>
      <c r="DY151" s="343"/>
      <c r="DZ151" s="343"/>
      <c r="EA151" s="343"/>
      <c r="EB151" s="343"/>
      <c r="EC151" s="343"/>
      <c r="ED151" s="343"/>
      <c r="EE151" s="343"/>
      <c r="EF151" s="343"/>
      <c r="EG151" s="343"/>
      <c r="EH151" s="343"/>
      <c r="EI151" s="343"/>
      <c r="EJ151" s="343"/>
      <c r="EK151" s="343"/>
      <c r="EL151" s="343"/>
      <c r="EM151" s="343"/>
      <c r="EN151" s="343"/>
      <c r="EO151" s="343"/>
      <c r="EP151" s="343"/>
      <c r="EQ151" s="343"/>
      <c r="ER151" s="343"/>
      <c r="ES151" s="343"/>
      <c r="ET151" s="343"/>
      <c r="EU151" s="343"/>
      <c r="EV151" s="343"/>
      <c r="EW151" s="343"/>
      <c r="EX151" s="343"/>
      <c r="EY151" s="343"/>
      <c r="EZ151" s="343"/>
      <c r="FA151" s="343"/>
      <c r="FB151" s="343"/>
      <c r="FC151" s="343"/>
      <c r="FD151" s="343"/>
      <c r="FE151" s="343"/>
      <c r="FF151" s="343"/>
      <c r="FG151" s="343"/>
      <c r="FH151" s="343"/>
      <c r="FI151" s="343"/>
      <c r="FJ151" s="343"/>
      <c r="FK151" s="343"/>
      <c r="FL151" s="343"/>
      <c r="FM151" s="343"/>
      <c r="FN151" s="343"/>
      <c r="FO151" s="343"/>
      <c r="FP151" s="343"/>
      <c r="FQ151" s="343"/>
      <c r="FR151" s="343"/>
      <c r="FS151" s="343"/>
      <c r="FT151" s="343"/>
      <c r="FU151" s="343"/>
      <c r="FV151" s="343"/>
      <c r="FW151" s="343"/>
      <c r="FX151" s="343"/>
      <c r="FY151" s="343"/>
      <c r="FZ151" s="343"/>
      <c r="GA151" s="343"/>
      <c r="GB151" s="343"/>
      <c r="GC151" s="343"/>
      <c r="GD151" s="343"/>
      <c r="GE151" s="343"/>
      <c r="GF151" s="343"/>
      <c r="GG151" s="343"/>
      <c r="GH151" s="343"/>
      <c r="GI151" s="343"/>
      <c r="GJ151" s="343"/>
      <c r="GK151" s="343"/>
      <c r="GL151" s="343"/>
      <c r="GM151" s="343"/>
      <c r="GN151" s="343"/>
      <c r="GO151" s="343"/>
      <c r="GP151" s="343"/>
      <c r="GQ151" s="343"/>
      <c r="GR151" s="343"/>
      <c r="GS151" s="343"/>
      <c r="GT151" s="343"/>
      <c r="GU151" s="343"/>
      <c r="GV151" s="343"/>
      <c r="GW151" s="343"/>
      <c r="GX151" s="343"/>
      <c r="GY151" s="343"/>
      <c r="GZ151" s="343"/>
      <c r="HA151" s="343"/>
      <c r="HB151" s="343"/>
      <c r="HC151" s="343"/>
      <c r="HD151" s="343"/>
      <c r="HE151" s="343"/>
      <c r="HF151" s="343"/>
      <c r="HG151" s="343"/>
      <c r="HH151" s="343"/>
      <c r="HI151" s="343"/>
      <c r="HJ151" s="343"/>
      <c r="HK151" s="343"/>
      <c r="HL151" s="343"/>
      <c r="HM151" s="343"/>
      <c r="HN151" s="343"/>
      <c r="HO151" s="343"/>
      <c r="HP151" s="343"/>
      <c r="HQ151" s="343"/>
      <c r="HR151" s="343"/>
      <c r="HS151" s="343"/>
      <c r="HT151" s="343"/>
      <c r="HU151" s="343"/>
      <c r="HV151" s="343"/>
      <c r="HW151" s="343"/>
      <c r="HX151" s="343"/>
      <c r="HY151" s="343"/>
      <c r="HZ151" s="343"/>
      <c r="IA151" s="343"/>
      <c r="IB151" s="343"/>
      <c r="IC151" s="343"/>
      <c r="ID151" s="343"/>
      <c r="IE151" s="343"/>
      <c r="IF151" s="343"/>
      <c r="IG151" s="343"/>
      <c r="IH151" s="343"/>
      <c r="II151" s="343"/>
      <c r="IJ151" s="343"/>
      <c r="IK151" s="343"/>
      <c r="IL151" s="343"/>
      <c r="IM151" s="343"/>
      <c r="IN151" s="343"/>
      <c r="IO151" s="343"/>
      <c r="IP151" s="343"/>
      <c r="IQ151" s="343"/>
      <c r="IR151" s="343"/>
      <c r="IS151" s="343"/>
      <c r="IT151" s="343"/>
      <c r="IU151" s="343"/>
      <c r="IV151" s="343"/>
    </row>
    <row r="152" spans="1:256" s="344" customFormat="1" ht="20" customHeight="1">
      <c r="A152" s="345" t="s">
        <v>1057</v>
      </c>
      <c r="B152" s="346" t="s">
        <v>1058</v>
      </c>
      <c r="C152" s="347" t="s">
        <v>741</v>
      </c>
      <c r="D152" s="348">
        <v>0.71</v>
      </c>
      <c r="E152" s="350">
        <v>100</v>
      </c>
      <c r="F152" s="350">
        <v>100</v>
      </c>
      <c r="G152" s="350">
        <v>0</v>
      </c>
      <c r="H152" s="350">
        <v>100</v>
      </c>
      <c r="I152" s="350">
        <v>100</v>
      </c>
      <c r="J152" s="350">
        <v>0</v>
      </c>
      <c r="K152" s="343"/>
      <c r="L152" s="343"/>
      <c r="M152" s="343"/>
      <c r="N152" s="343"/>
      <c r="O152" s="343"/>
      <c r="P152" s="343"/>
      <c r="Q152" s="343"/>
      <c r="R152" s="343"/>
      <c r="S152" s="343"/>
      <c r="T152" s="343"/>
      <c r="U152" s="343"/>
      <c r="V152" s="343"/>
      <c r="W152" s="343"/>
      <c r="X152" s="343"/>
      <c r="Y152" s="343"/>
      <c r="Z152" s="343"/>
      <c r="AA152" s="343"/>
      <c r="AB152" s="343"/>
      <c r="AC152" s="343"/>
      <c r="AD152" s="343"/>
      <c r="AE152" s="343"/>
      <c r="AF152" s="343"/>
      <c r="AG152" s="343"/>
      <c r="AH152" s="343"/>
      <c r="AI152" s="343"/>
      <c r="AJ152" s="343"/>
      <c r="AK152" s="343"/>
      <c r="AL152" s="343"/>
      <c r="AM152" s="343"/>
      <c r="AN152" s="343"/>
      <c r="AO152" s="343"/>
      <c r="AP152" s="343"/>
      <c r="AQ152" s="343"/>
      <c r="AR152" s="343"/>
      <c r="AS152" s="343"/>
      <c r="AT152" s="343"/>
      <c r="AU152" s="343"/>
      <c r="AV152" s="343"/>
      <c r="AW152" s="343"/>
      <c r="AX152" s="343"/>
      <c r="AY152" s="343"/>
      <c r="AZ152" s="343"/>
      <c r="BA152" s="343"/>
      <c r="BB152" s="343"/>
      <c r="BC152" s="343"/>
      <c r="BD152" s="343"/>
      <c r="BE152" s="343"/>
      <c r="BF152" s="343"/>
      <c r="BG152" s="343"/>
      <c r="BH152" s="343"/>
      <c r="BI152" s="343"/>
      <c r="BJ152" s="343"/>
      <c r="BK152" s="343"/>
      <c r="BL152" s="343"/>
      <c r="BM152" s="343"/>
      <c r="BN152" s="343"/>
      <c r="BO152" s="343"/>
      <c r="BP152" s="343"/>
      <c r="BQ152" s="343"/>
      <c r="BR152" s="343"/>
      <c r="BS152" s="343"/>
      <c r="BT152" s="343"/>
      <c r="BU152" s="343"/>
      <c r="BV152" s="343"/>
      <c r="BW152" s="343"/>
      <c r="BX152" s="343"/>
      <c r="BY152" s="343"/>
      <c r="BZ152" s="343"/>
      <c r="CA152" s="343"/>
      <c r="CB152" s="343"/>
      <c r="CC152" s="343"/>
      <c r="CD152" s="343"/>
      <c r="CE152" s="343"/>
      <c r="CF152" s="343"/>
      <c r="CG152" s="343"/>
      <c r="CH152" s="343"/>
      <c r="CI152" s="343"/>
      <c r="CJ152" s="343"/>
      <c r="CK152" s="343"/>
      <c r="CL152" s="343"/>
      <c r="CM152" s="343"/>
      <c r="CN152" s="343"/>
      <c r="CO152" s="343"/>
      <c r="CP152" s="343"/>
      <c r="CQ152" s="343"/>
      <c r="CR152" s="343"/>
      <c r="CS152" s="343"/>
      <c r="CT152" s="343"/>
      <c r="CU152" s="343"/>
      <c r="CV152" s="343"/>
      <c r="CW152" s="343"/>
      <c r="CX152" s="343"/>
      <c r="CY152" s="343"/>
      <c r="CZ152" s="343"/>
      <c r="DA152" s="343"/>
      <c r="DB152" s="343"/>
      <c r="DC152" s="343"/>
      <c r="DD152" s="343"/>
      <c r="DE152" s="343"/>
      <c r="DF152" s="343"/>
      <c r="DG152" s="343"/>
      <c r="DH152" s="343"/>
      <c r="DI152" s="343"/>
      <c r="DJ152" s="343"/>
      <c r="DK152" s="343"/>
      <c r="DL152" s="343"/>
      <c r="DM152" s="343"/>
      <c r="DN152" s="343"/>
      <c r="DO152" s="343"/>
      <c r="DP152" s="343"/>
      <c r="DQ152" s="343"/>
      <c r="DR152" s="343"/>
      <c r="DS152" s="343"/>
      <c r="DT152" s="343"/>
      <c r="DU152" s="343"/>
      <c r="DV152" s="343"/>
      <c r="DW152" s="343"/>
      <c r="DX152" s="343"/>
      <c r="DY152" s="343"/>
      <c r="DZ152" s="343"/>
      <c r="EA152" s="343"/>
      <c r="EB152" s="343"/>
      <c r="EC152" s="343"/>
      <c r="ED152" s="343"/>
      <c r="EE152" s="343"/>
      <c r="EF152" s="343"/>
      <c r="EG152" s="343"/>
      <c r="EH152" s="343"/>
      <c r="EI152" s="343"/>
      <c r="EJ152" s="343"/>
      <c r="EK152" s="343"/>
      <c r="EL152" s="343"/>
      <c r="EM152" s="343"/>
      <c r="EN152" s="343"/>
      <c r="EO152" s="343"/>
      <c r="EP152" s="343"/>
      <c r="EQ152" s="343"/>
      <c r="ER152" s="343"/>
      <c r="ES152" s="343"/>
      <c r="ET152" s="343"/>
      <c r="EU152" s="343"/>
      <c r="EV152" s="343"/>
      <c r="EW152" s="343"/>
      <c r="EX152" s="343"/>
      <c r="EY152" s="343"/>
      <c r="EZ152" s="343"/>
      <c r="FA152" s="343"/>
      <c r="FB152" s="343"/>
      <c r="FC152" s="343"/>
      <c r="FD152" s="343"/>
      <c r="FE152" s="343"/>
      <c r="FF152" s="343"/>
      <c r="FG152" s="343"/>
      <c r="FH152" s="343"/>
      <c r="FI152" s="343"/>
      <c r="FJ152" s="343"/>
      <c r="FK152" s="343"/>
      <c r="FL152" s="343"/>
      <c r="FM152" s="343"/>
      <c r="FN152" s="343"/>
      <c r="FO152" s="343"/>
      <c r="FP152" s="343"/>
      <c r="FQ152" s="343"/>
      <c r="FR152" s="343"/>
      <c r="FS152" s="343"/>
      <c r="FT152" s="343"/>
      <c r="FU152" s="343"/>
      <c r="FV152" s="343"/>
      <c r="FW152" s="343"/>
      <c r="FX152" s="343"/>
      <c r="FY152" s="343"/>
      <c r="FZ152" s="343"/>
      <c r="GA152" s="343"/>
      <c r="GB152" s="343"/>
      <c r="GC152" s="343"/>
      <c r="GD152" s="343"/>
      <c r="GE152" s="343"/>
      <c r="GF152" s="343"/>
      <c r="GG152" s="343"/>
      <c r="GH152" s="343"/>
      <c r="GI152" s="343"/>
      <c r="GJ152" s="343"/>
      <c r="GK152" s="343"/>
      <c r="GL152" s="343"/>
      <c r="GM152" s="343"/>
      <c r="GN152" s="343"/>
      <c r="GO152" s="343"/>
      <c r="GP152" s="343"/>
      <c r="GQ152" s="343"/>
      <c r="GR152" s="343"/>
      <c r="GS152" s="343"/>
      <c r="GT152" s="343"/>
      <c r="GU152" s="343"/>
      <c r="GV152" s="343"/>
      <c r="GW152" s="343"/>
      <c r="GX152" s="343"/>
      <c r="GY152" s="343"/>
      <c r="GZ152" s="343"/>
      <c r="HA152" s="343"/>
      <c r="HB152" s="343"/>
      <c r="HC152" s="343"/>
      <c r="HD152" s="343"/>
      <c r="HE152" s="343"/>
      <c r="HF152" s="343"/>
      <c r="HG152" s="343"/>
      <c r="HH152" s="343"/>
      <c r="HI152" s="343"/>
      <c r="HJ152" s="343"/>
      <c r="HK152" s="343"/>
      <c r="HL152" s="343"/>
      <c r="HM152" s="343"/>
      <c r="HN152" s="343"/>
      <c r="HO152" s="343"/>
      <c r="HP152" s="343"/>
      <c r="HQ152" s="343"/>
      <c r="HR152" s="343"/>
      <c r="HS152" s="343"/>
      <c r="HT152" s="343"/>
      <c r="HU152" s="343"/>
      <c r="HV152" s="343"/>
      <c r="HW152" s="343"/>
      <c r="HX152" s="343"/>
      <c r="HY152" s="343"/>
      <c r="HZ152" s="343"/>
      <c r="IA152" s="343"/>
      <c r="IB152" s="343"/>
      <c r="IC152" s="343"/>
      <c r="ID152" s="343"/>
      <c r="IE152" s="343"/>
      <c r="IF152" s="343"/>
      <c r="IG152" s="343"/>
      <c r="IH152" s="343"/>
      <c r="II152" s="343"/>
      <c r="IJ152" s="343"/>
      <c r="IK152" s="343"/>
      <c r="IL152" s="343"/>
      <c r="IM152" s="343"/>
      <c r="IN152" s="343"/>
      <c r="IO152" s="343"/>
      <c r="IP152" s="343"/>
      <c r="IQ152" s="343"/>
      <c r="IR152" s="343"/>
      <c r="IS152" s="343"/>
      <c r="IT152" s="343"/>
      <c r="IU152" s="343"/>
      <c r="IV152" s="343"/>
    </row>
    <row r="153" spans="1:256" s="344" customFormat="1" ht="20" customHeight="1">
      <c r="A153" s="345" t="s">
        <v>1059</v>
      </c>
      <c r="B153" s="346" t="s">
        <v>1060</v>
      </c>
      <c r="C153" s="347" t="s">
        <v>741</v>
      </c>
      <c r="D153" s="348">
        <v>1.02</v>
      </c>
      <c r="E153" s="350">
        <v>200</v>
      </c>
      <c r="F153" s="350">
        <v>200</v>
      </c>
      <c r="G153" s="350">
        <v>0</v>
      </c>
      <c r="H153" s="350">
        <v>200</v>
      </c>
      <c r="I153" s="350">
        <v>200</v>
      </c>
      <c r="J153" s="350">
        <v>0</v>
      </c>
      <c r="K153" s="343"/>
      <c r="L153" s="343"/>
      <c r="M153" s="343"/>
      <c r="N153" s="343"/>
      <c r="O153" s="343"/>
      <c r="P153" s="343"/>
      <c r="Q153" s="343"/>
      <c r="R153" s="343"/>
      <c r="S153" s="343"/>
      <c r="T153" s="343"/>
      <c r="U153" s="343"/>
      <c r="V153" s="343"/>
      <c r="W153" s="343"/>
      <c r="X153" s="343"/>
      <c r="Y153" s="343"/>
      <c r="Z153" s="343"/>
      <c r="AA153" s="343"/>
      <c r="AB153" s="343"/>
      <c r="AC153" s="343"/>
      <c r="AD153" s="343"/>
      <c r="AE153" s="343"/>
      <c r="AF153" s="343"/>
      <c r="AG153" s="343"/>
      <c r="AH153" s="343"/>
      <c r="AI153" s="343"/>
      <c r="AJ153" s="343"/>
      <c r="AK153" s="343"/>
      <c r="AL153" s="343"/>
      <c r="AM153" s="343"/>
      <c r="AN153" s="343"/>
      <c r="AO153" s="343"/>
      <c r="AP153" s="343"/>
      <c r="AQ153" s="343"/>
      <c r="AR153" s="343"/>
      <c r="AS153" s="343"/>
      <c r="AT153" s="343"/>
      <c r="AU153" s="343"/>
      <c r="AV153" s="343"/>
      <c r="AW153" s="343"/>
      <c r="AX153" s="343"/>
      <c r="AY153" s="343"/>
      <c r="AZ153" s="343"/>
      <c r="BA153" s="343"/>
      <c r="BB153" s="343"/>
      <c r="BC153" s="343"/>
      <c r="BD153" s="343"/>
      <c r="BE153" s="343"/>
      <c r="BF153" s="343"/>
      <c r="BG153" s="343"/>
      <c r="BH153" s="343"/>
      <c r="BI153" s="343"/>
      <c r="BJ153" s="343"/>
      <c r="BK153" s="343"/>
      <c r="BL153" s="343"/>
      <c r="BM153" s="343"/>
      <c r="BN153" s="343"/>
      <c r="BO153" s="343"/>
      <c r="BP153" s="343"/>
      <c r="BQ153" s="343"/>
      <c r="BR153" s="343"/>
      <c r="BS153" s="343"/>
      <c r="BT153" s="343"/>
      <c r="BU153" s="343"/>
      <c r="BV153" s="343"/>
      <c r="BW153" s="343"/>
      <c r="BX153" s="343"/>
      <c r="BY153" s="343"/>
      <c r="BZ153" s="343"/>
      <c r="CA153" s="343"/>
      <c r="CB153" s="343"/>
      <c r="CC153" s="343"/>
      <c r="CD153" s="343"/>
      <c r="CE153" s="343"/>
      <c r="CF153" s="343"/>
      <c r="CG153" s="343"/>
      <c r="CH153" s="343"/>
      <c r="CI153" s="343"/>
      <c r="CJ153" s="343"/>
      <c r="CK153" s="343"/>
      <c r="CL153" s="343"/>
      <c r="CM153" s="343"/>
      <c r="CN153" s="343"/>
      <c r="CO153" s="343"/>
      <c r="CP153" s="343"/>
      <c r="CQ153" s="343"/>
      <c r="CR153" s="343"/>
      <c r="CS153" s="343"/>
      <c r="CT153" s="343"/>
      <c r="CU153" s="343"/>
      <c r="CV153" s="343"/>
      <c r="CW153" s="343"/>
      <c r="CX153" s="343"/>
      <c r="CY153" s="343"/>
      <c r="CZ153" s="343"/>
      <c r="DA153" s="343"/>
      <c r="DB153" s="343"/>
      <c r="DC153" s="343"/>
      <c r="DD153" s="343"/>
      <c r="DE153" s="343"/>
      <c r="DF153" s="343"/>
      <c r="DG153" s="343"/>
      <c r="DH153" s="343"/>
      <c r="DI153" s="343"/>
      <c r="DJ153" s="343"/>
      <c r="DK153" s="343"/>
      <c r="DL153" s="343"/>
      <c r="DM153" s="343"/>
      <c r="DN153" s="343"/>
      <c r="DO153" s="343"/>
      <c r="DP153" s="343"/>
      <c r="DQ153" s="343"/>
      <c r="DR153" s="343"/>
      <c r="DS153" s="343"/>
      <c r="DT153" s="343"/>
      <c r="DU153" s="343"/>
      <c r="DV153" s="343"/>
      <c r="DW153" s="343"/>
      <c r="DX153" s="343"/>
      <c r="DY153" s="343"/>
      <c r="DZ153" s="343"/>
      <c r="EA153" s="343"/>
      <c r="EB153" s="343"/>
      <c r="EC153" s="343"/>
      <c r="ED153" s="343"/>
      <c r="EE153" s="343"/>
      <c r="EF153" s="343"/>
      <c r="EG153" s="343"/>
      <c r="EH153" s="343"/>
      <c r="EI153" s="343"/>
      <c r="EJ153" s="343"/>
      <c r="EK153" s="343"/>
      <c r="EL153" s="343"/>
      <c r="EM153" s="343"/>
      <c r="EN153" s="343"/>
      <c r="EO153" s="343"/>
      <c r="EP153" s="343"/>
      <c r="EQ153" s="343"/>
      <c r="ER153" s="343"/>
      <c r="ES153" s="343"/>
      <c r="ET153" s="343"/>
      <c r="EU153" s="343"/>
      <c r="EV153" s="343"/>
      <c r="EW153" s="343"/>
      <c r="EX153" s="343"/>
      <c r="EY153" s="343"/>
      <c r="EZ153" s="343"/>
      <c r="FA153" s="343"/>
      <c r="FB153" s="343"/>
      <c r="FC153" s="343"/>
      <c r="FD153" s="343"/>
      <c r="FE153" s="343"/>
      <c r="FF153" s="343"/>
      <c r="FG153" s="343"/>
      <c r="FH153" s="343"/>
      <c r="FI153" s="343"/>
      <c r="FJ153" s="343"/>
      <c r="FK153" s="343"/>
      <c r="FL153" s="343"/>
      <c r="FM153" s="343"/>
      <c r="FN153" s="343"/>
      <c r="FO153" s="343"/>
      <c r="FP153" s="343"/>
      <c r="FQ153" s="343"/>
      <c r="FR153" s="343"/>
      <c r="FS153" s="343"/>
      <c r="FT153" s="343"/>
      <c r="FU153" s="343"/>
      <c r="FV153" s="343"/>
      <c r="FW153" s="343"/>
      <c r="FX153" s="343"/>
      <c r="FY153" s="343"/>
      <c r="FZ153" s="343"/>
      <c r="GA153" s="343"/>
      <c r="GB153" s="343"/>
      <c r="GC153" s="343"/>
      <c r="GD153" s="343"/>
      <c r="GE153" s="343"/>
      <c r="GF153" s="343"/>
      <c r="GG153" s="343"/>
      <c r="GH153" s="343"/>
      <c r="GI153" s="343"/>
      <c r="GJ153" s="343"/>
      <c r="GK153" s="343"/>
      <c r="GL153" s="343"/>
      <c r="GM153" s="343"/>
      <c r="GN153" s="343"/>
      <c r="GO153" s="343"/>
      <c r="GP153" s="343"/>
      <c r="GQ153" s="343"/>
      <c r="GR153" s="343"/>
      <c r="GS153" s="343"/>
      <c r="GT153" s="343"/>
      <c r="GU153" s="343"/>
      <c r="GV153" s="343"/>
      <c r="GW153" s="343"/>
      <c r="GX153" s="343"/>
      <c r="GY153" s="343"/>
      <c r="GZ153" s="343"/>
      <c r="HA153" s="343"/>
      <c r="HB153" s="343"/>
      <c r="HC153" s="343"/>
      <c r="HD153" s="343"/>
      <c r="HE153" s="343"/>
      <c r="HF153" s="343"/>
      <c r="HG153" s="343"/>
      <c r="HH153" s="343"/>
      <c r="HI153" s="343"/>
      <c r="HJ153" s="343"/>
      <c r="HK153" s="343"/>
      <c r="HL153" s="343"/>
      <c r="HM153" s="343"/>
      <c r="HN153" s="343"/>
      <c r="HO153" s="343"/>
      <c r="HP153" s="343"/>
      <c r="HQ153" s="343"/>
      <c r="HR153" s="343"/>
      <c r="HS153" s="343"/>
      <c r="HT153" s="343"/>
      <c r="HU153" s="343"/>
      <c r="HV153" s="343"/>
      <c r="HW153" s="343"/>
      <c r="HX153" s="343"/>
      <c r="HY153" s="343"/>
      <c r="HZ153" s="343"/>
      <c r="IA153" s="343"/>
      <c r="IB153" s="343"/>
      <c r="IC153" s="343"/>
      <c r="ID153" s="343"/>
      <c r="IE153" s="343"/>
      <c r="IF153" s="343"/>
      <c r="IG153" s="343"/>
      <c r="IH153" s="343"/>
      <c r="II153" s="343"/>
      <c r="IJ153" s="343"/>
      <c r="IK153" s="343"/>
      <c r="IL153" s="343"/>
      <c r="IM153" s="343"/>
      <c r="IN153" s="343"/>
      <c r="IO153" s="343"/>
      <c r="IP153" s="343"/>
      <c r="IQ153" s="343"/>
      <c r="IR153" s="343"/>
      <c r="IS153" s="343"/>
      <c r="IT153" s="343"/>
      <c r="IU153" s="343"/>
      <c r="IV153" s="343"/>
    </row>
    <row r="154" spans="1:256" s="344" customFormat="1" ht="20" customHeight="1">
      <c r="A154" s="345" t="s">
        <v>1061</v>
      </c>
      <c r="B154" s="354">
        <v>126382</v>
      </c>
      <c r="C154" s="347" t="s">
        <v>1062</v>
      </c>
      <c r="D154" s="357">
        <v>1556.58</v>
      </c>
      <c r="E154" s="353">
        <v>1.2</v>
      </c>
      <c r="F154" s="353">
        <v>1.2</v>
      </c>
      <c r="G154" s="350">
        <v>0</v>
      </c>
      <c r="H154" s="353">
        <v>1.2</v>
      </c>
      <c r="I154" s="353">
        <v>1.2</v>
      </c>
      <c r="J154" s="350">
        <v>0</v>
      </c>
      <c r="K154" s="343"/>
      <c r="L154" s="343"/>
      <c r="M154" s="343"/>
      <c r="N154" s="343"/>
      <c r="O154" s="343"/>
      <c r="P154" s="343"/>
      <c r="Q154" s="343"/>
      <c r="R154" s="343"/>
      <c r="S154" s="343"/>
      <c r="T154" s="343"/>
      <c r="U154" s="343"/>
      <c r="V154" s="343"/>
      <c r="W154" s="343"/>
      <c r="X154" s="343"/>
      <c r="Y154" s="343"/>
      <c r="Z154" s="343"/>
      <c r="AA154" s="343"/>
      <c r="AB154" s="343"/>
      <c r="AC154" s="343"/>
      <c r="AD154" s="343"/>
      <c r="AE154" s="343"/>
      <c r="AF154" s="343"/>
      <c r="AG154" s="343"/>
      <c r="AH154" s="343"/>
      <c r="AI154" s="343"/>
      <c r="AJ154" s="343"/>
      <c r="AK154" s="343"/>
      <c r="AL154" s="343"/>
      <c r="AM154" s="343"/>
      <c r="AN154" s="343"/>
      <c r="AO154" s="343"/>
      <c r="AP154" s="343"/>
      <c r="AQ154" s="343"/>
      <c r="AR154" s="343"/>
      <c r="AS154" s="343"/>
      <c r="AT154" s="343"/>
      <c r="AU154" s="343"/>
      <c r="AV154" s="343"/>
      <c r="AW154" s="343"/>
      <c r="AX154" s="343"/>
      <c r="AY154" s="343"/>
      <c r="AZ154" s="343"/>
      <c r="BA154" s="343"/>
      <c r="BB154" s="343"/>
      <c r="BC154" s="343"/>
      <c r="BD154" s="343"/>
      <c r="BE154" s="343"/>
      <c r="BF154" s="343"/>
      <c r="BG154" s="343"/>
      <c r="BH154" s="343"/>
      <c r="BI154" s="343"/>
      <c r="BJ154" s="343"/>
      <c r="BK154" s="343"/>
      <c r="BL154" s="343"/>
      <c r="BM154" s="343"/>
      <c r="BN154" s="343"/>
      <c r="BO154" s="343"/>
      <c r="BP154" s="343"/>
      <c r="BQ154" s="343"/>
      <c r="BR154" s="343"/>
      <c r="BS154" s="343"/>
      <c r="BT154" s="343"/>
      <c r="BU154" s="343"/>
      <c r="BV154" s="343"/>
      <c r="BW154" s="343"/>
      <c r="BX154" s="343"/>
      <c r="BY154" s="343"/>
      <c r="BZ154" s="343"/>
      <c r="CA154" s="343"/>
      <c r="CB154" s="343"/>
      <c r="CC154" s="343"/>
      <c r="CD154" s="343"/>
      <c r="CE154" s="343"/>
      <c r="CF154" s="343"/>
      <c r="CG154" s="343"/>
      <c r="CH154" s="343"/>
      <c r="CI154" s="343"/>
      <c r="CJ154" s="343"/>
      <c r="CK154" s="343"/>
      <c r="CL154" s="343"/>
      <c r="CM154" s="343"/>
      <c r="CN154" s="343"/>
      <c r="CO154" s="343"/>
      <c r="CP154" s="343"/>
      <c r="CQ154" s="343"/>
      <c r="CR154" s="343"/>
      <c r="CS154" s="343"/>
      <c r="CT154" s="343"/>
      <c r="CU154" s="343"/>
      <c r="CV154" s="343"/>
      <c r="CW154" s="343"/>
      <c r="CX154" s="343"/>
      <c r="CY154" s="343"/>
      <c r="CZ154" s="343"/>
      <c r="DA154" s="343"/>
      <c r="DB154" s="343"/>
      <c r="DC154" s="343"/>
      <c r="DD154" s="343"/>
      <c r="DE154" s="343"/>
      <c r="DF154" s="343"/>
      <c r="DG154" s="343"/>
      <c r="DH154" s="343"/>
      <c r="DI154" s="343"/>
      <c r="DJ154" s="343"/>
      <c r="DK154" s="343"/>
      <c r="DL154" s="343"/>
      <c r="DM154" s="343"/>
      <c r="DN154" s="343"/>
      <c r="DO154" s="343"/>
      <c r="DP154" s="343"/>
      <c r="DQ154" s="343"/>
      <c r="DR154" s="343"/>
      <c r="DS154" s="343"/>
      <c r="DT154" s="343"/>
      <c r="DU154" s="343"/>
      <c r="DV154" s="343"/>
      <c r="DW154" s="343"/>
      <c r="DX154" s="343"/>
      <c r="DY154" s="343"/>
      <c r="DZ154" s="343"/>
      <c r="EA154" s="343"/>
      <c r="EB154" s="343"/>
      <c r="EC154" s="343"/>
      <c r="ED154" s="343"/>
      <c r="EE154" s="343"/>
      <c r="EF154" s="343"/>
      <c r="EG154" s="343"/>
      <c r="EH154" s="343"/>
      <c r="EI154" s="343"/>
      <c r="EJ154" s="343"/>
      <c r="EK154" s="343"/>
      <c r="EL154" s="343"/>
      <c r="EM154" s="343"/>
      <c r="EN154" s="343"/>
      <c r="EO154" s="343"/>
      <c r="EP154" s="343"/>
      <c r="EQ154" s="343"/>
      <c r="ER154" s="343"/>
      <c r="ES154" s="343"/>
      <c r="ET154" s="343"/>
      <c r="EU154" s="343"/>
      <c r="EV154" s="343"/>
      <c r="EW154" s="343"/>
      <c r="EX154" s="343"/>
      <c r="EY154" s="343"/>
      <c r="EZ154" s="343"/>
      <c r="FA154" s="343"/>
      <c r="FB154" s="343"/>
      <c r="FC154" s="343"/>
      <c r="FD154" s="343"/>
      <c r="FE154" s="343"/>
      <c r="FF154" s="343"/>
      <c r="FG154" s="343"/>
      <c r="FH154" s="343"/>
      <c r="FI154" s="343"/>
      <c r="FJ154" s="343"/>
      <c r="FK154" s="343"/>
      <c r="FL154" s="343"/>
      <c r="FM154" s="343"/>
      <c r="FN154" s="343"/>
      <c r="FO154" s="343"/>
      <c r="FP154" s="343"/>
      <c r="FQ154" s="343"/>
      <c r="FR154" s="343"/>
      <c r="FS154" s="343"/>
      <c r="FT154" s="343"/>
      <c r="FU154" s="343"/>
      <c r="FV154" s="343"/>
      <c r="FW154" s="343"/>
      <c r="FX154" s="343"/>
      <c r="FY154" s="343"/>
      <c r="FZ154" s="343"/>
      <c r="GA154" s="343"/>
      <c r="GB154" s="343"/>
      <c r="GC154" s="343"/>
      <c r="GD154" s="343"/>
      <c r="GE154" s="343"/>
      <c r="GF154" s="343"/>
      <c r="GG154" s="343"/>
      <c r="GH154" s="343"/>
      <c r="GI154" s="343"/>
      <c r="GJ154" s="343"/>
      <c r="GK154" s="343"/>
      <c r="GL154" s="343"/>
      <c r="GM154" s="343"/>
      <c r="GN154" s="343"/>
      <c r="GO154" s="343"/>
      <c r="GP154" s="343"/>
      <c r="GQ154" s="343"/>
      <c r="GR154" s="343"/>
      <c r="GS154" s="343"/>
      <c r="GT154" s="343"/>
      <c r="GU154" s="343"/>
      <c r="GV154" s="343"/>
      <c r="GW154" s="343"/>
      <c r="GX154" s="343"/>
      <c r="GY154" s="343"/>
      <c r="GZ154" s="343"/>
      <c r="HA154" s="343"/>
      <c r="HB154" s="343"/>
      <c r="HC154" s="343"/>
      <c r="HD154" s="343"/>
      <c r="HE154" s="343"/>
      <c r="HF154" s="343"/>
      <c r="HG154" s="343"/>
      <c r="HH154" s="343"/>
      <c r="HI154" s="343"/>
      <c r="HJ154" s="343"/>
      <c r="HK154" s="343"/>
      <c r="HL154" s="343"/>
      <c r="HM154" s="343"/>
      <c r="HN154" s="343"/>
      <c r="HO154" s="343"/>
      <c r="HP154" s="343"/>
      <c r="HQ154" s="343"/>
      <c r="HR154" s="343"/>
      <c r="HS154" s="343"/>
      <c r="HT154" s="343"/>
      <c r="HU154" s="343"/>
      <c r="HV154" s="343"/>
      <c r="HW154" s="343"/>
      <c r="HX154" s="343"/>
      <c r="HY154" s="343"/>
      <c r="HZ154" s="343"/>
      <c r="IA154" s="343"/>
      <c r="IB154" s="343"/>
      <c r="IC154" s="343"/>
      <c r="ID154" s="343"/>
      <c r="IE154" s="343"/>
      <c r="IF154" s="343"/>
      <c r="IG154" s="343"/>
      <c r="IH154" s="343"/>
      <c r="II154" s="343"/>
      <c r="IJ154" s="343"/>
      <c r="IK154" s="343"/>
      <c r="IL154" s="343"/>
      <c r="IM154" s="343"/>
      <c r="IN154" s="343"/>
      <c r="IO154" s="343"/>
      <c r="IP154" s="343"/>
      <c r="IQ154" s="343"/>
      <c r="IR154" s="343"/>
      <c r="IS154" s="343"/>
      <c r="IT154" s="343"/>
      <c r="IU154" s="343"/>
      <c r="IV154" s="343"/>
    </row>
    <row r="155" spans="1:256" s="344" customFormat="1" ht="20" customHeight="1">
      <c r="A155" s="345" t="s">
        <v>1063</v>
      </c>
      <c r="B155" s="346" t="s">
        <v>1064</v>
      </c>
      <c r="C155" s="347" t="s">
        <v>741</v>
      </c>
      <c r="D155" s="348">
        <v>292</v>
      </c>
      <c r="E155" s="350">
        <v>1</v>
      </c>
      <c r="F155" s="350">
        <v>1</v>
      </c>
      <c r="G155" s="350">
        <v>0</v>
      </c>
      <c r="H155" s="350">
        <v>1</v>
      </c>
      <c r="I155" s="350">
        <v>1</v>
      </c>
      <c r="J155" s="350">
        <v>0</v>
      </c>
      <c r="K155" s="343"/>
      <c r="L155" s="343"/>
      <c r="M155" s="343"/>
      <c r="N155" s="343"/>
      <c r="O155" s="343"/>
      <c r="P155" s="343"/>
      <c r="Q155" s="343"/>
      <c r="R155" s="343"/>
      <c r="S155" s="343"/>
      <c r="T155" s="343"/>
      <c r="U155" s="343"/>
      <c r="V155" s="343"/>
      <c r="W155" s="343"/>
      <c r="X155" s="343"/>
      <c r="Y155" s="343"/>
      <c r="Z155" s="343"/>
      <c r="AA155" s="343"/>
      <c r="AB155" s="343"/>
      <c r="AC155" s="343"/>
      <c r="AD155" s="343"/>
      <c r="AE155" s="343"/>
      <c r="AF155" s="343"/>
      <c r="AG155" s="343"/>
      <c r="AH155" s="343"/>
      <c r="AI155" s="343"/>
      <c r="AJ155" s="343"/>
      <c r="AK155" s="343"/>
      <c r="AL155" s="343"/>
      <c r="AM155" s="343"/>
      <c r="AN155" s="343"/>
      <c r="AO155" s="343"/>
      <c r="AP155" s="343"/>
      <c r="AQ155" s="343"/>
      <c r="AR155" s="343"/>
      <c r="AS155" s="343"/>
      <c r="AT155" s="343"/>
      <c r="AU155" s="343"/>
      <c r="AV155" s="343"/>
      <c r="AW155" s="343"/>
      <c r="AX155" s="343"/>
      <c r="AY155" s="343"/>
      <c r="AZ155" s="343"/>
      <c r="BA155" s="343"/>
      <c r="BB155" s="343"/>
      <c r="BC155" s="343"/>
      <c r="BD155" s="343"/>
      <c r="BE155" s="343"/>
      <c r="BF155" s="343"/>
      <c r="BG155" s="343"/>
      <c r="BH155" s="343"/>
      <c r="BI155" s="343"/>
      <c r="BJ155" s="343"/>
      <c r="BK155" s="343"/>
      <c r="BL155" s="343"/>
      <c r="BM155" s="343"/>
      <c r="BN155" s="343"/>
      <c r="BO155" s="343"/>
      <c r="BP155" s="343"/>
      <c r="BQ155" s="343"/>
      <c r="BR155" s="343"/>
      <c r="BS155" s="343"/>
      <c r="BT155" s="343"/>
      <c r="BU155" s="343"/>
      <c r="BV155" s="343"/>
      <c r="BW155" s="343"/>
      <c r="BX155" s="343"/>
      <c r="BY155" s="343"/>
      <c r="BZ155" s="343"/>
      <c r="CA155" s="343"/>
      <c r="CB155" s="343"/>
      <c r="CC155" s="343"/>
      <c r="CD155" s="343"/>
      <c r="CE155" s="343"/>
      <c r="CF155" s="343"/>
      <c r="CG155" s="343"/>
      <c r="CH155" s="343"/>
      <c r="CI155" s="343"/>
      <c r="CJ155" s="343"/>
      <c r="CK155" s="343"/>
      <c r="CL155" s="343"/>
      <c r="CM155" s="343"/>
      <c r="CN155" s="343"/>
      <c r="CO155" s="343"/>
      <c r="CP155" s="343"/>
      <c r="CQ155" s="343"/>
      <c r="CR155" s="343"/>
      <c r="CS155" s="343"/>
      <c r="CT155" s="343"/>
      <c r="CU155" s="343"/>
      <c r="CV155" s="343"/>
      <c r="CW155" s="343"/>
      <c r="CX155" s="343"/>
      <c r="CY155" s="343"/>
      <c r="CZ155" s="343"/>
      <c r="DA155" s="343"/>
      <c r="DB155" s="343"/>
      <c r="DC155" s="343"/>
      <c r="DD155" s="343"/>
      <c r="DE155" s="343"/>
      <c r="DF155" s="343"/>
      <c r="DG155" s="343"/>
      <c r="DH155" s="343"/>
      <c r="DI155" s="343"/>
      <c r="DJ155" s="343"/>
      <c r="DK155" s="343"/>
      <c r="DL155" s="343"/>
      <c r="DM155" s="343"/>
      <c r="DN155" s="343"/>
      <c r="DO155" s="343"/>
      <c r="DP155" s="343"/>
      <c r="DQ155" s="343"/>
      <c r="DR155" s="343"/>
      <c r="DS155" s="343"/>
      <c r="DT155" s="343"/>
      <c r="DU155" s="343"/>
      <c r="DV155" s="343"/>
      <c r="DW155" s="343"/>
      <c r="DX155" s="343"/>
      <c r="DY155" s="343"/>
      <c r="DZ155" s="343"/>
      <c r="EA155" s="343"/>
      <c r="EB155" s="343"/>
      <c r="EC155" s="343"/>
      <c r="ED155" s="343"/>
      <c r="EE155" s="343"/>
      <c r="EF155" s="343"/>
      <c r="EG155" s="343"/>
      <c r="EH155" s="343"/>
      <c r="EI155" s="343"/>
      <c r="EJ155" s="343"/>
      <c r="EK155" s="343"/>
      <c r="EL155" s="343"/>
      <c r="EM155" s="343"/>
      <c r="EN155" s="343"/>
      <c r="EO155" s="343"/>
      <c r="EP155" s="343"/>
      <c r="EQ155" s="343"/>
      <c r="ER155" s="343"/>
      <c r="ES155" s="343"/>
      <c r="ET155" s="343"/>
      <c r="EU155" s="343"/>
      <c r="EV155" s="343"/>
      <c r="EW155" s="343"/>
      <c r="EX155" s="343"/>
      <c r="EY155" s="343"/>
      <c r="EZ155" s="343"/>
      <c r="FA155" s="343"/>
      <c r="FB155" s="343"/>
      <c r="FC155" s="343"/>
      <c r="FD155" s="343"/>
      <c r="FE155" s="343"/>
      <c r="FF155" s="343"/>
      <c r="FG155" s="343"/>
      <c r="FH155" s="343"/>
      <c r="FI155" s="343"/>
      <c r="FJ155" s="343"/>
      <c r="FK155" s="343"/>
      <c r="FL155" s="343"/>
      <c r="FM155" s="343"/>
      <c r="FN155" s="343"/>
      <c r="FO155" s="343"/>
      <c r="FP155" s="343"/>
      <c r="FQ155" s="343"/>
      <c r="FR155" s="343"/>
      <c r="FS155" s="343"/>
      <c r="FT155" s="343"/>
      <c r="FU155" s="343"/>
      <c r="FV155" s="343"/>
      <c r="FW155" s="343"/>
      <c r="FX155" s="343"/>
      <c r="FY155" s="343"/>
      <c r="FZ155" s="343"/>
      <c r="GA155" s="343"/>
      <c r="GB155" s="343"/>
      <c r="GC155" s="343"/>
      <c r="GD155" s="343"/>
      <c r="GE155" s="343"/>
      <c r="GF155" s="343"/>
      <c r="GG155" s="343"/>
      <c r="GH155" s="343"/>
      <c r="GI155" s="343"/>
      <c r="GJ155" s="343"/>
      <c r="GK155" s="343"/>
      <c r="GL155" s="343"/>
      <c r="GM155" s="343"/>
      <c r="GN155" s="343"/>
      <c r="GO155" s="343"/>
      <c r="GP155" s="343"/>
      <c r="GQ155" s="343"/>
      <c r="GR155" s="343"/>
      <c r="GS155" s="343"/>
      <c r="GT155" s="343"/>
      <c r="GU155" s="343"/>
      <c r="GV155" s="343"/>
      <c r="GW155" s="343"/>
      <c r="GX155" s="343"/>
      <c r="GY155" s="343"/>
      <c r="GZ155" s="343"/>
      <c r="HA155" s="343"/>
      <c r="HB155" s="343"/>
      <c r="HC155" s="343"/>
      <c r="HD155" s="343"/>
      <c r="HE155" s="343"/>
      <c r="HF155" s="343"/>
      <c r="HG155" s="343"/>
      <c r="HH155" s="343"/>
      <c r="HI155" s="343"/>
      <c r="HJ155" s="343"/>
      <c r="HK155" s="343"/>
      <c r="HL155" s="343"/>
      <c r="HM155" s="343"/>
      <c r="HN155" s="343"/>
      <c r="HO155" s="343"/>
      <c r="HP155" s="343"/>
      <c r="HQ155" s="343"/>
      <c r="HR155" s="343"/>
      <c r="HS155" s="343"/>
      <c r="HT155" s="343"/>
      <c r="HU155" s="343"/>
      <c r="HV155" s="343"/>
      <c r="HW155" s="343"/>
      <c r="HX155" s="343"/>
      <c r="HY155" s="343"/>
      <c r="HZ155" s="343"/>
      <c r="IA155" s="343"/>
      <c r="IB155" s="343"/>
      <c r="IC155" s="343"/>
      <c r="ID155" s="343"/>
      <c r="IE155" s="343"/>
      <c r="IF155" s="343"/>
      <c r="IG155" s="343"/>
      <c r="IH155" s="343"/>
      <c r="II155" s="343"/>
      <c r="IJ155" s="343"/>
      <c r="IK155" s="343"/>
      <c r="IL155" s="343"/>
      <c r="IM155" s="343"/>
      <c r="IN155" s="343"/>
      <c r="IO155" s="343"/>
      <c r="IP155" s="343"/>
      <c r="IQ155" s="343"/>
      <c r="IR155" s="343"/>
      <c r="IS155" s="343"/>
      <c r="IT155" s="343"/>
      <c r="IU155" s="343"/>
      <c r="IV155" s="343"/>
    </row>
    <row r="156" spans="1:256" s="344" customFormat="1" ht="20" customHeight="1">
      <c r="A156" s="345" t="s">
        <v>1065</v>
      </c>
      <c r="B156" s="354">
        <v>2201</v>
      </c>
      <c r="C156" s="347" t="s">
        <v>741</v>
      </c>
      <c r="D156" s="348">
        <v>1.71</v>
      </c>
      <c r="E156" s="350">
        <v>951</v>
      </c>
      <c r="F156" s="350">
        <v>951</v>
      </c>
      <c r="G156" s="350">
        <v>0</v>
      </c>
      <c r="H156" s="350">
        <v>951</v>
      </c>
      <c r="I156" s="350">
        <v>951</v>
      </c>
      <c r="J156" s="350">
        <v>0</v>
      </c>
      <c r="K156" s="343"/>
      <c r="L156" s="343"/>
      <c r="M156" s="343"/>
      <c r="N156" s="343"/>
      <c r="O156" s="343"/>
      <c r="P156" s="343"/>
      <c r="Q156" s="343"/>
      <c r="R156" s="343"/>
      <c r="S156" s="343"/>
      <c r="T156" s="343"/>
      <c r="U156" s="343"/>
      <c r="V156" s="343"/>
      <c r="W156" s="343"/>
      <c r="X156" s="343"/>
      <c r="Y156" s="343"/>
      <c r="Z156" s="343"/>
      <c r="AA156" s="343"/>
      <c r="AB156" s="343"/>
      <c r="AC156" s="343"/>
      <c r="AD156" s="343"/>
      <c r="AE156" s="343"/>
      <c r="AF156" s="343"/>
      <c r="AG156" s="343"/>
      <c r="AH156" s="343"/>
      <c r="AI156" s="343"/>
      <c r="AJ156" s="343"/>
      <c r="AK156" s="343"/>
      <c r="AL156" s="343"/>
      <c r="AM156" s="343"/>
      <c r="AN156" s="343"/>
      <c r="AO156" s="343"/>
      <c r="AP156" s="343"/>
      <c r="AQ156" s="343"/>
      <c r="AR156" s="343"/>
      <c r="AS156" s="343"/>
      <c r="AT156" s="343"/>
      <c r="AU156" s="343"/>
      <c r="AV156" s="343"/>
      <c r="AW156" s="343"/>
      <c r="AX156" s="343"/>
      <c r="AY156" s="343"/>
      <c r="AZ156" s="343"/>
      <c r="BA156" s="343"/>
      <c r="BB156" s="343"/>
      <c r="BC156" s="343"/>
      <c r="BD156" s="343"/>
      <c r="BE156" s="343"/>
      <c r="BF156" s="343"/>
      <c r="BG156" s="343"/>
      <c r="BH156" s="343"/>
      <c r="BI156" s="343"/>
      <c r="BJ156" s="343"/>
      <c r="BK156" s="343"/>
      <c r="BL156" s="343"/>
      <c r="BM156" s="343"/>
      <c r="BN156" s="343"/>
      <c r="BO156" s="343"/>
      <c r="BP156" s="343"/>
      <c r="BQ156" s="343"/>
      <c r="BR156" s="343"/>
      <c r="BS156" s="343"/>
      <c r="BT156" s="343"/>
      <c r="BU156" s="343"/>
      <c r="BV156" s="343"/>
      <c r="BW156" s="343"/>
      <c r="BX156" s="343"/>
      <c r="BY156" s="343"/>
      <c r="BZ156" s="343"/>
      <c r="CA156" s="343"/>
      <c r="CB156" s="343"/>
      <c r="CC156" s="343"/>
      <c r="CD156" s="343"/>
      <c r="CE156" s="343"/>
      <c r="CF156" s="343"/>
      <c r="CG156" s="343"/>
      <c r="CH156" s="343"/>
      <c r="CI156" s="343"/>
      <c r="CJ156" s="343"/>
      <c r="CK156" s="343"/>
      <c r="CL156" s="343"/>
      <c r="CM156" s="343"/>
      <c r="CN156" s="343"/>
      <c r="CO156" s="343"/>
      <c r="CP156" s="343"/>
      <c r="CQ156" s="343"/>
      <c r="CR156" s="343"/>
      <c r="CS156" s="343"/>
      <c r="CT156" s="343"/>
      <c r="CU156" s="343"/>
      <c r="CV156" s="343"/>
      <c r="CW156" s="343"/>
      <c r="CX156" s="343"/>
      <c r="CY156" s="343"/>
      <c r="CZ156" s="343"/>
      <c r="DA156" s="343"/>
      <c r="DB156" s="343"/>
      <c r="DC156" s="343"/>
      <c r="DD156" s="343"/>
      <c r="DE156" s="343"/>
      <c r="DF156" s="343"/>
      <c r="DG156" s="343"/>
      <c r="DH156" s="343"/>
      <c r="DI156" s="343"/>
      <c r="DJ156" s="343"/>
      <c r="DK156" s="343"/>
      <c r="DL156" s="343"/>
      <c r="DM156" s="343"/>
      <c r="DN156" s="343"/>
      <c r="DO156" s="343"/>
      <c r="DP156" s="343"/>
      <c r="DQ156" s="343"/>
      <c r="DR156" s="343"/>
      <c r="DS156" s="343"/>
      <c r="DT156" s="343"/>
      <c r="DU156" s="343"/>
      <c r="DV156" s="343"/>
      <c r="DW156" s="343"/>
      <c r="DX156" s="343"/>
      <c r="DY156" s="343"/>
      <c r="DZ156" s="343"/>
      <c r="EA156" s="343"/>
      <c r="EB156" s="343"/>
      <c r="EC156" s="343"/>
      <c r="ED156" s="343"/>
      <c r="EE156" s="343"/>
      <c r="EF156" s="343"/>
      <c r="EG156" s="343"/>
      <c r="EH156" s="343"/>
      <c r="EI156" s="343"/>
      <c r="EJ156" s="343"/>
      <c r="EK156" s="343"/>
      <c r="EL156" s="343"/>
      <c r="EM156" s="343"/>
      <c r="EN156" s="343"/>
      <c r="EO156" s="343"/>
      <c r="EP156" s="343"/>
      <c r="EQ156" s="343"/>
      <c r="ER156" s="343"/>
      <c r="ES156" s="343"/>
      <c r="ET156" s="343"/>
      <c r="EU156" s="343"/>
      <c r="EV156" s="343"/>
      <c r="EW156" s="343"/>
      <c r="EX156" s="343"/>
      <c r="EY156" s="343"/>
      <c r="EZ156" s="343"/>
      <c r="FA156" s="343"/>
      <c r="FB156" s="343"/>
      <c r="FC156" s="343"/>
      <c r="FD156" s="343"/>
      <c r="FE156" s="343"/>
      <c r="FF156" s="343"/>
      <c r="FG156" s="343"/>
      <c r="FH156" s="343"/>
      <c r="FI156" s="343"/>
      <c r="FJ156" s="343"/>
      <c r="FK156" s="343"/>
      <c r="FL156" s="343"/>
      <c r="FM156" s="343"/>
      <c r="FN156" s="343"/>
      <c r="FO156" s="343"/>
      <c r="FP156" s="343"/>
      <c r="FQ156" s="343"/>
      <c r="FR156" s="343"/>
      <c r="FS156" s="343"/>
      <c r="FT156" s="343"/>
      <c r="FU156" s="343"/>
      <c r="FV156" s="343"/>
      <c r="FW156" s="343"/>
      <c r="FX156" s="343"/>
      <c r="FY156" s="343"/>
      <c r="FZ156" s="343"/>
      <c r="GA156" s="343"/>
      <c r="GB156" s="343"/>
      <c r="GC156" s="343"/>
      <c r="GD156" s="343"/>
      <c r="GE156" s="343"/>
      <c r="GF156" s="343"/>
      <c r="GG156" s="343"/>
      <c r="GH156" s="343"/>
      <c r="GI156" s="343"/>
      <c r="GJ156" s="343"/>
      <c r="GK156" s="343"/>
      <c r="GL156" s="343"/>
      <c r="GM156" s="343"/>
      <c r="GN156" s="343"/>
      <c r="GO156" s="343"/>
      <c r="GP156" s="343"/>
      <c r="GQ156" s="343"/>
      <c r="GR156" s="343"/>
      <c r="GS156" s="343"/>
      <c r="GT156" s="343"/>
      <c r="GU156" s="343"/>
      <c r="GV156" s="343"/>
      <c r="GW156" s="343"/>
      <c r="GX156" s="343"/>
      <c r="GY156" s="343"/>
      <c r="GZ156" s="343"/>
      <c r="HA156" s="343"/>
      <c r="HB156" s="343"/>
      <c r="HC156" s="343"/>
      <c r="HD156" s="343"/>
      <c r="HE156" s="343"/>
      <c r="HF156" s="343"/>
      <c r="HG156" s="343"/>
      <c r="HH156" s="343"/>
      <c r="HI156" s="343"/>
      <c r="HJ156" s="343"/>
      <c r="HK156" s="343"/>
      <c r="HL156" s="343"/>
      <c r="HM156" s="343"/>
      <c r="HN156" s="343"/>
      <c r="HO156" s="343"/>
      <c r="HP156" s="343"/>
      <c r="HQ156" s="343"/>
      <c r="HR156" s="343"/>
      <c r="HS156" s="343"/>
      <c r="HT156" s="343"/>
      <c r="HU156" s="343"/>
      <c r="HV156" s="343"/>
      <c r="HW156" s="343"/>
      <c r="HX156" s="343"/>
      <c r="HY156" s="343"/>
      <c r="HZ156" s="343"/>
      <c r="IA156" s="343"/>
      <c r="IB156" s="343"/>
      <c r="IC156" s="343"/>
      <c r="ID156" s="343"/>
      <c r="IE156" s="343"/>
      <c r="IF156" s="343"/>
      <c r="IG156" s="343"/>
      <c r="IH156" s="343"/>
      <c r="II156" s="343"/>
      <c r="IJ156" s="343"/>
      <c r="IK156" s="343"/>
      <c r="IL156" s="343"/>
      <c r="IM156" s="343"/>
      <c r="IN156" s="343"/>
      <c r="IO156" s="343"/>
      <c r="IP156" s="343"/>
      <c r="IQ156" s="343"/>
      <c r="IR156" s="343"/>
      <c r="IS156" s="343"/>
      <c r="IT156" s="343"/>
      <c r="IU156" s="343"/>
      <c r="IV156" s="343"/>
    </row>
    <row r="157" spans="1:256" s="344" customFormat="1" ht="20" customHeight="1">
      <c r="A157" s="345" t="s">
        <v>1066</v>
      </c>
      <c r="B157" s="354">
        <v>15239</v>
      </c>
      <c r="C157" s="347" t="s">
        <v>741</v>
      </c>
      <c r="D157" s="348">
        <v>1.84</v>
      </c>
      <c r="E157" s="350">
        <v>973</v>
      </c>
      <c r="F157" s="350">
        <v>973</v>
      </c>
      <c r="G157" s="350">
        <v>0</v>
      </c>
      <c r="H157" s="350">
        <v>973</v>
      </c>
      <c r="I157" s="350">
        <v>973</v>
      </c>
      <c r="J157" s="350">
        <v>0</v>
      </c>
      <c r="K157" s="343"/>
      <c r="L157" s="343"/>
      <c r="M157" s="343"/>
      <c r="N157" s="343"/>
      <c r="O157" s="343"/>
      <c r="P157" s="343"/>
      <c r="Q157" s="343"/>
      <c r="R157" s="343"/>
      <c r="S157" s="343"/>
      <c r="T157" s="343"/>
      <c r="U157" s="343"/>
      <c r="V157" s="343"/>
      <c r="W157" s="343"/>
      <c r="X157" s="343"/>
      <c r="Y157" s="343"/>
      <c r="Z157" s="343"/>
      <c r="AA157" s="343"/>
      <c r="AB157" s="343"/>
      <c r="AC157" s="343"/>
      <c r="AD157" s="343"/>
      <c r="AE157" s="343"/>
      <c r="AF157" s="343"/>
      <c r="AG157" s="343"/>
      <c r="AH157" s="343"/>
      <c r="AI157" s="343"/>
      <c r="AJ157" s="343"/>
      <c r="AK157" s="343"/>
      <c r="AL157" s="343"/>
      <c r="AM157" s="343"/>
      <c r="AN157" s="343"/>
      <c r="AO157" s="343"/>
      <c r="AP157" s="343"/>
      <c r="AQ157" s="343"/>
      <c r="AR157" s="343"/>
      <c r="AS157" s="343"/>
      <c r="AT157" s="343"/>
      <c r="AU157" s="343"/>
      <c r="AV157" s="343"/>
      <c r="AW157" s="343"/>
      <c r="AX157" s="343"/>
      <c r="AY157" s="343"/>
      <c r="AZ157" s="343"/>
      <c r="BA157" s="343"/>
      <c r="BB157" s="343"/>
      <c r="BC157" s="343"/>
      <c r="BD157" s="343"/>
      <c r="BE157" s="343"/>
      <c r="BF157" s="343"/>
      <c r="BG157" s="343"/>
      <c r="BH157" s="343"/>
      <c r="BI157" s="343"/>
      <c r="BJ157" s="343"/>
      <c r="BK157" s="343"/>
      <c r="BL157" s="343"/>
      <c r="BM157" s="343"/>
      <c r="BN157" s="343"/>
      <c r="BO157" s="343"/>
      <c r="BP157" s="343"/>
      <c r="BQ157" s="343"/>
      <c r="BR157" s="343"/>
      <c r="BS157" s="343"/>
      <c r="BT157" s="343"/>
      <c r="BU157" s="343"/>
      <c r="BV157" s="343"/>
      <c r="BW157" s="343"/>
      <c r="BX157" s="343"/>
      <c r="BY157" s="343"/>
      <c r="BZ157" s="343"/>
      <c r="CA157" s="343"/>
      <c r="CB157" s="343"/>
      <c r="CC157" s="343"/>
      <c r="CD157" s="343"/>
      <c r="CE157" s="343"/>
      <c r="CF157" s="343"/>
      <c r="CG157" s="343"/>
      <c r="CH157" s="343"/>
      <c r="CI157" s="343"/>
      <c r="CJ157" s="343"/>
      <c r="CK157" s="343"/>
      <c r="CL157" s="343"/>
      <c r="CM157" s="343"/>
      <c r="CN157" s="343"/>
      <c r="CO157" s="343"/>
      <c r="CP157" s="343"/>
      <c r="CQ157" s="343"/>
      <c r="CR157" s="343"/>
      <c r="CS157" s="343"/>
      <c r="CT157" s="343"/>
      <c r="CU157" s="343"/>
      <c r="CV157" s="343"/>
      <c r="CW157" s="343"/>
      <c r="CX157" s="343"/>
      <c r="CY157" s="343"/>
      <c r="CZ157" s="343"/>
      <c r="DA157" s="343"/>
      <c r="DB157" s="343"/>
      <c r="DC157" s="343"/>
      <c r="DD157" s="343"/>
      <c r="DE157" s="343"/>
      <c r="DF157" s="343"/>
      <c r="DG157" s="343"/>
      <c r="DH157" s="343"/>
      <c r="DI157" s="343"/>
      <c r="DJ157" s="343"/>
      <c r="DK157" s="343"/>
      <c r="DL157" s="343"/>
      <c r="DM157" s="343"/>
      <c r="DN157" s="343"/>
      <c r="DO157" s="343"/>
      <c r="DP157" s="343"/>
      <c r="DQ157" s="343"/>
      <c r="DR157" s="343"/>
      <c r="DS157" s="343"/>
      <c r="DT157" s="343"/>
      <c r="DU157" s="343"/>
      <c r="DV157" s="343"/>
      <c r="DW157" s="343"/>
      <c r="DX157" s="343"/>
      <c r="DY157" s="343"/>
      <c r="DZ157" s="343"/>
      <c r="EA157" s="343"/>
      <c r="EB157" s="343"/>
      <c r="EC157" s="343"/>
      <c r="ED157" s="343"/>
      <c r="EE157" s="343"/>
      <c r="EF157" s="343"/>
      <c r="EG157" s="343"/>
      <c r="EH157" s="343"/>
      <c r="EI157" s="343"/>
      <c r="EJ157" s="343"/>
      <c r="EK157" s="343"/>
      <c r="EL157" s="343"/>
      <c r="EM157" s="343"/>
      <c r="EN157" s="343"/>
      <c r="EO157" s="343"/>
      <c r="EP157" s="343"/>
      <c r="EQ157" s="343"/>
      <c r="ER157" s="343"/>
      <c r="ES157" s="343"/>
      <c r="ET157" s="343"/>
      <c r="EU157" s="343"/>
      <c r="EV157" s="343"/>
      <c r="EW157" s="343"/>
      <c r="EX157" s="343"/>
      <c r="EY157" s="343"/>
      <c r="EZ157" s="343"/>
      <c r="FA157" s="343"/>
      <c r="FB157" s="343"/>
      <c r="FC157" s="343"/>
      <c r="FD157" s="343"/>
      <c r="FE157" s="343"/>
      <c r="FF157" s="343"/>
      <c r="FG157" s="343"/>
      <c r="FH157" s="343"/>
      <c r="FI157" s="343"/>
      <c r="FJ157" s="343"/>
      <c r="FK157" s="343"/>
      <c r="FL157" s="343"/>
      <c r="FM157" s="343"/>
      <c r="FN157" s="343"/>
      <c r="FO157" s="343"/>
      <c r="FP157" s="343"/>
      <c r="FQ157" s="343"/>
      <c r="FR157" s="343"/>
      <c r="FS157" s="343"/>
      <c r="FT157" s="343"/>
      <c r="FU157" s="343"/>
      <c r="FV157" s="343"/>
      <c r="FW157" s="343"/>
      <c r="FX157" s="343"/>
      <c r="FY157" s="343"/>
      <c r="FZ157" s="343"/>
      <c r="GA157" s="343"/>
      <c r="GB157" s="343"/>
      <c r="GC157" s="343"/>
      <c r="GD157" s="343"/>
      <c r="GE157" s="343"/>
      <c r="GF157" s="343"/>
      <c r="GG157" s="343"/>
      <c r="GH157" s="343"/>
      <c r="GI157" s="343"/>
      <c r="GJ157" s="343"/>
      <c r="GK157" s="343"/>
      <c r="GL157" s="343"/>
      <c r="GM157" s="343"/>
      <c r="GN157" s="343"/>
      <c r="GO157" s="343"/>
      <c r="GP157" s="343"/>
      <c r="GQ157" s="343"/>
      <c r="GR157" s="343"/>
      <c r="GS157" s="343"/>
      <c r="GT157" s="343"/>
      <c r="GU157" s="343"/>
      <c r="GV157" s="343"/>
      <c r="GW157" s="343"/>
      <c r="GX157" s="343"/>
      <c r="GY157" s="343"/>
      <c r="GZ157" s="343"/>
      <c r="HA157" s="343"/>
      <c r="HB157" s="343"/>
      <c r="HC157" s="343"/>
      <c r="HD157" s="343"/>
      <c r="HE157" s="343"/>
      <c r="HF157" s="343"/>
      <c r="HG157" s="343"/>
      <c r="HH157" s="343"/>
      <c r="HI157" s="343"/>
      <c r="HJ157" s="343"/>
      <c r="HK157" s="343"/>
      <c r="HL157" s="343"/>
      <c r="HM157" s="343"/>
      <c r="HN157" s="343"/>
      <c r="HO157" s="343"/>
      <c r="HP157" s="343"/>
      <c r="HQ157" s="343"/>
      <c r="HR157" s="343"/>
      <c r="HS157" s="343"/>
      <c r="HT157" s="343"/>
      <c r="HU157" s="343"/>
      <c r="HV157" s="343"/>
      <c r="HW157" s="343"/>
      <c r="HX157" s="343"/>
      <c r="HY157" s="343"/>
      <c r="HZ157" s="343"/>
      <c r="IA157" s="343"/>
      <c r="IB157" s="343"/>
      <c r="IC157" s="343"/>
      <c r="ID157" s="343"/>
      <c r="IE157" s="343"/>
      <c r="IF157" s="343"/>
      <c r="IG157" s="343"/>
      <c r="IH157" s="343"/>
      <c r="II157" s="343"/>
      <c r="IJ157" s="343"/>
      <c r="IK157" s="343"/>
      <c r="IL157" s="343"/>
      <c r="IM157" s="343"/>
      <c r="IN157" s="343"/>
      <c r="IO157" s="343"/>
      <c r="IP157" s="343"/>
      <c r="IQ157" s="343"/>
      <c r="IR157" s="343"/>
      <c r="IS157" s="343"/>
      <c r="IT157" s="343"/>
      <c r="IU157" s="343"/>
      <c r="IV157" s="343"/>
    </row>
    <row r="158" spans="1:256" s="344" customFormat="1" ht="20" customHeight="1">
      <c r="A158" s="345" t="s">
        <v>689</v>
      </c>
      <c r="B158" s="346" t="s">
        <v>983</v>
      </c>
      <c r="C158" s="347" t="s">
        <v>984</v>
      </c>
      <c r="D158" s="348">
        <v>1.05</v>
      </c>
      <c r="E158" s="349">
        <v>1388.84</v>
      </c>
      <c r="F158" s="349">
        <v>1388.84</v>
      </c>
      <c r="G158" s="350">
        <v>0</v>
      </c>
      <c r="H158" s="349">
        <v>1388.84</v>
      </c>
      <c r="I158" s="349">
        <v>1388.84</v>
      </c>
      <c r="J158" s="350">
        <v>0</v>
      </c>
      <c r="K158" s="343"/>
      <c r="L158" s="343"/>
      <c r="M158" s="343"/>
      <c r="N158" s="343"/>
      <c r="O158" s="343"/>
      <c r="P158" s="343"/>
      <c r="Q158" s="343"/>
      <c r="R158" s="343"/>
      <c r="S158" s="343"/>
      <c r="T158" s="343"/>
      <c r="U158" s="343"/>
      <c r="V158" s="343"/>
      <c r="W158" s="343"/>
      <c r="X158" s="343"/>
      <c r="Y158" s="343"/>
      <c r="Z158" s="343"/>
      <c r="AA158" s="343"/>
      <c r="AB158" s="343"/>
      <c r="AC158" s="343"/>
      <c r="AD158" s="343"/>
      <c r="AE158" s="343"/>
      <c r="AF158" s="343"/>
      <c r="AG158" s="343"/>
      <c r="AH158" s="343"/>
      <c r="AI158" s="343"/>
      <c r="AJ158" s="343"/>
      <c r="AK158" s="343"/>
      <c r="AL158" s="343"/>
      <c r="AM158" s="343"/>
      <c r="AN158" s="343"/>
      <c r="AO158" s="343"/>
      <c r="AP158" s="343"/>
      <c r="AQ158" s="343"/>
      <c r="AR158" s="343"/>
      <c r="AS158" s="343"/>
      <c r="AT158" s="343"/>
      <c r="AU158" s="343"/>
      <c r="AV158" s="343"/>
      <c r="AW158" s="343"/>
      <c r="AX158" s="343"/>
      <c r="AY158" s="343"/>
      <c r="AZ158" s="343"/>
      <c r="BA158" s="343"/>
      <c r="BB158" s="343"/>
      <c r="BC158" s="343"/>
      <c r="BD158" s="343"/>
      <c r="BE158" s="343"/>
      <c r="BF158" s="343"/>
      <c r="BG158" s="343"/>
      <c r="BH158" s="343"/>
      <c r="BI158" s="343"/>
      <c r="BJ158" s="343"/>
      <c r="BK158" s="343"/>
      <c r="BL158" s="343"/>
      <c r="BM158" s="343"/>
      <c r="BN158" s="343"/>
      <c r="BO158" s="343"/>
      <c r="BP158" s="343"/>
      <c r="BQ158" s="343"/>
      <c r="BR158" s="343"/>
      <c r="BS158" s="343"/>
      <c r="BT158" s="343"/>
      <c r="BU158" s="343"/>
      <c r="BV158" s="343"/>
      <c r="BW158" s="343"/>
      <c r="BX158" s="343"/>
      <c r="BY158" s="343"/>
      <c r="BZ158" s="343"/>
      <c r="CA158" s="343"/>
      <c r="CB158" s="343"/>
      <c r="CC158" s="343"/>
      <c r="CD158" s="343"/>
      <c r="CE158" s="343"/>
      <c r="CF158" s="343"/>
      <c r="CG158" s="343"/>
      <c r="CH158" s="343"/>
      <c r="CI158" s="343"/>
      <c r="CJ158" s="343"/>
      <c r="CK158" s="343"/>
      <c r="CL158" s="343"/>
      <c r="CM158" s="343"/>
      <c r="CN158" s="343"/>
      <c r="CO158" s="343"/>
      <c r="CP158" s="343"/>
      <c r="CQ158" s="343"/>
      <c r="CR158" s="343"/>
      <c r="CS158" s="343"/>
      <c r="CT158" s="343"/>
      <c r="CU158" s="343"/>
      <c r="CV158" s="343"/>
      <c r="CW158" s="343"/>
      <c r="CX158" s="343"/>
      <c r="CY158" s="343"/>
      <c r="CZ158" s="343"/>
      <c r="DA158" s="343"/>
      <c r="DB158" s="343"/>
      <c r="DC158" s="343"/>
      <c r="DD158" s="343"/>
      <c r="DE158" s="343"/>
      <c r="DF158" s="343"/>
      <c r="DG158" s="343"/>
      <c r="DH158" s="343"/>
      <c r="DI158" s="343"/>
      <c r="DJ158" s="343"/>
      <c r="DK158" s="343"/>
      <c r="DL158" s="343"/>
      <c r="DM158" s="343"/>
      <c r="DN158" s="343"/>
      <c r="DO158" s="343"/>
      <c r="DP158" s="343"/>
      <c r="DQ158" s="343"/>
      <c r="DR158" s="343"/>
      <c r="DS158" s="343"/>
      <c r="DT158" s="343"/>
      <c r="DU158" s="343"/>
      <c r="DV158" s="343"/>
      <c r="DW158" s="343"/>
      <c r="DX158" s="343"/>
      <c r="DY158" s="343"/>
      <c r="DZ158" s="343"/>
      <c r="EA158" s="343"/>
      <c r="EB158" s="343"/>
      <c r="EC158" s="343"/>
      <c r="ED158" s="343"/>
      <c r="EE158" s="343"/>
      <c r="EF158" s="343"/>
      <c r="EG158" s="343"/>
      <c r="EH158" s="343"/>
      <c r="EI158" s="343"/>
      <c r="EJ158" s="343"/>
      <c r="EK158" s="343"/>
      <c r="EL158" s="343"/>
      <c r="EM158" s="343"/>
      <c r="EN158" s="343"/>
      <c r="EO158" s="343"/>
      <c r="EP158" s="343"/>
      <c r="EQ158" s="343"/>
      <c r="ER158" s="343"/>
      <c r="ES158" s="343"/>
      <c r="ET158" s="343"/>
      <c r="EU158" s="343"/>
      <c r="EV158" s="343"/>
      <c r="EW158" s="343"/>
      <c r="EX158" s="343"/>
      <c r="EY158" s="343"/>
      <c r="EZ158" s="343"/>
      <c r="FA158" s="343"/>
      <c r="FB158" s="343"/>
      <c r="FC158" s="343"/>
      <c r="FD158" s="343"/>
      <c r="FE158" s="343"/>
      <c r="FF158" s="343"/>
      <c r="FG158" s="343"/>
      <c r="FH158" s="343"/>
      <c r="FI158" s="343"/>
      <c r="FJ158" s="343"/>
      <c r="FK158" s="343"/>
      <c r="FL158" s="343"/>
      <c r="FM158" s="343"/>
      <c r="FN158" s="343"/>
      <c r="FO158" s="343"/>
      <c r="FP158" s="343"/>
      <c r="FQ158" s="343"/>
      <c r="FR158" s="343"/>
      <c r="FS158" s="343"/>
      <c r="FT158" s="343"/>
      <c r="FU158" s="343"/>
      <c r="FV158" s="343"/>
      <c r="FW158" s="343"/>
      <c r="FX158" s="343"/>
      <c r="FY158" s="343"/>
      <c r="FZ158" s="343"/>
      <c r="GA158" s="343"/>
      <c r="GB158" s="343"/>
      <c r="GC158" s="343"/>
      <c r="GD158" s="343"/>
      <c r="GE158" s="343"/>
      <c r="GF158" s="343"/>
      <c r="GG158" s="343"/>
      <c r="GH158" s="343"/>
      <c r="GI158" s="343"/>
      <c r="GJ158" s="343"/>
      <c r="GK158" s="343"/>
      <c r="GL158" s="343"/>
      <c r="GM158" s="343"/>
      <c r="GN158" s="343"/>
      <c r="GO158" s="343"/>
      <c r="GP158" s="343"/>
      <c r="GQ158" s="343"/>
      <c r="GR158" s="343"/>
      <c r="GS158" s="343"/>
      <c r="GT158" s="343"/>
      <c r="GU158" s="343"/>
      <c r="GV158" s="343"/>
      <c r="GW158" s="343"/>
      <c r="GX158" s="343"/>
      <c r="GY158" s="343"/>
      <c r="GZ158" s="343"/>
      <c r="HA158" s="343"/>
      <c r="HB158" s="343"/>
      <c r="HC158" s="343"/>
      <c r="HD158" s="343"/>
      <c r="HE158" s="343"/>
      <c r="HF158" s="343"/>
      <c r="HG158" s="343"/>
      <c r="HH158" s="343"/>
      <c r="HI158" s="343"/>
      <c r="HJ158" s="343"/>
      <c r="HK158" s="343"/>
      <c r="HL158" s="343"/>
      <c r="HM158" s="343"/>
      <c r="HN158" s="343"/>
      <c r="HO158" s="343"/>
      <c r="HP158" s="343"/>
      <c r="HQ158" s="343"/>
      <c r="HR158" s="343"/>
      <c r="HS158" s="343"/>
      <c r="HT158" s="343"/>
      <c r="HU158" s="343"/>
      <c r="HV158" s="343"/>
      <c r="HW158" s="343"/>
      <c r="HX158" s="343"/>
      <c r="HY158" s="343"/>
      <c r="HZ158" s="343"/>
      <c r="IA158" s="343"/>
      <c r="IB158" s="343"/>
      <c r="IC158" s="343"/>
      <c r="ID158" s="343"/>
      <c r="IE158" s="343"/>
      <c r="IF158" s="343"/>
      <c r="IG158" s="343"/>
      <c r="IH158" s="343"/>
      <c r="II158" s="343"/>
      <c r="IJ158" s="343"/>
      <c r="IK158" s="343"/>
      <c r="IL158" s="343"/>
      <c r="IM158" s="343"/>
      <c r="IN158" s="343"/>
      <c r="IO158" s="343"/>
      <c r="IP158" s="343"/>
      <c r="IQ158" s="343"/>
      <c r="IR158" s="343"/>
      <c r="IS158" s="343"/>
      <c r="IT158" s="343"/>
      <c r="IU158" s="343"/>
      <c r="IV158" s="343"/>
    </row>
    <row r="159" spans="1:256" s="344" customFormat="1" ht="20" customHeight="1">
      <c r="A159" s="345" t="s">
        <v>75</v>
      </c>
      <c r="B159" s="346" t="s">
        <v>985</v>
      </c>
      <c r="C159" s="347" t="s">
        <v>970</v>
      </c>
      <c r="D159" s="348">
        <v>2.2200000000000002</v>
      </c>
      <c r="E159" s="350">
        <v>120</v>
      </c>
      <c r="F159" s="350">
        <v>120</v>
      </c>
      <c r="G159" s="350">
        <v>0</v>
      </c>
      <c r="H159" s="350">
        <v>120</v>
      </c>
      <c r="I159" s="350">
        <v>120</v>
      </c>
      <c r="J159" s="350">
        <v>0</v>
      </c>
      <c r="K159" s="343"/>
      <c r="L159" s="343"/>
      <c r="M159" s="343"/>
      <c r="N159" s="343"/>
      <c r="O159" s="343"/>
      <c r="P159" s="343"/>
      <c r="Q159" s="343"/>
      <c r="R159" s="343"/>
      <c r="S159" s="343"/>
      <c r="T159" s="343"/>
      <c r="U159" s="343"/>
      <c r="V159" s="343"/>
      <c r="W159" s="343"/>
      <c r="X159" s="343"/>
      <c r="Y159" s="343"/>
      <c r="Z159" s="343"/>
      <c r="AA159" s="343"/>
      <c r="AB159" s="343"/>
      <c r="AC159" s="343"/>
      <c r="AD159" s="343"/>
      <c r="AE159" s="343"/>
      <c r="AF159" s="343"/>
      <c r="AG159" s="343"/>
      <c r="AH159" s="343"/>
      <c r="AI159" s="343"/>
      <c r="AJ159" s="343"/>
      <c r="AK159" s="343"/>
      <c r="AL159" s="343"/>
      <c r="AM159" s="343"/>
      <c r="AN159" s="343"/>
      <c r="AO159" s="343"/>
      <c r="AP159" s="343"/>
      <c r="AQ159" s="343"/>
      <c r="AR159" s="343"/>
      <c r="AS159" s="343"/>
      <c r="AT159" s="343"/>
      <c r="AU159" s="343"/>
      <c r="AV159" s="343"/>
      <c r="AW159" s="343"/>
      <c r="AX159" s="343"/>
      <c r="AY159" s="343"/>
      <c r="AZ159" s="343"/>
      <c r="BA159" s="343"/>
      <c r="BB159" s="343"/>
      <c r="BC159" s="343"/>
      <c r="BD159" s="343"/>
      <c r="BE159" s="343"/>
      <c r="BF159" s="343"/>
      <c r="BG159" s="343"/>
      <c r="BH159" s="343"/>
      <c r="BI159" s="343"/>
      <c r="BJ159" s="343"/>
      <c r="BK159" s="343"/>
      <c r="BL159" s="343"/>
      <c r="BM159" s="343"/>
      <c r="BN159" s="343"/>
      <c r="BO159" s="343"/>
      <c r="BP159" s="343"/>
      <c r="BQ159" s="343"/>
      <c r="BR159" s="343"/>
      <c r="BS159" s="343"/>
      <c r="BT159" s="343"/>
      <c r="BU159" s="343"/>
      <c r="BV159" s="343"/>
      <c r="BW159" s="343"/>
      <c r="BX159" s="343"/>
      <c r="BY159" s="343"/>
      <c r="BZ159" s="343"/>
      <c r="CA159" s="343"/>
      <c r="CB159" s="343"/>
      <c r="CC159" s="343"/>
      <c r="CD159" s="343"/>
      <c r="CE159" s="343"/>
      <c r="CF159" s="343"/>
      <c r="CG159" s="343"/>
      <c r="CH159" s="343"/>
      <c r="CI159" s="343"/>
      <c r="CJ159" s="343"/>
      <c r="CK159" s="343"/>
      <c r="CL159" s="343"/>
      <c r="CM159" s="343"/>
      <c r="CN159" s="343"/>
      <c r="CO159" s="343"/>
      <c r="CP159" s="343"/>
      <c r="CQ159" s="343"/>
      <c r="CR159" s="343"/>
      <c r="CS159" s="343"/>
      <c r="CT159" s="343"/>
      <c r="CU159" s="343"/>
      <c r="CV159" s="343"/>
      <c r="CW159" s="343"/>
      <c r="CX159" s="343"/>
      <c r="CY159" s="343"/>
      <c r="CZ159" s="343"/>
      <c r="DA159" s="343"/>
      <c r="DB159" s="343"/>
      <c r="DC159" s="343"/>
      <c r="DD159" s="343"/>
      <c r="DE159" s="343"/>
      <c r="DF159" s="343"/>
      <c r="DG159" s="343"/>
      <c r="DH159" s="343"/>
      <c r="DI159" s="343"/>
      <c r="DJ159" s="343"/>
      <c r="DK159" s="343"/>
      <c r="DL159" s="343"/>
      <c r="DM159" s="343"/>
      <c r="DN159" s="343"/>
      <c r="DO159" s="343"/>
      <c r="DP159" s="343"/>
      <c r="DQ159" s="343"/>
      <c r="DR159" s="343"/>
      <c r="DS159" s="343"/>
      <c r="DT159" s="343"/>
      <c r="DU159" s="343"/>
      <c r="DV159" s="343"/>
      <c r="DW159" s="343"/>
      <c r="DX159" s="343"/>
      <c r="DY159" s="343"/>
      <c r="DZ159" s="343"/>
      <c r="EA159" s="343"/>
      <c r="EB159" s="343"/>
      <c r="EC159" s="343"/>
      <c r="ED159" s="343"/>
      <c r="EE159" s="343"/>
      <c r="EF159" s="343"/>
      <c r="EG159" s="343"/>
      <c r="EH159" s="343"/>
      <c r="EI159" s="343"/>
      <c r="EJ159" s="343"/>
      <c r="EK159" s="343"/>
      <c r="EL159" s="343"/>
      <c r="EM159" s="343"/>
      <c r="EN159" s="343"/>
      <c r="EO159" s="343"/>
      <c r="EP159" s="343"/>
      <c r="EQ159" s="343"/>
      <c r="ER159" s="343"/>
      <c r="ES159" s="343"/>
      <c r="ET159" s="343"/>
      <c r="EU159" s="343"/>
      <c r="EV159" s="343"/>
      <c r="EW159" s="343"/>
      <c r="EX159" s="343"/>
      <c r="EY159" s="343"/>
      <c r="EZ159" s="343"/>
      <c r="FA159" s="343"/>
      <c r="FB159" s="343"/>
      <c r="FC159" s="343"/>
      <c r="FD159" s="343"/>
      <c r="FE159" s="343"/>
      <c r="FF159" s="343"/>
      <c r="FG159" s="343"/>
      <c r="FH159" s="343"/>
      <c r="FI159" s="343"/>
      <c r="FJ159" s="343"/>
      <c r="FK159" s="343"/>
      <c r="FL159" s="343"/>
      <c r="FM159" s="343"/>
      <c r="FN159" s="343"/>
      <c r="FO159" s="343"/>
      <c r="FP159" s="343"/>
      <c r="FQ159" s="343"/>
      <c r="FR159" s="343"/>
      <c r="FS159" s="343"/>
      <c r="FT159" s="343"/>
      <c r="FU159" s="343"/>
      <c r="FV159" s="343"/>
      <c r="FW159" s="343"/>
      <c r="FX159" s="343"/>
      <c r="FY159" s="343"/>
      <c r="FZ159" s="343"/>
      <c r="GA159" s="343"/>
      <c r="GB159" s="343"/>
      <c r="GC159" s="343"/>
      <c r="GD159" s="343"/>
      <c r="GE159" s="343"/>
      <c r="GF159" s="343"/>
      <c r="GG159" s="343"/>
      <c r="GH159" s="343"/>
      <c r="GI159" s="343"/>
      <c r="GJ159" s="343"/>
      <c r="GK159" s="343"/>
      <c r="GL159" s="343"/>
      <c r="GM159" s="343"/>
      <c r="GN159" s="343"/>
      <c r="GO159" s="343"/>
      <c r="GP159" s="343"/>
      <c r="GQ159" s="343"/>
      <c r="GR159" s="343"/>
      <c r="GS159" s="343"/>
      <c r="GT159" s="343"/>
      <c r="GU159" s="343"/>
      <c r="GV159" s="343"/>
      <c r="GW159" s="343"/>
      <c r="GX159" s="343"/>
      <c r="GY159" s="343"/>
      <c r="GZ159" s="343"/>
      <c r="HA159" s="343"/>
      <c r="HB159" s="343"/>
      <c r="HC159" s="343"/>
      <c r="HD159" s="343"/>
      <c r="HE159" s="343"/>
      <c r="HF159" s="343"/>
      <c r="HG159" s="343"/>
      <c r="HH159" s="343"/>
      <c r="HI159" s="343"/>
      <c r="HJ159" s="343"/>
      <c r="HK159" s="343"/>
      <c r="HL159" s="343"/>
      <c r="HM159" s="343"/>
      <c r="HN159" s="343"/>
      <c r="HO159" s="343"/>
      <c r="HP159" s="343"/>
      <c r="HQ159" s="343"/>
      <c r="HR159" s="343"/>
      <c r="HS159" s="343"/>
      <c r="HT159" s="343"/>
      <c r="HU159" s="343"/>
      <c r="HV159" s="343"/>
      <c r="HW159" s="343"/>
      <c r="HX159" s="343"/>
      <c r="HY159" s="343"/>
      <c r="HZ159" s="343"/>
      <c r="IA159" s="343"/>
      <c r="IB159" s="343"/>
      <c r="IC159" s="343"/>
      <c r="ID159" s="343"/>
      <c r="IE159" s="343"/>
      <c r="IF159" s="343"/>
      <c r="IG159" s="343"/>
      <c r="IH159" s="343"/>
      <c r="II159" s="343"/>
      <c r="IJ159" s="343"/>
      <c r="IK159" s="343"/>
      <c r="IL159" s="343"/>
      <c r="IM159" s="343"/>
      <c r="IN159" s="343"/>
      <c r="IO159" s="343"/>
      <c r="IP159" s="343"/>
      <c r="IQ159" s="343"/>
      <c r="IR159" s="343"/>
      <c r="IS159" s="343"/>
      <c r="IT159" s="343"/>
      <c r="IU159" s="343"/>
      <c r="IV159" s="343"/>
    </row>
    <row r="160" spans="1:256" s="344" customFormat="1" ht="20" customHeight="1">
      <c r="A160" s="345" t="s">
        <v>690</v>
      </c>
      <c r="B160" s="346" t="s">
        <v>986</v>
      </c>
      <c r="C160" s="347" t="s">
        <v>949</v>
      </c>
      <c r="D160" s="348">
        <v>1.92</v>
      </c>
      <c r="E160" s="349">
        <v>227.84</v>
      </c>
      <c r="F160" s="349">
        <v>227.84</v>
      </c>
      <c r="G160" s="350">
        <v>0</v>
      </c>
      <c r="H160" s="349">
        <v>227.84</v>
      </c>
      <c r="I160" s="349">
        <v>227.84</v>
      </c>
      <c r="J160" s="350">
        <v>0</v>
      </c>
      <c r="K160" s="343"/>
      <c r="L160" s="343"/>
      <c r="M160" s="343"/>
      <c r="N160" s="343"/>
      <c r="O160" s="343"/>
      <c r="P160" s="343"/>
      <c r="Q160" s="343"/>
      <c r="R160" s="343"/>
      <c r="S160" s="343"/>
      <c r="T160" s="343"/>
      <c r="U160" s="343"/>
      <c r="V160" s="343"/>
      <c r="W160" s="343"/>
      <c r="X160" s="343"/>
      <c r="Y160" s="343"/>
      <c r="Z160" s="343"/>
      <c r="AA160" s="343"/>
      <c r="AB160" s="343"/>
      <c r="AC160" s="343"/>
      <c r="AD160" s="343"/>
      <c r="AE160" s="343"/>
      <c r="AF160" s="343"/>
      <c r="AG160" s="343"/>
      <c r="AH160" s="343"/>
      <c r="AI160" s="343"/>
      <c r="AJ160" s="343"/>
      <c r="AK160" s="343"/>
      <c r="AL160" s="343"/>
      <c r="AM160" s="343"/>
      <c r="AN160" s="343"/>
      <c r="AO160" s="343"/>
      <c r="AP160" s="343"/>
      <c r="AQ160" s="343"/>
      <c r="AR160" s="343"/>
      <c r="AS160" s="343"/>
      <c r="AT160" s="343"/>
      <c r="AU160" s="343"/>
      <c r="AV160" s="343"/>
      <c r="AW160" s="343"/>
      <c r="AX160" s="343"/>
      <c r="AY160" s="343"/>
      <c r="AZ160" s="343"/>
      <c r="BA160" s="343"/>
      <c r="BB160" s="343"/>
      <c r="BC160" s="343"/>
      <c r="BD160" s="343"/>
      <c r="BE160" s="343"/>
      <c r="BF160" s="343"/>
      <c r="BG160" s="343"/>
      <c r="BH160" s="343"/>
      <c r="BI160" s="343"/>
      <c r="BJ160" s="343"/>
      <c r="BK160" s="343"/>
      <c r="BL160" s="343"/>
      <c r="BM160" s="343"/>
      <c r="BN160" s="343"/>
      <c r="BO160" s="343"/>
      <c r="BP160" s="343"/>
      <c r="BQ160" s="343"/>
      <c r="BR160" s="343"/>
      <c r="BS160" s="343"/>
      <c r="BT160" s="343"/>
      <c r="BU160" s="343"/>
      <c r="BV160" s="343"/>
      <c r="BW160" s="343"/>
      <c r="BX160" s="343"/>
      <c r="BY160" s="343"/>
      <c r="BZ160" s="343"/>
      <c r="CA160" s="343"/>
      <c r="CB160" s="343"/>
      <c r="CC160" s="343"/>
      <c r="CD160" s="343"/>
      <c r="CE160" s="343"/>
      <c r="CF160" s="343"/>
      <c r="CG160" s="343"/>
      <c r="CH160" s="343"/>
      <c r="CI160" s="343"/>
      <c r="CJ160" s="343"/>
      <c r="CK160" s="343"/>
      <c r="CL160" s="343"/>
      <c r="CM160" s="343"/>
      <c r="CN160" s="343"/>
      <c r="CO160" s="343"/>
      <c r="CP160" s="343"/>
      <c r="CQ160" s="343"/>
      <c r="CR160" s="343"/>
      <c r="CS160" s="343"/>
      <c r="CT160" s="343"/>
      <c r="CU160" s="343"/>
      <c r="CV160" s="343"/>
      <c r="CW160" s="343"/>
      <c r="CX160" s="343"/>
      <c r="CY160" s="343"/>
      <c r="CZ160" s="343"/>
      <c r="DA160" s="343"/>
      <c r="DB160" s="343"/>
      <c r="DC160" s="343"/>
      <c r="DD160" s="343"/>
      <c r="DE160" s="343"/>
      <c r="DF160" s="343"/>
      <c r="DG160" s="343"/>
      <c r="DH160" s="343"/>
      <c r="DI160" s="343"/>
      <c r="DJ160" s="343"/>
      <c r="DK160" s="343"/>
      <c r="DL160" s="343"/>
      <c r="DM160" s="343"/>
      <c r="DN160" s="343"/>
      <c r="DO160" s="343"/>
      <c r="DP160" s="343"/>
      <c r="DQ160" s="343"/>
      <c r="DR160" s="343"/>
      <c r="DS160" s="343"/>
      <c r="DT160" s="343"/>
      <c r="DU160" s="343"/>
      <c r="DV160" s="343"/>
      <c r="DW160" s="343"/>
      <c r="DX160" s="343"/>
      <c r="DY160" s="343"/>
      <c r="DZ160" s="343"/>
      <c r="EA160" s="343"/>
      <c r="EB160" s="343"/>
      <c r="EC160" s="343"/>
      <c r="ED160" s="343"/>
      <c r="EE160" s="343"/>
      <c r="EF160" s="343"/>
      <c r="EG160" s="343"/>
      <c r="EH160" s="343"/>
      <c r="EI160" s="343"/>
      <c r="EJ160" s="343"/>
      <c r="EK160" s="343"/>
      <c r="EL160" s="343"/>
      <c r="EM160" s="343"/>
      <c r="EN160" s="343"/>
      <c r="EO160" s="343"/>
      <c r="EP160" s="343"/>
      <c r="EQ160" s="343"/>
      <c r="ER160" s="343"/>
      <c r="ES160" s="343"/>
      <c r="ET160" s="343"/>
      <c r="EU160" s="343"/>
      <c r="EV160" s="343"/>
      <c r="EW160" s="343"/>
      <c r="EX160" s="343"/>
      <c r="EY160" s="343"/>
      <c r="EZ160" s="343"/>
      <c r="FA160" s="343"/>
      <c r="FB160" s="343"/>
      <c r="FC160" s="343"/>
      <c r="FD160" s="343"/>
      <c r="FE160" s="343"/>
      <c r="FF160" s="343"/>
      <c r="FG160" s="343"/>
      <c r="FH160" s="343"/>
      <c r="FI160" s="343"/>
      <c r="FJ160" s="343"/>
      <c r="FK160" s="343"/>
      <c r="FL160" s="343"/>
      <c r="FM160" s="343"/>
      <c r="FN160" s="343"/>
      <c r="FO160" s="343"/>
      <c r="FP160" s="343"/>
      <c r="FQ160" s="343"/>
      <c r="FR160" s="343"/>
      <c r="FS160" s="343"/>
      <c r="FT160" s="343"/>
      <c r="FU160" s="343"/>
      <c r="FV160" s="343"/>
      <c r="FW160" s="343"/>
      <c r="FX160" s="343"/>
      <c r="FY160" s="343"/>
      <c r="FZ160" s="343"/>
      <c r="GA160" s="343"/>
      <c r="GB160" s="343"/>
      <c r="GC160" s="343"/>
      <c r="GD160" s="343"/>
      <c r="GE160" s="343"/>
      <c r="GF160" s="343"/>
      <c r="GG160" s="343"/>
      <c r="GH160" s="343"/>
      <c r="GI160" s="343"/>
      <c r="GJ160" s="343"/>
      <c r="GK160" s="343"/>
      <c r="GL160" s="343"/>
      <c r="GM160" s="343"/>
      <c r="GN160" s="343"/>
      <c r="GO160" s="343"/>
      <c r="GP160" s="343"/>
      <c r="GQ160" s="343"/>
      <c r="GR160" s="343"/>
      <c r="GS160" s="343"/>
      <c r="GT160" s="343"/>
      <c r="GU160" s="343"/>
      <c r="GV160" s="343"/>
      <c r="GW160" s="343"/>
      <c r="GX160" s="343"/>
      <c r="GY160" s="343"/>
      <c r="GZ160" s="343"/>
      <c r="HA160" s="343"/>
      <c r="HB160" s="343"/>
      <c r="HC160" s="343"/>
      <c r="HD160" s="343"/>
      <c r="HE160" s="343"/>
      <c r="HF160" s="343"/>
      <c r="HG160" s="343"/>
      <c r="HH160" s="343"/>
      <c r="HI160" s="343"/>
      <c r="HJ160" s="343"/>
      <c r="HK160" s="343"/>
      <c r="HL160" s="343"/>
      <c r="HM160" s="343"/>
      <c r="HN160" s="343"/>
      <c r="HO160" s="343"/>
      <c r="HP160" s="343"/>
      <c r="HQ160" s="343"/>
      <c r="HR160" s="343"/>
      <c r="HS160" s="343"/>
      <c r="HT160" s="343"/>
      <c r="HU160" s="343"/>
      <c r="HV160" s="343"/>
      <c r="HW160" s="343"/>
      <c r="HX160" s="343"/>
      <c r="HY160" s="343"/>
      <c r="HZ160" s="343"/>
      <c r="IA160" s="343"/>
      <c r="IB160" s="343"/>
      <c r="IC160" s="343"/>
      <c r="ID160" s="343"/>
      <c r="IE160" s="343"/>
      <c r="IF160" s="343"/>
      <c r="IG160" s="343"/>
      <c r="IH160" s="343"/>
      <c r="II160" s="343"/>
      <c r="IJ160" s="343"/>
      <c r="IK160" s="343"/>
      <c r="IL160" s="343"/>
      <c r="IM160" s="343"/>
      <c r="IN160" s="343"/>
      <c r="IO160" s="343"/>
      <c r="IP160" s="343"/>
      <c r="IQ160" s="343"/>
      <c r="IR160" s="343"/>
      <c r="IS160" s="343"/>
      <c r="IT160" s="343"/>
      <c r="IU160" s="343"/>
      <c r="IV160" s="343"/>
    </row>
    <row r="161" spans="1:256" s="344" customFormat="1" ht="20" customHeight="1">
      <c r="A161" s="345" t="s">
        <v>691</v>
      </c>
      <c r="B161" s="346" t="s">
        <v>987</v>
      </c>
      <c r="C161" s="347" t="s">
        <v>988</v>
      </c>
      <c r="D161" s="348">
        <v>10.29</v>
      </c>
      <c r="E161" s="349">
        <v>111.02</v>
      </c>
      <c r="F161" s="349">
        <v>111.02</v>
      </c>
      <c r="G161" s="350">
        <v>0</v>
      </c>
      <c r="H161" s="349">
        <v>111.02</v>
      </c>
      <c r="I161" s="349">
        <v>111.02</v>
      </c>
      <c r="J161" s="350">
        <v>0</v>
      </c>
      <c r="K161" s="343"/>
      <c r="L161" s="343"/>
      <c r="M161" s="343"/>
      <c r="N161" s="343"/>
      <c r="O161" s="343"/>
      <c r="P161" s="343"/>
      <c r="Q161" s="343"/>
      <c r="R161" s="343"/>
      <c r="S161" s="343"/>
      <c r="T161" s="343"/>
      <c r="U161" s="343"/>
      <c r="V161" s="343"/>
      <c r="W161" s="343"/>
      <c r="X161" s="343"/>
      <c r="Y161" s="343"/>
      <c r="Z161" s="343"/>
      <c r="AA161" s="343"/>
      <c r="AB161" s="343"/>
      <c r="AC161" s="343"/>
      <c r="AD161" s="343"/>
      <c r="AE161" s="343"/>
      <c r="AF161" s="343"/>
      <c r="AG161" s="343"/>
      <c r="AH161" s="343"/>
      <c r="AI161" s="343"/>
      <c r="AJ161" s="343"/>
      <c r="AK161" s="343"/>
      <c r="AL161" s="343"/>
      <c r="AM161" s="343"/>
      <c r="AN161" s="343"/>
      <c r="AO161" s="343"/>
      <c r="AP161" s="343"/>
      <c r="AQ161" s="343"/>
      <c r="AR161" s="343"/>
      <c r="AS161" s="343"/>
      <c r="AT161" s="343"/>
      <c r="AU161" s="343"/>
      <c r="AV161" s="343"/>
      <c r="AW161" s="343"/>
      <c r="AX161" s="343"/>
      <c r="AY161" s="343"/>
      <c r="AZ161" s="343"/>
      <c r="BA161" s="343"/>
      <c r="BB161" s="343"/>
      <c r="BC161" s="343"/>
      <c r="BD161" s="343"/>
      <c r="BE161" s="343"/>
      <c r="BF161" s="343"/>
      <c r="BG161" s="343"/>
      <c r="BH161" s="343"/>
      <c r="BI161" s="343"/>
      <c r="BJ161" s="343"/>
      <c r="BK161" s="343"/>
      <c r="BL161" s="343"/>
      <c r="BM161" s="343"/>
      <c r="BN161" s="343"/>
      <c r="BO161" s="343"/>
      <c r="BP161" s="343"/>
      <c r="BQ161" s="343"/>
      <c r="BR161" s="343"/>
      <c r="BS161" s="343"/>
      <c r="BT161" s="343"/>
      <c r="BU161" s="343"/>
      <c r="BV161" s="343"/>
      <c r="BW161" s="343"/>
      <c r="BX161" s="343"/>
      <c r="BY161" s="343"/>
      <c r="BZ161" s="343"/>
      <c r="CA161" s="343"/>
      <c r="CB161" s="343"/>
      <c r="CC161" s="343"/>
      <c r="CD161" s="343"/>
      <c r="CE161" s="343"/>
      <c r="CF161" s="343"/>
      <c r="CG161" s="343"/>
      <c r="CH161" s="343"/>
      <c r="CI161" s="343"/>
      <c r="CJ161" s="343"/>
      <c r="CK161" s="343"/>
      <c r="CL161" s="343"/>
      <c r="CM161" s="343"/>
      <c r="CN161" s="343"/>
      <c r="CO161" s="343"/>
      <c r="CP161" s="343"/>
      <c r="CQ161" s="343"/>
      <c r="CR161" s="343"/>
      <c r="CS161" s="343"/>
      <c r="CT161" s="343"/>
      <c r="CU161" s="343"/>
      <c r="CV161" s="343"/>
      <c r="CW161" s="343"/>
      <c r="CX161" s="343"/>
      <c r="CY161" s="343"/>
      <c r="CZ161" s="343"/>
      <c r="DA161" s="343"/>
      <c r="DB161" s="343"/>
      <c r="DC161" s="343"/>
      <c r="DD161" s="343"/>
      <c r="DE161" s="343"/>
      <c r="DF161" s="343"/>
      <c r="DG161" s="343"/>
      <c r="DH161" s="343"/>
      <c r="DI161" s="343"/>
      <c r="DJ161" s="343"/>
      <c r="DK161" s="343"/>
      <c r="DL161" s="343"/>
      <c r="DM161" s="343"/>
      <c r="DN161" s="343"/>
      <c r="DO161" s="343"/>
      <c r="DP161" s="343"/>
      <c r="DQ161" s="343"/>
      <c r="DR161" s="343"/>
      <c r="DS161" s="343"/>
      <c r="DT161" s="343"/>
      <c r="DU161" s="343"/>
      <c r="DV161" s="343"/>
      <c r="DW161" s="343"/>
      <c r="DX161" s="343"/>
      <c r="DY161" s="343"/>
      <c r="DZ161" s="343"/>
      <c r="EA161" s="343"/>
      <c r="EB161" s="343"/>
      <c r="EC161" s="343"/>
      <c r="ED161" s="343"/>
      <c r="EE161" s="343"/>
      <c r="EF161" s="343"/>
      <c r="EG161" s="343"/>
      <c r="EH161" s="343"/>
      <c r="EI161" s="343"/>
      <c r="EJ161" s="343"/>
      <c r="EK161" s="343"/>
      <c r="EL161" s="343"/>
      <c r="EM161" s="343"/>
      <c r="EN161" s="343"/>
      <c r="EO161" s="343"/>
      <c r="EP161" s="343"/>
      <c r="EQ161" s="343"/>
      <c r="ER161" s="343"/>
      <c r="ES161" s="343"/>
      <c r="ET161" s="343"/>
      <c r="EU161" s="343"/>
      <c r="EV161" s="343"/>
      <c r="EW161" s="343"/>
      <c r="EX161" s="343"/>
      <c r="EY161" s="343"/>
      <c r="EZ161" s="343"/>
      <c r="FA161" s="343"/>
      <c r="FB161" s="343"/>
      <c r="FC161" s="343"/>
      <c r="FD161" s="343"/>
      <c r="FE161" s="343"/>
      <c r="FF161" s="343"/>
      <c r="FG161" s="343"/>
      <c r="FH161" s="343"/>
      <c r="FI161" s="343"/>
      <c r="FJ161" s="343"/>
      <c r="FK161" s="343"/>
      <c r="FL161" s="343"/>
      <c r="FM161" s="343"/>
      <c r="FN161" s="343"/>
      <c r="FO161" s="343"/>
      <c r="FP161" s="343"/>
      <c r="FQ161" s="343"/>
      <c r="FR161" s="343"/>
      <c r="FS161" s="343"/>
      <c r="FT161" s="343"/>
      <c r="FU161" s="343"/>
      <c r="FV161" s="343"/>
      <c r="FW161" s="343"/>
      <c r="FX161" s="343"/>
      <c r="FY161" s="343"/>
      <c r="FZ161" s="343"/>
      <c r="GA161" s="343"/>
      <c r="GB161" s="343"/>
      <c r="GC161" s="343"/>
      <c r="GD161" s="343"/>
      <c r="GE161" s="343"/>
      <c r="GF161" s="343"/>
      <c r="GG161" s="343"/>
      <c r="GH161" s="343"/>
      <c r="GI161" s="343"/>
      <c r="GJ161" s="343"/>
      <c r="GK161" s="343"/>
      <c r="GL161" s="343"/>
      <c r="GM161" s="343"/>
      <c r="GN161" s="343"/>
      <c r="GO161" s="343"/>
      <c r="GP161" s="343"/>
      <c r="GQ161" s="343"/>
      <c r="GR161" s="343"/>
      <c r="GS161" s="343"/>
      <c r="GT161" s="343"/>
      <c r="GU161" s="343"/>
      <c r="GV161" s="343"/>
      <c r="GW161" s="343"/>
      <c r="GX161" s="343"/>
      <c r="GY161" s="343"/>
      <c r="GZ161" s="343"/>
      <c r="HA161" s="343"/>
      <c r="HB161" s="343"/>
      <c r="HC161" s="343"/>
      <c r="HD161" s="343"/>
      <c r="HE161" s="343"/>
      <c r="HF161" s="343"/>
      <c r="HG161" s="343"/>
      <c r="HH161" s="343"/>
      <c r="HI161" s="343"/>
      <c r="HJ161" s="343"/>
      <c r="HK161" s="343"/>
      <c r="HL161" s="343"/>
      <c r="HM161" s="343"/>
      <c r="HN161" s="343"/>
      <c r="HO161" s="343"/>
      <c r="HP161" s="343"/>
      <c r="HQ161" s="343"/>
      <c r="HR161" s="343"/>
      <c r="HS161" s="343"/>
      <c r="HT161" s="343"/>
      <c r="HU161" s="343"/>
      <c r="HV161" s="343"/>
      <c r="HW161" s="343"/>
      <c r="HX161" s="343"/>
      <c r="HY161" s="343"/>
      <c r="HZ161" s="343"/>
      <c r="IA161" s="343"/>
      <c r="IB161" s="343"/>
      <c r="IC161" s="343"/>
      <c r="ID161" s="343"/>
      <c r="IE161" s="343"/>
      <c r="IF161" s="343"/>
      <c r="IG161" s="343"/>
      <c r="IH161" s="343"/>
      <c r="II161" s="343"/>
      <c r="IJ161" s="343"/>
      <c r="IK161" s="343"/>
      <c r="IL161" s="343"/>
      <c r="IM161" s="343"/>
      <c r="IN161" s="343"/>
      <c r="IO161" s="343"/>
      <c r="IP161" s="343"/>
      <c r="IQ161" s="343"/>
      <c r="IR161" s="343"/>
      <c r="IS161" s="343"/>
      <c r="IT161" s="343"/>
      <c r="IU161" s="343"/>
      <c r="IV161" s="343"/>
    </row>
    <row r="162" spans="1:256" s="344" customFormat="1" ht="20" customHeight="1">
      <c r="A162" s="345" t="s">
        <v>692</v>
      </c>
      <c r="B162" s="346" t="s">
        <v>989</v>
      </c>
      <c r="C162" s="347" t="s">
        <v>967</v>
      </c>
      <c r="D162" s="348">
        <v>10.35</v>
      </c>
      <c r="E162" s="353">
        <v>8.3000000000000007</v>
      </c>
      <c r="F162" s="353">
        <v>8.3000000000000007</v>
      </c>
      <c r="G162" s="350">
        <v>0</v>
      </c>
      <c r="H162" s="353">
        <v>8.3000000000000007</v>
      </c>
      <c r="I162" s="353">
        <v>8.3000000000000007</v>
      </c>
      <c r="J162" s="350">
        <v>0</v>
      </c>
      <c r="K162" s="343"/>
      <c r="L162" s="343"/>
      <c r="M162" s="343"/>
      <c r="N162" s="343"/>
      <c r="O162" s="343"/>
      <c r="P162" s="343"/>
      <c r="Q162" s="343"/>
      <c r="R162" s="343"/>
      <c r="S162" s="343"/>
      <c r="T162" s="343"/>
      <c r="U162" s="343"/>
      <c r="V162" s="343"/>
      <c r="W162" s="343"/>
      <c r="X162" s="343"/>
      <c r="Y162" s="343"/>
      <c r="Z162" s="343"/>
      <c r="AA162" s="343"/>
      <c r="AB162" s="343"/>
      <c r="AC162" s="343"/>
      <c r="AD162" s="343"/>
      <c r="AE162" s="343"/>
      <c r="AF162" s="343"/>
      <c r="AG162" s="343"/>
      <c r="AH162" s="343"/>
      <c r="AI162" s="343"/>
      <c r="AJ162" s="343"/>
      <c r="AK162" s="343"/>
      <c r="AL162" s="343"/>
      <c r="AM162" s="343"/>
      <c r="AN162" s="343"/>
      <c r="AO162" s="343"/>
      <c r="AP162" s="343"/>
      <c r="AQ162" s="343"/>
      <c r="AR162" s="343"/>
      <c r="AS162" s="343"/>
      <c r="AT162" s="343"/>
      <c r="AU162" s="343"/>
      <c r="AV162" s="343"/>
      <c r="AW162" s="343"/>
      <c r="AX162" s="343"/>
      <c r="AY162" s="343"/>
      <c r="AZ162" s="343"/>
      <c r="BA162" s="343"/>
      <c r="BB162" s="343"/>
      <c r="BC162" s="343"/>
      <c r="BD162" s="343"/>
      <c r="BE162" s="343"/>
      <c r="BF162" s="343"/>
      <c r="BG162" s="343"/>
      <c r="BH162" s="343"/>
      <c r="BI162" s="343"/>
      <c r="BJ162" s="343"/>
      <c r="BK162" s="343"/>
      <c r="BL162" s="343"/>
      <c r="BM162" s="343"/>
      <c r="BN162" s="343"/>
      <c r="BO162" s="343"/>
      <c r="BP162" s="343"/>
      <c r="BQ162" s="343"/>
      <c r="BR162" s="343"/>
      <c r="BS162" s="343"/>
      <c r="BT162" s="343"/>
      <c r="BU162" s="343"/>
      <c r="BV162" s="343"/>
      <c r="BW162" s="343"/>
      <c r="BX162" s="343"/>
      <c r="BY162" s="343"/>
      <c r="BZ162" s="343"/>
      <c r="CA162" s="343"/>
      <c r="CB162" s="343"/>
      <c r="CC162" s="343"/>
      <c r="CD162" s="343"/>
      <c r="CE162" s="343"/>
      <c r="CF162" s="343"/>
      <c r="CG162" s="343"/>
      <c r="CH162" s="343"/>
      <c r="CI162" s="343"/>
      <c r="CJ162" s="343"/>
      <c r="CK162" s="343"/>
      <c r="CL162" s="343"/>
      <c r="CM162" s="343"/>
      <c r="CN162" s="343"/>
      <c r="CO162" s="343"/>
      <c r="CP162" s="343"/>
      <c r="CQ162" s="343"/>
      <c r="CR162" s="343"/>
      <c r="CS162" s="343"/>
      <c r="CT162" s="343"/>
      <c r="CU162" s="343"/>
      <c r="CV162" s="343"/>
      <c r="CW162" s="343"/>
      <c r="CX162" s="343"/>
      <c r="CY162" s="343"/>
      <c r="CZ162" s="343"/>
      <c r="DA162" s="343"/>
      <c r="DB162" s="343"/>
      <c r="DC162" s="343"/>
      <c r="DD162" s="343"/>
      <c r="DE162" s="343"/>
      <c r="DF162" s="343"/>
      <c r="DG162" s="343"/>
      <c r="DH162" s="343"/>
      <c r="DI162" s="343"/>
      <c r="DJ162" s="343"/>
      <c r="DK162" s="343"/>
      <c r="DL162" s="343"/>
      <c r="DM162" s="343"/>
      <c r="DN162" s="343"/>
      <c r="DO162" s="343"/>
      <c r="DP162" s="343"/>
      <c r="DQ162" s="343"/>
      <c r="DR162" s="343"/>
      <c r="DS162" s="343"/>
      <c r="DT162" s="343"/>
      <c r="DU162" s="343"/>
      <c r="DV162" s="343"/>
      <c r="DW162" s="343"/>
      <c r="DX162" s="343"/>
      <c r="DY162" s="343"/>
      <c r="DZ162" s="343"/>
      <c r="EA162" s="343"/>
      <c r="EB162" s="343"/>
      <c r="EC162" s="343"/>
      <c r="ED162" s="343"/>
      <c r="EE162" s="343"/>
      <c r="EF162" s="343"/>
      <c r="EG162" s="343"/>
      <c r="EH162" s="343"/>
      <c r="EI162" s="343"/>
      <c r="EJ162" s="343"/>
      <c r="EK162" s="343"/>
      <c r="EL162" s="343"/>
      <c r="EM162" s="343"/>
      <c r="EN162" s="343"/>
      <c r="EO162" s="343"/>
      <c r="EP162" s="343"/>
      <c r="EQ162" s="343"/>
      <c r="ER162" s="343"/>
      <c r="ES162" s="343"/>
      <c r="ET162" s="343"/>
      <c r="EU162" s="343"/>
      <c r="EV162" s="343"/>
      <c r="EW162" s="343"/>
      <c r="EX162" s="343"/>
      <c r="EY162" s="343"/>
      <c r="EZ162" s="343"/>
      <c r="FA162" s="343"/>
      <c r="FB162" s="343"/>
      <c r="FC162" s="343"/>
      <c r="FD162" s="343"/>
      <c r="FE162" s="343"/>
      <c r="FF162" s="343"/>
      <c r="FG162" s="343"/>
      <c r="FH162" s="343"/>
      <c r="FI162" s="343"/>
      <c r="FJ162" s="343"/>
      <c r="FK162" s="343"/>
      <c r="FL162" s="343"/>
      <c r="FM162" s="343"/>
      <c r="FN162" s="343"/>
      <c r="FO162" s="343"/>
      <c r="FP162" s="343"/>
      <c r="FQ162" s="343"/>
      <c r="FR162" s="343"/>
      <c r="FS162" s="343"/>
      <c r="FT162" s="343"/>
      <c r="FU162" s="343"/>
      <c r="FV162" s="343"/>
      <c r="FW162" s="343"/>
      <c r="FX162" s="343"/>
      <c r="FY162" s="343"/>
      <c r="FZ162" s="343"/>
      <c r="GA162" s="343"/>
      <c r="GB162" s="343"/>
      <c r="GC162" s="343"/>
      <c r="GD162" s="343"/>
      <c r="GE162" s="343"/>
      <c r="GF162" s="343"/>
      <c r="GG162" s="343"/>
      <c r="GH162" s="343"/>
      <c r="GI162" s="343"/>
      <c r="GJ162" s="343"/>
      <c r="GK162" s="343"/>
      <c r="GL162" s="343"/>
      <c r="GM162" s="343"/>
      <c r="GN162" s="343"/>
      <c r="GO162" s="343"/>
      <c r="GP162" s="343"/>
      <c r="GQ162" s="343"/>
      <c r="GR162" s="343"/>
      <c r="GS162" s="343"/>
      <c r="GT162" s="343"/>
      <c r="GU162" s="343"/>
      <c r="GV162" s="343"/>
      <c r="GW162" s="343"/>
      <c r="GX162" s="343"/>
      <c r="GY162" s="343"/>
      <c r="GZ162" s="343"/>
      <c r="HA162" s="343"/>
      <c r="HB162" s="343"/>
      <c r="HC162" s="343"/>
      <c r="HD162" s="343"/>
      <c r="HE162" s="343"/>
      <c r="HF162" s="343"/>
      <c r="HG162" s="343"/>
      <c r="HH162" s="343"/>
      <c r="HI162" s="343"/>
      <c r="HJ162" s="343"/>
      <c r="HK162" s="343"/>
      <c r="HL162" s="343"/>
      <c r="HM162" s="343"/>
      <c r="HN162" s="343"/>
      <c r="HO162" s="343"/>
      <c r="HP162" s="343"/>
      <c r="HQ162" s="343"/>
      <c r="HR162" s="343"/>
      <c r="HS162" s="343"/>
      <c r="HT162" s="343"/>
      <c r="HU162" s="343"/>
      <c r="HV162" s="343"/>
      <c r="HW162" s="343"/>
      <c r="HX162" s="343"/>
      <c r="HY162" s="343"/>
      <c r="HZ162" s="343"/>
      <c r="IA162" s="343"/>
      <c r="IB162" s="343"/>
      <c r="IC162" s="343"/>
      <c r="ID162" s="343"/>
      <c r="IE162" s="343"/>
      <c r="IF162" s="343"/>
      <c r="IG162" s="343"/>
      <c r="IH162" s="343"/>
      <c r="II162" s="343"/>
      <c r="IJ162" s="343"/>
      <c r="IK162" s="343"/>
      <c r="IL162" s="343"/>
      <c r="IM162" s="343"/>
      <c r="IN162" s="343"/>
      <c r="IO162" s="343"/>
      <c r="IP162" s="343"/>
      <c r="IQ162" s="343"/>
      <c r="IR162" s="343"/>
      <c r="IS162" s="343"/>
      <c r="IT162" s="343"/>
      <c r="IU162" s="343"/>
      <c r="IV162" s="343"/>
    </row>
    <row r="163" spans="1:256" s="344" customFormat="1" ht="20" customHeight="1">
      <c r="A163" s="345" t="s">
        <v>693</v>
      </c>
      <c r="B163" s="354">
        <v>255</v>
      </c>
      <c r="C163" s="347" t="s">
        <v>990</v>
      </c>
      <c r="D163" s="348">
        <v>1.5</v>
      </c>
      <c r="E163" s="353">
        <v>348.5</v>
      </c>
      <c r="F163" s="353">
        <v>348.5</v>
      </c>
      <c r="G163" s="350">
        <v>0</v>
      </c>
      <c r="H163" s="353">
        <v>348.5</v>
      </c>
      <c r="I163" s="353">
        <v>348.5</v>
      </c>
      <c r="J163" s="350">
        <v>0</v>
      </c>
      <c r="K163" s="343"/>
      <c r="L163" s="343"/>
      <c r="M163" s="343"/>
      <c r="N163" s="343"/>
      <c r="O163" s="343"/>
      <c r="P163" s="343"/>
      <c r="Q163" s="343"/>
      <c r="R163" s="343"/>
      <c r="S163" s="343"/>
      <c r="T163" s="343"/>
      <c r="U163" s="343"/>
      <c r="V163" s="343"/>
      <c r="W163" s="343"/>
      <c r="X163" s="343"/>
      <c r="Y163" s="343"/>
      <c r="Z163" s="343"/>
      <c r="AA163" s="343"/>
      <c r="AB163" s="343"/>
      <c r="AC163" s="343"/>
      <c r="AD163" s="343"/>
      <c r="AE163" s="343"/>
      <c r="AF163" s="343"/>
      <c r="AG163" s="343"/>
      <c r="AH163" s="343"/>
      <c r="AI163" s="343"/>
      <c r="AJ163" s="343"/>
      <c r="AK163" s="343"/>
      <c r="AL163" s="343"/>
      <c r="AM163" s="343"/>
      <c r="AN163" s="343"/>
      <c r="AO163" s="343"/>
      <c r="AP163" s="343"/>
      <c r="AQ163" s="343"/>
      <c r="AR163" s="343"/>
      <c r="AS163" s="343"/>
      <c r="AT163" s="343"/>
      <c r="AU163" s="343"/>
      <c r="AV163" s="343"/>
      <c r="AW163" s="343"/>
      <c r="AX163" s="343"/>
      <c r="AY163" s="343"/>
      <c r="AZ163" s="343"/>
      <c r="BA163" s="343"/>
      <c r="BB163" s="343"/>
      <c r="BC163" s="343"/>
      <c r="BD163" s="343"/>
      <c r="BE163" s="343"/>
      <c r="BF163" s="343"/>
      <c r="BG163" s="343"/>
      <c r="BH163" s="343"/>
      <c r="BI163" s="343"/>
      <c r="BJ163" s="343"/>
      <c r="BK163" s="343"/>
      <c r="BL163" s="343"/>
      <c r="BM163" s="343"/>
      <c r="BN163" s="343"/>
      <c r="BO163" s="343"/>
      <c r="BP163" s="343"/>
      <c r="BQ163" s="343"/>
      <c r="BR163" s="343"/>
      <c r="BS163" s="343"/>
      <c r="BT163" s="343"/>
      <c r="BU163" s="343"/>
      <c r="BV163" s="343"/>
      <c r="BW163" s="343"/>
      <c r="BX163" s="343"/>
      <c r="BY163" s="343"/>
      <c r="BZ163" s="343"/>
      <c r="CA163" s="343"/>
      <c r="CB163" s="343"/>
      <c r="CC163" s="343"/>
      <c r="CD163" s="343"/>
      <c r="CE163" s="343"/>
      <c r="CF163" s="343"/>
      <c r="CG163" s="343"/>
      <c r="CH163" s="343"/>
      <c r="CI163" s="343"/>
      <c r="CJ163" s="343"/>
      <c r="CK163" s="343"/>
      <c r="CL163" s="343"/>
      <c r="CM163" s="343"/>
      <c r="CN163" s="343"/>
      <c r="CO163" s="343"/>
      <c r="CP163" s="343"/>
      <c r="CQ163" s="343"/>
      <c r="CR163" s="343"/>
      <c r="CS163" s="343"/>
      <c r="CT163" s="343"/>
      <c r="CU163" s="343"/>
      <c r="CV163" s="343"/>
      <c r="CW163" s="343"/>
      <c r="CX163" s="343"/>
      <c r="CY163" s="343"/>
      <c r="CZ163" s="343"/>
      <c r="DA163" s="343"/>
      <c r="DB163" s="343"/>
      <c r="DC163" s="343"/>
      <c r="DD163" s="343"/>
      <c r="DE163" s="343"/>
      <c r="DF163" s="343"/>
      <c r="DG163" s="343"/>
      <c r="DH163" s="343"/>
      <c r="DI163" s="343"/>
      <c r="DJ163" s="343"/>
      <c r="DK163" s="343"/>
      <c r="DL163" s="343"/>
      <c r="DM163" s="343"/>
      <c r="DN163" s="343"/>
      <c r="DO163" s="343"/>
      <c r="DP163" s="343"/>
      <c r="DQ163" s="343"/>
      <c r="DR163" s="343"/>
      <c r="DS163" s="343"/>
      <c r="DT163" s="343"/>
      <c r="DU163" s="343"/>
      <c r="DV163" s="343"/>
      <c r="DW163" s="343"/>
      <c r="DX163" s="343"/>
      <c r="DY163" s="343"/>
      <c r="DZ163" s="343"/>
      <c r="EA163" s="343"/>
      <c r="EB163" s="343"/>
      <c r="EC163" s="343"/>
      <c r="ED163" s="343"/>
      <c r="EE163" s="343"/>
      <c r="EF163" s="343"/>
      <c r="EG163" s="343"/>
      <c r="EH163" s="343"/>
      <c r="EI163" s="343"/>
      <c r="EJ163" s="343"/>
      <c r="EK163" s="343"/>
      <c r="EL163" s="343"/>
      <c r="EM163" s="343"/>
      <c r="EN163" s="343"/>
      <c r="EO163" s="343"/>
      <c r="EP163" s="343"/>
      <c r="EQ163" s="343"/>
      <c r="ER163" s="343"/>
      <c r="ES163" s="343"/>
      <c r="ET163" s="343"/>
      <c r="EU163" s="343"/>
      <c r="EV163" s="343"/>
      <c r="EW163" s="343"/>
      <c r="EX163" s="343"/>
      <c r="EY163" s="343"/>
      <c r="EZ163" s="343"/>
      <c r="FA163" s="343"/>
      <c r="FB163" s="343"/>
      <c r="FC163" s="343"/>
      <c r="FD163" s="343"/>
      <c r="FE163" s="343"/>
      <c r="FF163" s="343"/>
      <c r="FG163" s="343"/>
      <c r="FH163" s="343"/>
      <c r="FI163" s="343"/>
      <c r="FJ163" s="343"/>
      <c r="FK163" s="343"/>
      <c r="FL163" s="343"/>
      <c r="FM163" s="343"/>
      <c r="FN163" s="343"/>
      <c r="FO163" s="343"/>
      <c r="FP163" s="343"/>
      <c r="FQ163" s="343"/>
      <c r="FR163" s="343"/>
      <c r="FS163" s="343"/>
      <c r="FT163" s="343"/>
      <c r="FU163" s="343"/>
      <c r="FV163" s="343"/>
      <c r="FW163" s="343"/>
      <c r="FX163" s="343"/>
      <c r="FY163" s="343"/>
      <c r="FZ163" s="343"/>
      <c r="GA163" s="343"/>
      <c r="GB163" s="343"/>
      <c r="GC163" s="343"/>
      <c r="GD163" s="343"/>
      <c r="GE163" s="343"/>
      <c r="GF163" s="343"/>
      <c r="GG163" s="343"/>
      <c r="GH163" s="343"/>
      <c r="GI163" s="343"/>
      <c r="GJ163" s="343"/>
      <c r="GK163" s="343"/>
      <c r="GL163" s="343"/>
      <c r="GM163" s="343"/>
      <c r="GN163" s="343"/>
      <c r="GO163" s="343"/>
      <c r="GP163" s="343"/>
      <c r="GQ163" s="343"/>
      <c r="GR163" s="343"/>
      <c r="GS163" s="343"/>
      <c r="GT163" s="343"/>
      <c r="GU163" s="343"/>
      <c r="GV163" s="343"/>
      <c r="GW163" s="343"/>
      <c r="GX163" s="343"/>
      <c r="GY163" s="343"/>
      <c r="GZ163" s="343"/>
      <c r="HA163" s="343"/>
      <c r="HB163" s="343"/>
      <c r="HC163" s="343"/>
      <c r="HD163" s="343"/>
      <c r="HE163" s="343"/>
      <c r="HF163" s="343"/>
      <c r="HG163" s="343"/>
      <c r="HH163" s="343"/>
      <c r="HI163" s="343"/>
      <c r="HJ163" s="343"/>
      <c r="HK163" s="343"/>
      <c r="HL163" s="343"/>
      <c r="HM163" s="343"/>
      <c r="HN163" s="343"/>
      <c r="HO163" s="343"/>
      <c r="HP163" s="343"/>
      <c r="HQ163" s="343"/>
      <c r="HR163" s="343"/>
      <c r="HS163" s="343"/>
      <c r="HT163" s="343"/>
      <c r="HU163" s="343"/>
      <c r="HV163" s="343"/>
      <c r="HW163" s="343"/>
      <c r="HX163" s="343"/>
      <c r="HY163" s="343"/>
      <c r="HZ163" s="343"/>
      <c r="IA163" s="343"/>
      <c r="IB163" s="343"/>
      <c r="IC163" s="343"/>
      <c r="ID163" s="343"/>
      <c r="IE163" s="343"/>
      <c r="IF163" s="343"/>
      <c r="IG163" s="343"/>
      <c r="IH163" s="343"/>
      <c r="II163" s="343"/>
      <c r="IJ163" s="343"/>
      <c r="IK163" s="343"/>
      <c r="IL163" s="343"/>
      <c r="IM163" s="343"/>
      <c r="IN163" s="343"/>
      <c r="IO163" s="343"/>
      <c r="IP163" s="343"/>
      <c r="IQ163" s="343"/>
      <c r="IR163" s="343"/>
      <c r="IS163" s="343"/>
      <c r="IT163" s="343"/>
      <c r="IU163" s="343"/>
      <c r="IV163" s="343"/>
    </row>
    <row r="164" spans="1:256" s="344" customFormat="1" ht="20" customHeight="1">
      <c r="A164" s="345" t="s">
        <v>694</v>
      </c>
      <c r="B164" s="346" t="s">
        <v>991</v>
      </c>
      <c r="C164" s="347" t="s">
        <v>204</v>
      </c>
      <c r="D164" s="348">
        <v>1.9</v>
      </c>
      <c r="E164" s="352">
        <v>95.675600000000003</v>
      </c>
      <c r="F164" s="352">
        <v>95.675600000000003</v>
      </c>
      <c r="G164" s="350">
        <v>0</v>
      </c>
      <c r="H164" s="352">
        <v>95.675600000000003</v>
      </c>
      <c r="I164" s="352">
        <v>95.675600000000003</v>
      </c>
      <c r="J164" s="350">
        <v>0</v>
      </c>
      <c r="K164" s="343"/>
      <c r="L164" s="343"/>
      <c r="M164" s="343"/>
      <c r="N164" s="343"/>
      <c r="O164" s="343"/>
      <c r="P164" s="343"/>
      <c r="Q164" s="343"/>
      <c r="R164" s="343"/>
      <c r="S164" s="343"/>
      <c r="T164" s="343"/>
      <c r="U164" s="343"/>
      <c r="V164" s="343"/>
      <c r="W164" s="343"/>
      <c r="X164" s="343"/>
      <c r="Y164" s="343"/>
      <c r="Z164" s="343"/>
      <c r="AA164" s="343"/>
      <c r="AB164" s="343"/>
      <c r="AC164" s="343"/>
      <c r="AD164" s="343"/>
      <c r="AE164" s="343"/>
      <c r="AF164" s="343"/>
      <c r="AG164" s="343"/>
      <c r="AH164" s="343"/>
      <c r="AI164" s="343"/>
      <c r="AJ164" s="343"/>
      <c r="AK164" s="343"/>
      <c r="AL164" s="343"/>
      <c r="AM164" s="343"/>
      <c r="AN164" s="343"/>
      <c r="AO164" s="343"/>
      <c r="AP164" s="343"/>
      <c r="AQ164" s="343"/>
      <c r="AR164" s="343"/>
      <c r="AS164" s="343"/>
      <c r="AT164" s="343"/>
      <c r="AU164" s="343"/>
      <c r="AV164" s="343"/>
      <c r="AW164" s="343"/>
      <c r="AX164" s="343"/>
      <c r="AY164" s="343"/>
      <c r="AZ164" s="343"/>
      <c r="BA164" s="343"/>
      <c r="BB164" s="343"/>
      <c r="BC164" s="343"/>
      <c r="BD164" s="343"/>
      <c r="BE164" s="343"/>
      <c r="BF164" s="343"/>
      <c r="BG164" s="343"/>
      <c r="BH164" s="343"/>
      <c r="BI164" s="343"/>
      <c r="BJ164" s="343"/>
      <c r="BK164" s="343"/>
      <c r="BL164" s="343"/>
      <c r="BM164" s="343"/>
      <c r="BN164" s="343"/>
      <c r="BO164" s="343"/>
      <c r="BP164" s="343"/>
      <c r="BQ164" s="343"/>
      <c r="BR164" s="343"/>
      <c r="BS164" s="343"/>
      <c r="BT164" s="343"/>
      <c r="BU164" s="343"/>
      <c r="BV164" s="343"/>
      <c r="BW164" s="343"/>
      <c r="BX164" s="343"/>
      <c r="BY164" s="343"/>
      <c r="BZ164" s="343"/>
      <c r="CA164" s="343"/>
      <c r="CB164" s="343"/>
      <c r="CC164" s="343"/>
      <c r="CD164" s="343"/>
      <c r="CE164" s="343"/>
      <c r="CF164" s="343"/>
      <c r="CG164" s="343"/>
      <c r="CH164" s="343"/>
      <c r="CI164" s="343"/>
      <c r="CJ164" s="343"/>
      <c r="CK164" s="343"/>
      <c r="CL164" s="343"/>
      <c r="CM164" s="343"/>
      <c r="CN164" s="343"/>
      <c r="CO164" s="343"/>
      <c r="CP164" s="343"/>
      <c r="CQ164" s="343"/>
      <c r="CR164" s="343"/>
      <c r="CS164" s="343"/>
      <c r="CT164" s="343"/>
      <c r="CU164" s="343"/>
      <c r="CV164" s="343"/>
      <c r="CW164" s="343"/>
      <c r="CX164" s="343"/>
      <c r="CY164" s="343"/>
      <c r="CZ164" s="343"/>
      <c r="DA164" s="343"/>
      <c r="DB164" s="343"/>
      <c r="DC164" s="343"/>
      <c r="DD164" s="343"/>
      <c r="DE164" s="343"/>
      <c r="DF164" s="343"/>
      <c r="DG164" s="343"/>
      <c r="DH164" s="343"/>
      <c r="DI164" s="343"/>
      <c r="DJ164" s="343"/>
      <c r="DK164" s="343"/>
      <c r="DL164" s="343"/>
      <c r="DM164" s="343"/>
      <c r="DN164" s="343"/>
      <c r="DO164" s="343"/>
      <c r="DP164" s="343"/>
      <c r="DQ164" s="343"/>
      <c r="DR164" s="343"/>
      <c r="DS164" s="343"/>
      <c r="DT164" s="343"/>
      <c r="DU164" s="343"/>
      <c r="DV164" s="343"/>
      <c r="DW164" s="343"/>
      <c r="DX164" s="343"/>
      <c r="DY164" s="343"/>
      <c r="DZ164" s="343"/>
      <c r="EA164" s="343"/>
      <c r="EB164" s="343"/>
      <c r="EC164" s="343"/>
      <c r="ED164" s="343"/>
      <c r="EE164" s="343"/>
      <c r="EF164" s="343"/>
      <c r="EG164" s="343"/>
      <c r="EH164" s="343"/>
      <c r="EI164" s="343"/>
      <c r="EJ164" s="343"/>
      <c r="EK164" s="343"/>
      <c r="EL164" s="343"/>
      <c r="EM164" s="343"/>
      <c r="EN164" s="343"/>
      <c r="EO164" s="343"/>
      <c r="EP164" s="343"/>
      <c r="EQ164" s="343"/>
      <c r="ER164" s="343"/>
      <c r="ES164" s="343"/>
      <c r="ET164" s="343"/>
      <c r="EU164" s="343"/>
      <c r="EV164" s="343"/>
      <c r="EW164" s="343"/>
      <c r="EX164" s="343"/>
      <c r="EY164" s="343"/>
      <c r="EZ164" s="343"/>
      <c r="FA164" s="343"/>
      <c r="FB164" s="343"/>
      <c r="FC164" s="343"/>
      <c r="FD164" s="343"/>
      <c r="FE164" s="343"/>
      <c r="FF164" s="343"/>
      <c r="FG164" s="343"/>
      <c r="FH164" s="343"/>
      <c r="FI164" s="343"/>
      <c r="FJ164" s="343"/>
      <c r="FK164" s="343"/>
      <c r="FL164" s="343"/>
      <c r="FM164" s="343"/>
      <c r="FN164" s="343"/>
      <c r="FO164" s="343"/>
      <c r="FP164" s="343"/>
      <c r="FQ164" s="343"/>
      <c r="FR164" s="343"/>
      <c r="FS164" s="343"/>
      <c r="FT164" s="343"/>
      <c r="FU164" s="343"/>
      <c r="FV164" s="343"/>
      <c r="FW164" s="343"/>
      <c r="FX164" s="343"/>
      <c r="FY164" s="343"/>
      <c r="FZ164" s="343"/>
      <c r="GA164" s="343"/>
      <c r="GB164" s="343"/>
      <c r="GC164" s="343"/>
      <c r="GD164" s="343"/>
      <c r="GE164" s="343"/>
      <c r="GF164" s="343"/>
      <c r="GG164" s="343"/>
      <c r="GH164" s="343"/>
      <c r="GI164" s="343"/>
      <c r="GJ164" s="343"/>
      <c r="GK164" s="343"/>
      <c r="GL164" s="343"/>
      <c r="GM164" s="343"/>
      <c r="GN164" s="343"/>
      <c r="GO164" s="343"/>
      <c r="GP164" s="343"/>
      <c r="GQ164" s="343"/>
      <c r="GR164" s="343"/>
      <c r="GS164" s="343"/>
      <c r="GT164" s="343"/>
      <c r="GU164" s="343"/>
      <c r="GV164" s="343"/>
      <c r="GW164" s="343"/>
      <c r="GX164" s="343"/>
      <c r="GY164" s="343"/>
      <c r="GZ164" s="343"/>
      <c r="HA164" s="343"/>
      <c r="HB164" s="343"/>
      <c r="HC164" s="343"/>
      <c r="HD164" s="343"/>
      <c r="HE164" s="343"/>
      <c r="HF164" s="343"/>
      <c r="HG164" s="343"/>
      <c r="HH164" s="343"/>
      <c r="HI164" s="343"/>
      <c r="HJ164" s="343"/>
      <c r="HK164" s="343"/>
      <c r="HL164" s="343"/>
      <c r="HM164" s="343"/>
      <c r="HN164" s="343"/>
      <c r="HO164" s="343"/>
      <c r="HP164" s="343"/>
      <c r="HQ164" s="343"/>
      <c r="HR164" s="343"/>
      <c r="HS164" s="343"/>
      <c r="HT164" s="343"/>
      <c r="HU164" s="343"/>
      <c r="HV164" s="343"/>
      <c r="HW164" s="343"/>
      <c r="HX164" s="343"/>
      <c r="HY164" s="343"/>
      <c r="HZ164" s="343"/>
      <c r="IA164" s="343"/>
      <c r="IB164" s="343"/>
      <c r="IC164" s="343"/>
      <c r="ID164" s="343"/>
      <c r="IE164" s="343"/>
      <c r="IF164" s="343"/>
      <c r="IG164" s="343"/>
      <c r="IH164" s="343"/>
      <c r="II164" s="343"/>
      <c r="IJ164" s="343"/>
      <c r="IK164" s="343"/>
      <c r="IL164" s="343"/>
      <c r="IM164" s="343"/>
      <c r="IN164" s="343"/>
      <c r="IO164" s="343"/>
      <c r="IP164" s="343"/>
      <c r="IQ164" s="343"/>
      <c r="IR164" s="343"/>
      <c r="IS164" s="343"/>
      <c r="IT164" s="343"/>
      <c r="IU164" s="343"/>
      <c r="IV164" s="343"/>
    </row>
    <row r="165" spans="1:256" s="344" customFormat="1" ht="20" customHeight="1">
      <c r="A165" s="345" t="s">
        <v>695</v>
      </c>
      <c r="B165" s="354">
        <v>3011</v>
      </c>
      <c r="C165" s="347" t="s">
        <v>949</v>
      </c>
      <c r="D165" s="348">
        <v>4.5</v>
      </c>
      <c r="E165" s="349">
        <v>56.65</v>
      </c>
      <c r="F165" s="349">
        <v>56.65</v>
      </c>
      <c r="G165" s="350">
        <v>0</v>
      </c>
      <c r="H165" s="349">
        <v>56.65</v>
      </c>
      <c r="I165" s="349">
        <v>56.65</v>
      </c>
      <c r="J165" s="350">
        <v>0</v>
      </c>
      <c r="K165" s="343"/>
      <c r="L165" s="343"/>
      <c r="M165" s="343"/>
      <c r="N165" s="343"/>
      <c r="O165" s="343"/>
      <c r="P165" s="343"/>
      <c r="Q165" s="343"/>
      <c r="R165" s="343"/>
      <c r="S165" s="343"/>
      <c r="T165" s="343"/>
      <c r="U165" s="343"/>
      <c r="V165" s="343"/>
      <c r="W165" s="343"/>
      <c r="X165" s="343"/>
      <c r="Y165" s="343"/>
      <c r="Z165" s="343"/>
      <c r="AA165" s="343"/>
      <c r="AB165" s="343"/>
      <c r="AC165" s="343"/>
      <c r="AD165" s="343"/>
      <c r="AE165" s="343"/>
      <c r="AF165" s="343"/>
      <c r="AG165" s="343"/>
      <c r="AH165" s="343"/>
      <c r="AI165" s="343"/>
      <c r="AJ165" s="343"/>
      <c r="AK165" s="343"/>
      <c r="AL165" s="343"/>
      <c r="AM165" s="343"/>
      <c r="AN165" s="343"/>
      <c r="AO165" s="343"/>
      <c r="AP165" s="343"/>
      <c r="AQ165" s="343"/>
      <c r="AR165" s="343"/>
      <c r="AS165" s="343"/>
      <c r="AT165" s="343"/>
      <c r="AU165" s="343"/>
      <c r="AV165" s="343"/>
      <c r="AW165" s="343"/>
      <c r="AX165" s="343"/>
      <c r="AY165" s="343"/>
      <c r="AZ165" s="343"/>
      <c r="BA165" s="343"/>
      <c r="BB165" s="343"/>
      <c r="BC165" s="343"/>
      <c r="BD165" s="343"/>
      <c r="BE165" s="343"/>
      <c r="BF165" s="343"/>
      <c r="BG165" s="343"/>
      <c r="BH165" s="343"/>
      <c r="BI165" s="343"/>
      <c r="BJ165" s="343"/>
      <c r="BK165" s="343"/>
      <c r="BL165" s="343"/>
      <c r="BM165" s="343"/>
      <c r="BN165" s="343"/>
      <c r="BO165" s="343"/>
      <c r="BP165" s="343"/>
      <c r="BQ165" s="343"/>
      <c r="BR165" s="343"/>
      <c r="BS165" s="343"/>
      <c r="BT165" s="343"/>
      <c r="BU165" s="343"/>
      <c r="BV165" s="343"/>
      <c r="BW165" s="343"/>
      <c r="BX165" s="343"/>
      <c r="BY165" s="343"/>
      <c r="BZ165" s="343"/>
      <c r="CA165" s="343"/>
      <c r="CB165" s="343"/>
      <c r="CC165" s="343"/>
      <c r="CD165" s="343"/>
      <c r="CE165" s="343"/>
      <c r="CF165" s="343"/>
      <c r="CG165" s="343"/>
      <c r="CH165" s="343"/>
      <c r="CI165" s="343"/>
      <c r="CJ165" s="343"/>
      <c r="CK165" s="343"/>
      <c r="CL165" s="343"/>
      <c r="CM165" s="343"/>
      <c r="CN165" s="343"/>
      <c r="CO165" s="343"/>
      <c r="CP165" s="343"/>
      <c r="CQ165" s="343"/>
      <c r="CR165" s="343"/>
      <c r="CS165" s="343"/>
      <c r="CT165" s="343"/>
      <c r="CU165" s="343"/>
      <c r="CV165" s="343"/>
      <c r="CW165" s="343"/>
      <c r="CX165" s="343"/>
      <c r="CY165" s="343"/>
      <c r="CZ165" s="343"/>
      <c r="DA165" s="343"/>
      <c r="DB165" s="343"/>
      <c r="DC165" s="343"/>
      <c r="DD165" s="343"/>
      <c r="DE165" s="343"/>
      <c r="DF165" s="343"/>
      <c r="DG165" s="343"/>
      <c r="DH165" s="343"/>
      <c r="DI165" s="343"/>
      <c r="DJ165" s="343"/>
      <c r="DK165" s="343"/>
      <c r="DL165" s="343"/>
      <c r="DM165" s="343"/>
      <c r="DN165" s="343"/>
      <c r="DO165" s="343"/>
      <c r="DP165" s="343"/>
      <c r="DQ165" s="343"/>
      <c r="DR165" s="343"/>
      <c r="DS165" s="343"/>
      <c r="DT165" s="343"/>
      <c r="DU165" s="343"/>
      <c r="DV165" s="343"/>
      <c r="DW165" s="343"/>
      <c r="DX165" s="343"/>
      <c r="DY165" s="343"/>
      <c r="DZ165" s="343"/>
      <c r="EA165" s="343"/>
      <c r="EB165" s="343"/>
      <c r="EC165" s="343"/>
      <c r="ED165" s="343"/>
      <c r="EE165" s="343"/>
      <c r="EF165" s="343"/>
      <c r="EG165" s="343"/>
      <c r="EH165" s="343"/>
      <c r="EI165" s="343"/>
      <c r="EJ165" s="343"/>
      <c r="EK165" s="343"/>
      <c r="EL165" s="343"/>
      <c r="EM165" s="343"/>
      <c r="EN165" s="343"/>
      <c r="EO165" s="343"/>
      <c r="EP165" s="343"/>
      <c r="EQ165" s="343"/>
      <c r="ER165" s="343"/>
      <c r="ES165" s="343"/>
      <c r="ET165" s="343"/>
      <c r="EU165" s="343"/>
      <c r="EV165" s="343"/>
      <c r="EW165" s="343"/>
      <c r="EX165" s="343"/>
      <c r="EY165" s="343"/>
      <c r="EZ165" s="343"/>
      <c r="FA165" s="343"/>
      <c r="FB165" s="343"/>
      <c r="FC165" s="343"/>
      <c r="FD165" s="343"/>
      <c r="FE165" s="343"/>
      <c r="FF165" s="343"/>
      <c r="FG165" s="343"/>
      <c r="FH165" s="343"/>
      <c r="FI165" s="343"/>
      <c r="FJ165" s="343"/>
      <c r="FK165" s="343"/>
      <c r="FL165" s="343"/>
      <c r="FM165" s="343"/>
      <c r="FN165" s="343"/>
      <c r="FO165" s="343"/>
      <c r="FP165" s="343"/>
      <c r="FQ165" s="343"/>
      <c r="FR165" s="343"/>
      <c r="FS165" s="343"/>
      <c r="FT165" s="343"/>
      <c r="FU165" s="343"/>
      <c r="FV165" s="343"/>
      <c r="FW165" s="343"/>
      <c r="FX165" s="343"/>
      <c r="FY165" s="343"/>
      <c r="FZ165" s="343"/>
      <c r="GA165" s="343"/>
      <c r="GB165" s="343"/>
      <c r="GC165" s="343"/>
      <c r="GD165" s="343"/>
      <c r="GE165" s="343"/>
      <c r="GF165" s="343"/>
      <c r="GG165" s="343"/>
      <c r="GH165" s="343"/>
      <c r="GI165" s="343"/>
      <c r="GJ165" s="343"/>
      <c r="GK165" s="343"/>
      <c r="GL165" s="343"/>
      <c r="GM165" s="343"/>
      <c r="GN165" s="343"/>
      <c r="GO165" s="343"/>
      <c r="GP165" s="343"/>
      <c r="GQ165" s="343"/>
      <c r="GR165" s="343"/>
      <c r="GS165" s="343"/>
      <c r="GT165" s="343"/>
      <c r="GU165" s="343"/>
      <c r="GV165" s="343"/>
      <c r="GW165" s="343"/>
      <c r="GX165" s="343"/>
      <c r="GY165" s="343"/>
      <c r="GZ165" s="343"/>
      <c r="HA165" s="343"/>
      <c r="HB165" s="343"/>
      <c r="HC165" s="343"/>
      <c r="HD165" s="343"/>
      <c r="HE165" s="343"/>
      <c r="HF165" s="343"/>
      <c r="HG165" s="343"/>
      <c r="HH165" s="343"/>
      <c r="HI165" s="343"/>
      <c r="HJ165" s="343"/>
      <c r="HK165" s="343"/>
      <c r="HL165" s="343"/>
      <c r="HM165" s="343"/>
      <c r="HN165" s="343"/>
      <c r="HO165" s="343"/>
      <c r="HP165" s="343"/>
      <c r="HQ165" s="343"/>
      <c r="HR165" s="343"/>
      <c r="HS165" s="343"/>
      <c r="HT165" s="343"/>
      <c r="HU165" s="343"/>
      <c r="HV165" s="343"/>
      <c r="HW165" s="343"/>
      <c r="HX165" s="343"/>
      <c r="HY165" s="343"/>
      <c r="HZ165" s="343"/>
      <c r="IA165" s="343"/>
      <c r="IB165" s="343"/>
      <c r="IC165" s="343"/>
      <c r="ID165" s="343"/>
      <c r="IE165" s="343"/>
      <c r="IF165" s="343"/>
      <c r="IG165" s="343"/>
      <c r="IH165" s="343"/>
      <c r="II165" s="343"/>
      <c r="IJ165" s="343"/>
      <c r="IK165" s="343"/>
      <c r="IL165" s="343"/>
      <c r="IM165" s="343"/>
      <c r="IN165" s="343"/>
      <c r="IO165" s="343"/>
      <c r="IP165" s="343"/>
      <c r="IQ165" s="343"/>
      <c r="IR165" s="343"/>
      <c r="IS165" s="343"/>
      <c r="IT165" s="343"/>
      <c r="IU165" s="343"/>
      <c r="IV165" s="343"/>
    </row>
    <row r="166" spans="1:256" s="344" customFormat="1" ht="20" customHeight="1">
      <c r="A166" s="345" t="s">
        <v>696</v>
      </c>
      <c r="B166" s="346" t="s">
        <v>992</v>
      </c>
      <c r="C166" s="347" t="s">
        <v>947</v>
      </c>
      <c r="D166" s="348">
        <v>50.1</v>
      </c>
      <c r="E166" s="351">
        <v>11.75656</v>
      </c>
      <c r="F166" s="351">
        <v>11.75656</v>
      </c>
      <c r="G166" s="350">
        <v>0</v>
      </c>
      <c r="H166" s="351">
        <v>11.75656</v>
      </c>
      <c r="I166" s="351">
        <v>11.75656</v>
      </c>
      <c r="J166" s="350">
        <v>0</v>
      </c>
      <c r="K166" s="343"/>
      <c r="L166" s="343"/>
      <c r="M166" s="343"/>
      <c r="N166" s="343"/>
      <c r="O166" s="343"/>
      <c r="P166" s="343"/>
      <c r="Q166" s="343"/>
      <c r="R166" s="343"/>
      <c r="S166" s="343"/>
      <c r="T166" s="343"/>
      <c r="U166" s="343"/>
      <c r="V166" s="343"/>
      <c r="W166" s="343"/>
      <c r="X166" s="343"/>
      <c r="Y166" s="343"/>
      <c r="Z166" s="343"/>
      <c r="AA166" s="343"/>
      <c r="AB166" s="343"/>
      <c r="AC166" s="343"/>
      <c r="AD166" s="343"/>
      <c r="AE166" s="343"/>
      <c r="AF166" s="343"/>
      <c r="AG166" s="343"/>
      <c r="AH166" s="343"/>
      <c r="AI166" s="343"/>
      <c r="AJ166" s="343"/>
      <c r="AK166" s="343"/>
      <c r="AL166" s="343"/>
      <c r="AM166" s="343"/>
      <c r="AN166" s="343"/>
      <c r="AO166" s="343"/>
      <c r="AP166" s="343"/>
      <c r="AQ166" s="343"/>
      <c r="AR166" s="343"/>
      <c r="AS166" s="343"/>
      <c r="AT166" s="343"/>
      <c r="AU166" s="343"/>
      <c r="AV166" s="343"/>
      <c r="AW166" s="343"/>
      <c r="AX166" s="343"/>
      <c r="AY166" s="343"/>
      <c r="AZ166" s="343"/>
      <c r="BA166" s="343"/>
      <c r="BB166" s="343"/>
      <c r="BC166" s="343"/>
      <c r="BD166" s="343"/>
      <c r="BE166" s="343"/>
      <c r="BF166" s="343"/>
      <c r="BG166" s="343"/>
      <c r="BH166" s="343"/>
      <c r="BI166" s="343"/>
      <c r="BJ166" s="343"/>
      <c r="BK166" s="343"/>
      <c r="BL166" s="343"/>
      <c r="BM166" s="343"/>
      <c r="BN166" s="343"/>
      <c r="BO166" s="343"/>
      <c r="BP166" s="343"/>
      <c r="BQ166" s="343"/>
      <c r="BR166" s="343"/>
      <c r="BS166" s="343"/>
      <c r="BT166" s="343"/>
      <c r="BU166" s="343"/>
      <c r="BV166" s="343"/>
      <c r="BW166" s="343"/>
      <c r="BX166" s="343"/>
      <c r="BY166" s="343"/>
      <c r="BZ166" s="343"/>
      <c r="CA166" s="343"/>
      <c r="CB166" s="343"/>
      <c r="CC166" s="343"/>
      <c r="CD166" s="343"/>
      <c r="CE166" s="343"/>
      <c r="CF166" s="343"/>
      <c r="CG166" s="343"/>
      <c r="CH166" s="343"/>
      <c r="CI166" s="343"/>
      <c r="CJ166" s="343"/>
      <c r="CK166" s="343"/>
      <c r="CL166" s="343"/>
      <c r="CM166" s="343"/>
      <c r="CN166" s="343"/>
      <c r="CO166" s="343"/>
      <c r="CP166" s="343"/>
      <c r="CQ166" s="343"/>
      <c r="CR166" s="343"/>
      <c r="CS166" s="343"/>
      <c r="CT166" s="343"/>
      <c r="CU166" s="343"/>
      <c r="CV166" s="343"/>
      <c r="CW166" s="343"/>
      <c r="CX166" s="343"/>
      <c r="CY166" s="343"/>
      <c r="CZ166" s="343"/>
      <c r="DA166" s="343"/>
      <c r="DB166" s="343"/>
      <c r="DC166" s="343"/>
      <c r="DD166" s="343"/>
      <c r="DE166" s="343"/>
      <c r="DF166" s="343"/>
      <c r="DG166" s="343"/>
      <c r="DH166" s="343"/>
      <c r="DI166" s="343"/>
      <c r="DJ166" s="343"/>
      <c r="DK166" s="343"/>
      <c r="DL166" s="343"/>
      <c r="DM166" s="343"/>
      <c r="DN166" s="343"/>
      <c r="DO166" s="343"/>
      <c r="DP166" s="343"/>
      <c r="DQ166" s="343"/>
      <c r="DR166" s="343"/>
      <c r="DS166" s="343"/>
      <c r="DT166" s="343"/>
      <c r="DU166" s="343"/>
      <c r="DV166" s="343"/>
      <c r="DW166" s="343"/>
      <c r="DX166" s="343"/>
      <c r="DY166" s="343"/>
      <c r="DZ166" s="343"/>
      <c r="EA166" s="343"/>
      <c r="EB166" s="343"/>
      <c r="EC166" s="343"/>
      <c r="ED166" s="343"/>
      <c r="EE166" s="343"/>
      <c r="EF166" s="343"/>
      <c r="EG166" s="343"/>
      <c r="EH166" s="343"/>
      <c r="EI166" s="343"/>
      <c r="EJ166" s="343"/>
      <c r="EK166" s="343"/>
      <c r="EL166" s="343"/>
      <c r="EM166" s="343"/>
      <c r="EN166" s="343"/>
      <c r="EO166" s="343"/>
      <c r="EP166" s="343"/>
      <c r="EQ166" s="343"/>
      <c r="ER166" s="343"/>
      <c r="ES166" s="343"/>
      <c r="ET166" s="343"/>
      <c r="EU166" s="343"/>
      <c r="EV166" s="343"/>
      <c r="EW166" s="343"/>
      <c r="EX166" s="343"/>
      <c r="EY166" s="343"/>
      <c r="EZ166" s="343"/>
      <c r="FA166" s="343"/>
      <c r="FB166" s="343"/>
      <c r="FC166" s="343"/>
      <c r="FD166" s="343"/>
      <c r="FE166" s="343"/>
      <c r="FF166" s="343"/>
      <c r="FG166" s="343"/>
      <c r="FH166" s="343"/>
      <c r="FI166" s="343"/>
      <c r="FJ166" s="343"/>
      <c r="FK166" s="343"/>
      <c r="FL166" s="343"/>
      <c r="FM166" s="343"/>
      <c r="FN166" s="343"/>
      <c r="FO166" s="343"/>
      <c r="FP166" s="343"/>
      <c r="FQ166" s="343"/>
      <c r="FR166" s="343"/>
      <c r="FS166" s="343"/>
      <c r="FT166" s="343"/>
      <c r="FU166" s="343"/>
      <c r="FV166" s="343"/>
      <c r="FW166" s="343"/>
      <c r="FX166" s="343"/>
      <c r="FY166" s="343"/>
      <c r="FZ166" s="343"/>
      <c r="GA166" s="343"/>
      <c r="GB166" s="343"/>
      <c r="GC166" s="343"/>
      <c r="GD166" s="343"/>
      <c r="GE166" s="343"/>
      <c r="GF166" s="343"/>
      <c r="GG166" s="343"/>
      <c r="GH166" s="343"/>
      <c r="GI166" s="343"/>
      <c r="GJ166" s="343"/>
      <c r="GK166" s="343"/>
      <c r="GL166" s="343"/>
      <c r="GM166" s="343"/>
      <c r="GN166" s="343"/>
      <c r="GO166" s="343"/>
      <c r="GP166" s="343"/>
      <c r="GQ166" s="343"/>
      <c r="GR166" s="343"/>
      <c r="GS166" s="343"/>
      <c r="GT166" s="343"/>
      <c r="GU166" s="343"/>
      <c r="GV166" s="343"/>
      <c r="GW166" s="343"/>
      <c r="GX166" s="343"/>
      <c r="GY166" s="343"/>
      <c r="GZ166" s="343"/>
      <c r="HA166" s="343"/>
      <c r="HB166" s="343"/>
      <c r="HC166" s="343"/>
      <c r="HD166" s="343"/>
      <c r="HE166" s="343"/>
      <c r="HF166" s="343"/>
      <c r="HG166" s="343"/>
      <c r="HH166" s="343"/>
      <c r="HI166" s="343"/>
      <c r="HJ166" s="343"/>
      <c r="HK166" s="343"/>
      <c r="HL166" s="343"/>
      <c r="HM166" s="343"/>
      <c r="HN166" s="343"/>
      <c r="HO166" s="343"/>
      <c r="HP166" s="343"/>
      <c r="HQ166" s="343"/>
      <c r="HR166" s="343"/>
      <c r="HS166" s="343"/>
      <c r="HT166" s="343"/>
      <c r="HU166" s="343"/>
      <c r="HV166" s="343"/>
      <c r="HW166" s="343"/>
      <c r="HX166" s="343"/>
      <c r="HY166" s="343"/>
      <c r="HZ166" s="343"/>
      <c r="IA166" s="343"/>
      <c r="IB166" s="343"/>
      <c r="IC166" s="343"/>
      <c r="ID166" s="343"/>
      <c r="IE166" s="343"/>
      <c r="IF166" s="343"/>
      <c r="IG166" s="343"/>
      <c r="IH166" s="343"/>
      <c r="II166" s="343"/>
      <c r="IJ166" s="343"/>
      <c r="IK166" s="343"/>
      <c r="IL166" s="343"/>
      <c r="IM166" s="343"/>
      <c r="IN166" s="343"/>
      <c r="IO166" s="343"/>
      <c r="IP166" s="343"/>
      <c r="IQ166" s="343"/>
      <c r="IR166" s="343"/>
      <c r="IS166" s="343"/>
      <c r="IT166" s="343"/>
      <c r="IU166" s="343"/>
      <c r="IV166" s="343"/>
    </row>
    <row r="167" spans="1:256" s="344" customFormat="1" ht="20" customHeight="1">
      <c r="A167" s="345" t="s">
        <v>697</v>
      </c>
      <c r="B167" s="346" t="s">
        <v>993</v>
      </c>
      <c r="C167" s="347" t="s">
        <v>949</v>
      </c>
      <c r="D167" s="348">
        <v>1.79</v>
      </c>
      <c r="E167" s="353">
        <v>15.5</v>
      </c>
      <c r="F167" s="353">
        <v>15.5</v>
      </c>
      <c r="G167" s="350">
        <v>0</v>
      </c>
      <c r="H167" s="353">
        <v>15.5</v>
      </c>
      <c r="I167" s="353">
        <v>15.5</v>
      </c>
      <c r="J167" s="350">
        <v>0</v>
      </c>
      <c r="K167" s="343"/>
      <c r="L167" s="343"/>
      <c r="M167" s="343"/>
      <c r="N167" s="343"/>
      <c r="O167" s="343"/>
      <c r="P167" s="343"/>
      <c r="Q167" s="343"/>
      <c r="R167" s="343"/>
      <c r="S167" s="343"/>
      <c r="T167" s="343"/>
      <c r="U167" s="343"/>
      <c r="V167" s="343"/>
      <c r="W167" s="343"/>
      <c r="X167" s="343"/>
      <c r="Y167" s="343"/>
      <c r="Z167" s="343"/>
      <c r="AA167" s="343"/>
      <c r="AB167" s="343"/>
      <c r="AC167" s="343"/>
      <c r="AD167" s="343"/>
      <c r="AE167" s="343"/>
      <c r="AF167" s="343"/>
      <c r="AG167" s="343"/>
      <c r="AH167" s="343"/>
      <c r="AI167" s="343"/>
      <c r="AJ167" s="343"/>
      <c r="AK167" s="343"/>
      <c r="AL167" s="343"/>
      <c r="AM167" s="343"/>
      <c r="AN167" s="343"/>
      <c r="AO167" s="343"/>
      <c r="AP167" s="343"/>
      <c r="AQ167" s="343"/>
      <c r="AR167" s="343"/>
      <c r="AS167" s="343"/>
      <c r="AT167" s="343"/>
      <c r="AU167" s="343"/>
      <c r="AV167" s="343"/>
      <c r="AW167" s="343"/>
      <c r="AX167" s="343"/>
      <c r="AY167" s="343"/>
      <c r="AZ167" s="343"/>
      <c r="BA167" s="343"/>
      <c r="BB167" s="343"/>
      <c r="BC167" s="343"/>
      <c r="BD167" s="343"/>
      <c r="BE167" s="343"/>
      <c r="BF167" s="343"/>
      <c r="BG167" s="343"/>
      <c r="BH167" s="343"/>
      <c r="BI167" s="343"/>
      <c r="BJ167" s="343"/>
      <c r="BK167" s="343"/>
      <c r="BL167" s="343"/>
      <c r="BM167" s="343"/>
      <c r="BN167" s="343"/>
      <c r="BO167" s="343"/>
      <c r="BP167" s="343"/>
      <c r="BQ167" s="343"/>
      <c r="BR167" s="343"/>
      <c r="BS167" s="343"/>
      <c r="BT167" s="343"/>
      <c r="BU167" s="343"/>
      <c r="BV167" s="343"/>
      <c r="BW167" s="343"/>
      <c r="BX167" s="343"/>
      <c r="BY167" s="343"/>
      <c r="BZ167" s="343"/>
      <c r="CA167" s="343"/>
      <c r="CB167" s="343"/>
      <c r="CC167" s="343"/>
      <c r="CD167" s="343"/>
      <c r="CE167" s="343"/>
      <c r="CF167" s="343"/>
      <c r="CG167" s="343"/>
      <c r="CH167" s="343"/>
      <c r="CI167" s="343"/>
      <c r="CJ167" s="343"/>
      <c r="CK167" s="343"/>
      <c r="CL167" s="343"/>
      <c r="CM167" s="343"/>
      <c r="CN167" s="343"/>
      <c r="CO167" s="343"/>
      <c r="CP167" s="343"/>
      <c r="CQ167" s="343"/>
      <c r="CR167" s="343"/>
      <c r="CS167" s="343"/>
      <c r="CT167" s="343"/>
      <c r="CU167" s="343"/>
      <c r="CV167" s="343"/>
      <c r="CW167" s="343"/>
      <c r="CX167" s="343"/>
      <c r="CY167" s="343"/>
      <c r="CZ167" s="343"/>
      <c r="DA167" s="343"/>
      <c r="DB167" s="343"/>
      <c r="DC167" s="343"/>
      <c r="DD167" s="343"/>
      <c r="DE167" s="343"/>
      <c r="DF167" s="343"/>
      <c r="DG167" s="343"/>
      <c r="DH167" s="343"/>
      <c r="DI167" s="343"/>
      <c r="DJ167" s="343"/>
      <c r="DK167" s="343"/>
      <c r="DL167" s="343"/>
      <c r="DM167" s="343"/>
      <c r="DN167" s="343"/>
      <c r="DO167" s="343"/>
      <c r="DP167" s="343"/>
      <c r="DQ167" s="343"/>
      <c r="DR167" s="343"/>
      <c r="DS167" s="343"/>
      <c r="DT167" s="343"/>
      <c r="DU167" s="343"/>
      <c r="DV167" s="343"/>
      <c r="DW167" s="343"/>
      <c r="DX167" s="343"/>
      <c r="DY167" s="343"/>
      <c r="DZ167" s="343"/>
      <c r="EA167" s="343"/>
      <c r="EB167" s="343"/>
      <c r="EC167" s="343"/>
      <c r="ED167" s="343"/>
      <c r="EE167" s="343"/>
      <c r="EF167" s="343"/>
      <c r="EG167" s="343"/>
      <c r="EH167" s="343"/>
      <c r="EI167" s="343"/>
      <c r="EJ167" s="343"/>
      <c r="EK167" s="343"/>
      <c r="EL167" s="343"/>
      <c r="EM167" s="343"/>
      <c r="EN167" s="343"/>
      <c r="EO167" s="343"/>
      <c r="EP167" s="343"/>
      <c r="EQ167" s="343"/>
      <c r="ER167" s="343"/>
      <c r="ES167" s="343"/>
      <c r="ET167" s="343"/>
      <c r="EU167" s="343"/>
      <c r="EV167" s="343"/>
      <c r="EW167" s="343"/>
      <c r="EX167" s="343"/>
      <c r="EY167" s="343"/>
      <c r="EZ167" s="343"/>
      <c r="FA167" s="343"/>
      <c r="FB167" s="343"/>
      <c r="FC167" s="343"/>
      <c r="FD167" s="343"/>
      <c r="FE167" s="343"/>
      <c r="FF167" s="343"/>
      <c r="FG167" s="343"/>
      <c r="FH167" s="343"/>
      <c r="FI167" s="343"/>
      <c r="FJ167" s="343"/>
      <c r="FK167" s="343"/>
      <c r="FL167" s="343"/>
      <c r="FM167" s="343"/>
      <c r="FN167" s="343"/>
      <c r="FO167" s="343"/>
      <c r="FP167" s="343"/>
      <c r="FQ167" s="343"/>
      <c r="FR167" s="343"/>
      <c r="FS167" s="343"/>
      <c r="FT167" s="343"/>
      <c r="FU167" s="343"/>
      <c r="FV167" s="343"/>
      <c r="FW167" s="343"/>
      <c r="FX167" s="343"/>
      <c r="FY167" s="343"/>
      <c r="FZ167" s="343"/>
      <c r="GA167" s="343"/>
      <c r="GB167" s="343"/>
      <c r="GC167" s="343"/>
      <c r="GD167" s="343"/>
      <c r="GE167" s="343"/>
      <c r="GF167" s="343"/>
      <c r="GG167" s="343"/>
      <c r="GH167" s="343"/>
      <c r="GI167" s="343"/>
      <c r="GJ167" s="343"/>
      <c r="GK167" s="343"/>
      <c r="GL167" s="343"/>
      <c r="GM167" s="343"/>
      <c r="GN167" s="343"/>
      <c r="GO167" s="343"/>
      <c r="GP167" s="343"/>
      <c r="GQ167" s="343"/>
      <c r="GR167" s="343"/>
      <c r="GS167" s="343"/>
      <c r="GT167" s="343"/>
      <c r="GU167" s="343"/>
      <c r="GV167" s="343"/>
      <c r="GW167" s="343"/>
      <c r="GX167" s="343"/>
      <c r="GY167" s="343"/>
      <c r="GZ167" s="343"/>
      <c r="HA167" s="343"/>
      <c r="HB167" s="343"/>
      <c r="HC167" s="343"/>
      <c r="HD167" s="343"/>
      <c r="HE167" s="343"/>
      <c r="HF167" s="343"/>
      <c r="HG167" s="343"/>
      <c r="HH167" s="343"/>
      <c r="HI167" s="343"/>
      <c r="HJ167" s="343"/>
      <c r="HK167" s="343"/>
      <c r="HL167" s="343"/>
      <c r="HM167" s="343"/>
      <c r="HN167" s="343"/>
      <c r="HO167" s="343"/>
      <c r="HP167" s="343"/>
      <c r="HQ167" s="343"/>
      <c r="HR167" s="343"/>
      <c r="HS167" s="343"/>
      <c r="HT167" s="343"/>
      <c r="HU167" s="343"/>
      <c r="HV167" s="343"/>
      <c r="HW167" s="343"/>
      <c r="HX167" s="343"/>
      <c r="HY167" s="343"/>
      <c r="HZ167" s="343"/>
      <c r="IA167" s="343"/>
      <c r="IB167" s="343"/>
      <c r="IC167" s="343"/>
      <c r="ID167" s="343"/>
      <c r="IE167" s="343"/>
      <c r="IF167" s="343"/>
      <c r="IG167" s="343"/>
      <c r="IH167" s="343"/>
      <c r="II167" s="343"/>
      <c r="IJ167" s="343"/>
      <c r="IK167" s="343"/>
      <c r="IL167" s="343"/>
      <c r="IM167" s="343"/>
      <c r="IN167" s="343"/>
      <c r="IO167" s="343"/>
      <c r="IP167" s="343"/>
      <c r="IQ167" s="343"/>
      <c r="IR167" s="343"/>
      <c r="IS167" s="343"/>
      <c r="IT167" s="343"/>
      <c r="IU167" s="343"/>
      <c r="IV167" s="343"/>
    </row>
    <row r="168" spans="1:256" s="344" customFormat="1" ht="20" customHeight="1">
      <c r="A168" s="343"/>
      <c r="B168" s="343"/>
      <c r="C168" s="343"/>
      <c r="D168" s="343"/>
      <c r="E168" s="343"/>
      <c r="F168" s="343"/>
      <c r="G168" s="343"/>
      <c r="H168" s="343"/>
      <c r="I168" s="343"/>
      <c r="J168" s="343"/>
      <c r="K168" s="343"/>
      <c r="L168" s="343"/>
      <c r="M168" s="343"/>
      <c r="N168" s="343"/>
      <c r="O168" s="343"/>
      <c r="P168" s="343"/>
      <c r="Q168" s="343"/>
      <c r="R168" s="343"/>
      <c r="S168" s="343"/>
      <c r="T168" s="343"/>
      <c r="U168" s="343"/>
      <c r="V168" s="343"/>
      <c r="W168" s="343"/>
      <c r="X168" s="343"/>
      <c r="Y168" s="343"/>
      <c r="Z168" s="343"/>
      <c r="AA168" s="343"/>
      <c r="AB168" s="343"/>
      <c r="AC168" s="343"/>
      <c r="AD168" s="343"/>
      <c r="AE168" s="343"/>
      <c r="AF168" s="343"/>
      <c r="AG168" s="343"/>
      <c r="AH168" s="343"/>
      <c r="AI168" s="343"/>
      <c r="AJ168" s="343"/>
      <c r="AK168" s="343"/>
      <c r="AL168" s="343"/>
      <c r="AM168" s="343"/>
      <c r="AN168" s="343"/>
      <c r="AO168" s="343"/>
      <c r="AP168" s="343"/>
      <c r="AQ168" s="343"/>
      <c r="AR168" s="343"/>
      <c r="AS168" s="343"/>
      <c r="AT168" s="343"/>
      <c r="AU168" s="343"/>
      <c r="AV168" s="343"/>
      <c r="AW168" s="343"/>
      <c r="AX168" s="343"/>
      <c r="AY168" s="343"/>
      <c r="AZ168" s="343"/>
      <c r="BA168" s="343"/>
      <c r="BB168" s="343"/>
      <c r="BC168" s="343"/>
      <c r="BD168" s="343"/>
      <c r="BE168" s="343"/>
      <c r="BF168" s="343"/>
      <c r="BG168" s="343"/>
      <c r="BH168" s="343"/>
      <c r="BI168" s="343"/>
      <c r="BJ168" s="343"/>
      <c r="BK168" s="343"/>
      <c r="BL168" s="343"/>
      <c r="BM168" s="343"/>
      <c r="BN168" s="343"/>
      <c r="BO168" s="343"/>
      <c r="BP168" s="343"/>
      <c r="BQ168" s="343"/>
      <c r="BR168" s="343"/>
      <c r="BS168" s="343"/>
      <c r="BT168" s="343"/>
      <c r="BU168" s="343"/>
      <c r="BV168" s="343"/>
      <c r="BW168" s="343"/>
      <c r="BX168" s="343"/>
      <c r="BY168" s="343"/>
      <c r="BZ168" s="343"/>
      <c r="CA168" s="343"/>
      <c r="CB168" s="343"/>
      <c r="CC168" s="343"/>
      <c r="CD168" s="343"/>
      <c r="CE168" s="343"/>
      <c r="CF168" s="343"/>
      <c r="CG168" s="343"/>
      <c r="CH168" s="343"/>
      <c r="CI168" s="343"/>
      <c r="CJ168" s="343"/>
      <c r="CK168" s="343"/>
      <c r="CL168" s="343"/>
      <c r="CM168" s="343"/>
      <c r="CN168" s="343"/>
      <c r="CO168" s="343"/>
      <c r="CP168" s="343"/>
      <c r="CQ168" s="343"/>
      <c r="CR168" s="343"/>
      <c r="CS168" s="343"/>
      <c r="CT168" s="343"/>
      <c r="CU168" s="343"/>
      <c r="CV168" s="343"/>
      <c r="CW168" s="343"/>
      <c r="CX168" s="343"/>
      <c r="CY168" s="343"/>
      <c r="CZ168" s="343"/>
      <c r="DA168" s="343"/>
      <c r="DB168" s="343"/>
      <c r="DC168" s="343"/>
      <c r="DD168" s="343"/>
      <c r="DE168" s="343"/>
      <c r="DF168" s="343"/>
      <c r="DG168" s="343"/>
      <c r="DH168" s="343"/>
      <c r="DI168" s="343"/>
      <c r="DJ168" s="343"/>
      <c r="DK168" s="343"/>
      <c r="DL168" s="343"/>
      <c r="DM168" s="343"/>
      <c r="DN168" s="343"/>
      <c r="DO168" s="343"/>
      <c r="DP168" s="343"/>
      <c r="DQ168" s="343"/>
      <c r="DR168" s="343"/>
      <c r="DS168" s="343"/>
      <c r="DT168" s="343"/>
      <c r="DU168" s="343"/>
      <c r="DV168" s="343"/>
      <c r="DW168" s="343"/>
      <c r="DX168" s="343"/>
      <c r="DY168" s="343"/>
      <c r="DZ168" s="343"/>
      <c r="EA168" s="343"/>
      <c r="EB168" s="343"/>
      <c r="EC168" s="343"/>
      <c r="ED168" s="343"/>
      <c r="EE168" s="343"/>
      <c r="EF168" s="343"/>
      <c r="EG168" s="343"/>
      <c r="EH168" s="343"/>
      <c r="EI168" s="343"/>
      <c r="EJ168" s="343"/>
      <c r="EK168" s="343"/>
      <c r="EL168" s="343"/>
      <c r="EM168" s="343"/>
      <c r="EN168" s="343"/>
      <c r="EO168" s="343"/>
      <c r="EP168" s="343"/>
      <c r="EQ168" s="343"/>
      <c r="ER168" s="343"/>
      <c r="ES168" s="343"/>
      <c r="ET168" s="343"/>
      <c r="EU168" s="343"/>
      <c r="EV168" s="343"/>
      <c r="EW168" s="343"/>
      <c r="EX168" s="343"/>
      <c r="EY168" s="343"/>
      <c r="EZ168" s="343"/>
      <c r="FA168" s="343"/>
      <c r="FB168" s="343"/>
      <c r="FC168" s="343"/>
      <c r="FD168" s="343"/>
      <c r="FE168" s="343"/>
      <c r="FF168" s="343"/>
      <c r="FG168" s="343"/>
      <c r="FH168" s="343"/>
      <c r="FI168" s="343"/>
      <c r="FJ168" s="343"/>
      <c r="FK168" s="343"/>
      <c r="FL168" s="343"/>
      <c r="FM168" s="343"/>
      <c r="FN168" s="343"/>
      <c r="FO168" s="343"/>
      <c r="FP168" s="343"/>
      <c r="FQ168" s="343"/>
      <c r="FR168" s="343"/>
      <c r="FS168" s="343"/>
      <c r="FT168" s="343"/>
      <c r="FU168" s="343"/>
      <c r="FV168" s="343"/>
      <c r="FW168" s="343"/>
      <c r="FX168" s="343"/>
      <c r="FY168" s="343"/>
      <c r="FZ168" s="343"/>
      <c r="GA168" s="343"/>
      <c r="GB168" s="343"/>
      <c r="GC168" s="343"/>
      <c r="GD168" s="343"/>
      <c r="GE168" s="343"/>
      <c r="GF168" s="343"/>
      <c r="GG168" s="343"/>
      <c r="GH168" s="343"/>
      <c r="GI168" s="343"/>
      <c r="GJ168" s="343"/>
      <c r="GK168" s="343"/>
      <c r="GL168" s="343"/>
      <c r="GM168" s="343"/>
      <c r="GN168" s="343"/>
      <c r="GO168" s="343"/>
      <c r="GP168" s="343"/>
      <c r="GQ168" s="343"/>
      <c r="GR168" s="343"/>
      <c r="GS168" s="343"/>
      <c r="GT168" s="343"/>
      <c r="GU168" s="343"/>
      <c r="GV168" s="343"/>
      <c r="GW168" s="343"/>
      <c r="GX168" s="343"/>
      <c r="GY168" s="343"/>
      <c r="GZ168" s="343"/>
      <c r="HA168" s="343"/>
      <c r="HB168" s="343"/>
      <c r="HC168" s="343"/>
      <c r="HD168" s="343"/>
      <c r="HE168" s="343"/>
      <c r="HF168" s="343"/>
      <c r="HG168" s="343"/>
      <c r="HH168" s="343"/>
      <c r="HI168" s="343"/>
      <c r="HJ168" s="343"/>
      <c r="HK168" s="343"/>
      <c r="HL168" s="343"/>
      <c r="HM168" s="343"/>
      <c r="HN168" s="343"/>
      <c r="HO168" s="343"/>
      <c r="HP168" s="343"/>
      <c r="HQ168" s="343"/>
      <c r="HR168" s="343"/>
      <c r="HS168" s="343"/>
      <c r="HT168" s="343"/>
      <c r="HU168" s="343"/>
      <c r="HV168" s="343"/>
      <c r="HW168" s="343"/>
      <c r="HX168" s="343"/>
      <c r="HY168" s="343"/>
      <c r="HZ168" s="343"/>
      <c r="IA168" s="343"/>
      <c r="IB168" s="343"/>
      <c r="IC168" s="343"/>
      <c r="ID168" s="343"/>
      <c r="IE168" s="343"/>
      <c r="IF168" s="343"/>
      <c r="IG168" s="343"/>
      <c r="IH168" s="343"/>
      <c r="II168" s="343"/>
      <c r="IJ168" s="343"/>
      <c r="IK168" s="343"/>
      <c r="IL168" s="343"/>
      <c r="IM168" s="343"/>
      <c r="IN168" s="343"/>
      <c r="IO168" s="343"/>
      <c r="IP168" s="343"/>
      <c r="IQ168" s="343"/>
      <c r="IR168" s="343"/>
      <c r="IS168" s="343"/>
      <c r="IT168" s="343"/>
      <c r="IU168" s="343"/>
      <c r="IV168" s="3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9E7-DF13-2E42-BF05-A3930A820C1B}">
  <dimension ref="A1:Z51"/>
  <sheetViews>
    <sheetView workbookViewId="0">
      <pane xSplit="1" topLeftCell="B1" activePane="topRight" state="frozen"/>
      <selection pane="topRight" activeCell="E8" sqref="E8"/>
    </sheetView>
  </sheetViews>
  <sheetFormatPr defaultColWidth="11" defaultRowHeight="13.5"/>
  <cols>
    <col min="1" max="1" width="37.6875" bestFit="1" customWidth="1"/>
    <col min="2" max="2" width="12.3125" style="100" customWidth="1"/>
    <col min="7" max="7" width="10.8125" style="232"/>
    <col min="23" max="23" width="10.8125" style="100"/>
  </cols>
  <sheetData>
    <row r="1" spans="1:26" ht="23.25">
      <c r="A1" s="291" t="s">
        <v>729</v>
      </c>
      <c r="B1" s="291"/>
    </row>
    <row r="3" spans="1:26" ht="31.5">
      <c r="A3" s="295" t="s">
        <v>731</v>
      </c>
      <c r="B3" s="294" t="s">
        <v>733</v>
      </c>
      <c r="C3" s="305" t="s">
        <v>167</v>
      </c>
      <c r="D3" s="305" t="s">
        <v>160</v>
      </c>
      <c r="E3" s="305" t="s">
        <v>156</v>
      </c>
      <c r="F3" s="305" t="s">
        <v>164</v>
      </c>
      <c r="G3" s="305" t="s">
        <v>64</v>
      </c>
      <c r="H3" s="305" t="s">
        <v>65</v>
      </c>
      <c r="I3" s="305" t="s">
        <v>66</v>
      </c>
      <c r="J3" s="305" t="s">
        <v>67</v>
      </c>
      <c r="K3" s="305" t="s">
        <v>68</v>
      </c>
      <c r="L3" s="305" t="s">
        <v>69</v>
      </c>
      <c r="M3" s="305" t="s">
        <v>70</v>
      </c>
      <c r="N3" s="305" t="s">
        <v>71</v>
      </c>
      <c r="O3" s="305" t="s">
        <v>72</v>
      </c>
      <c r="P3" s="305" t="s">
        <v>24</v>
      </c>
      <c r="Q3" s="305" t="s">
        <v>94</v>
      </c>
      <c r="R3" s="305" t="s">
        <v>95</v>
      </c>
      <c r="S3" s="305" t="s">
        <v>92</v>
      </c>
      <c r="T3" s="305" t="s">
        <v>93</v>
      </c>
      <c r="U3" s="305" t="s">
        <v>74</v>
      </c>
      <c r="V3" s="305" t="s">
        <v>96</v>
      </c>
      <c r="W3" s="305" t="s">
        <v>895</v>
      </c>
      <c r="X3" s="305" t="s">
        <v>98</v>
      </c>
      <c r="Y3" s="305" t="s">
        <v>228</v>
      </c>
      <c r="Z3" s="305" t="s">
        <v>701</v>
      </c>
    </row>
    <row r="4" spans="1:26" s="180" customFormat="1" ht="15.75">
      <c r="A4" s="180" t="s">
        <v>730</v>
      </c>
      <c r="B4" s="249"/>
      <c r="C4" s="249">
        <f>ROUNDUP(Forecast!D19/'BAR Recipes'!B67,0)</f>
        <v>83</v>
      </c>
      <c r="D4" s="249">
        <f>ROUNDUP(Forecast!D21/'BAR Recipes'!E67,0)</f>
        <v>134</v>
      </c>
      <c r="E4" s="249">
        <f>ROUNDUP(Forecast!D22/'BAR Recipes'!H67,0)</f>
        <v>74</v>
      </c>
      <c r="F4" s="249">
        <f>ROUNDUP(Forecast!D20/'BAR Recipes'!K67,0)</f>
        <v>72</v>
      </c>
      <c r="G4" s="253">
        <f>ROUNDUP((Forecast!D12/'NB Recipes'!C40)+(Forecast!N7/'NB Recipes'!C42)+(Forecast!S14/'NB Recipes'!C43),0)</f>
        <v>46</v>
      </c>
      <c r="H4" s="249">
        <f>ROUNDUP((Forecast!D13/'NB Recipes'!D40)+(Forecast!S15/'NB Recipes'!D43),0)</f>
        <v>45</v>
      </c>
      <c r="I4" s="249">
        <f>0</f>
        <v>0</v>
      </c>
      <c r="J4" s="249">
        <f>ROUNDUP((Forecast!D5/'NB Recipes'!F40)+(Forecast!S5/'NB Recipes'!F43),0)</f>
        <v>16</v>
      </c>
      <c r="K4" s="249">
        <f>ROUNDUP(Forecast!I7/'NB Recipes'!G41,0)</f>
        <v>1</v>
      </c>
      <c r="L4" s="249">
        <f>ROUNDUP((Forecast!D6/'NB Recipes'!H40)+(Forecast!N4/'NB Recipes'!H42)+(Forecast!S6/'NB Recipes'!H43),0)</f>
        <v>60</v>
      </c>
      <c r="M4" s="249">
        <f>ROUNDUP((Forecast!D4/'NB Recipes'!I40)+(Forecast!N8/'NB Recipes'!I42)+(Forecast!S4/'NB Recipes'!I43),0)</f>
        <v>28</v>
      </c>
      <c r="N4" s="249">
        <f>ROUNDUP((Forecast!D8/'NB Recipes'!J40)+(Forecast!N5/'NB Recipes'!J42)+(Forecast!S8/'NB Recipes'!J43),0)</f>
        <v>52</v>
      </c>
      <c r="O4" s="249">
        <f>ROUNDUP((Forecast!D9/'NB Recipes'!K40)+(Forecast!S9/'NB Recipes'!K43),0)</f>
        <v>15</v>
      </c>
      <c r="P4" s="249">
        <f>ROUNDUP((Forecast!D7/'NB Recipes'!L40)+(Forecast!N10/'NB Recipes'!L42)+(Forecast!S7/'NB Recipes'!L43),0)</f>
        <v>62</v>
      </c>
      <c r="Q4" s="249">
        <f>ROUNDUP((Forecast!D10/'NB Recipes'!M40)+(Forecast!S12/'NB Recipes'!M43),0)</f>
        <v>9</v>
      </c>
      <c r="R4" s="249">
        <f>ROUNDUP((Forecast!D14/'NB Recipes'!N40)+(Forecast!N9/'NB Recipes'!N42)+(Forecast!S16/'NB Recipes'!N43),0)</f>
        <v>56</v>
      </c>
      <c r="S4" s="249">
        <f>ROUNDUP(Forecast!S11/'NB Recipes'!O43,0)</f>
        <v>1</v>
      </c>
      <c r="T4" s="249">
        <f>ROUNDUP(Forecast!S10/'NB Recipes'!P43,0)</f>
        <v>10</v>
      </c>
      <c r="U4" s="249">
        <f>ROUNDUP((Forecast!D11/'NB Recipes'!Q40)+(Forecast!N6/'NB Recipes'!Q42)+(Forecast!S13/'NB Recipes'!Q43),0)</f>
        <v>40</v>
      </c>
      <c r="V4" s="249">
        <f>ROUNDUP(Forecast!I6/'NB Recipes'!R41,0)</f>
        <v>1</v>
      </c>
      <c r="W4" s="249">
        <f>ROUNDUP((Forecast!D15/'NB Recipes'!S40)+(Forecast!S17/'NB Recipes'!S43),0)</f>
        <v>6</v>
      </c>
      <c r="X4" s="249">
        <f>ROUNDUP(Forecast!I5/'NB Recipes'!T41,0)</f>
        <v>16</v>
      </c>
      <c r="Y4" s="249">
        <f>ROUNDUP(Forecast!I4/'NB Recipes'!U41,0)</f>
        <v>0</v>
      </c>
      <c r="Z4" s="249">
        <f>ROUNDUP(Forecast!I8/'NB Recipes'!V41,0)</f>
        <v>4</v>
      </c>
    </row>
    <row r="5" spans="1:26" s="180" customFormat="1" ht="8" customHeight="1" thickBot="1">
      <c r="A5" s="302"/>
      <c r="B5" s="302"/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2"/>
      <c r="N5" s="302"/>
      <c r="O5" s="302"/>
      <c r="P5" s="302"/>
      <c r="Q5" s="302"/>
      <c r="R5" s="302"/>
      <c r="S5" s="302"/>
      <c r="T5" s="302"/>
      <c r="U5" s="302"/>
      <c r="V5" s="302"/>
      <c r="W5" s="302"/>
      <c r="X5" s="302"/>
      <c r="Y5" s="302"/>
      <c r="Z5" s="302"/>
    </row>
    <row r="6" spans="1:26" s="180" customFormat="1" ht="18">
      <c r="A6" s="306" t="s">
        <v>732</v>
      </c>
      <c r="B6" s="303"/>
      <c r="C6" s="249"/>
      <c r="D6" s="249"/>
      <c r="E6" s="249"/>
      <c r="F6" s="249"/>
      <c r="G6" s="253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spans="1:26" s="180" customFormat="1" ht="15.75">
      <c r="A7" s="180" t="str">
        <f>'Ingredient Costs'!A7</f>
        <v>Ancho Chile Powder, Bulk</v>
      </c>
      <c r="B7" s="296">
        <f>SUM(C7:Z7)</f>
        <v>8.4689999999999994</v>
      </c>
      <c r="C7" s="296">
        <f>C$4*((IFERROR(VLOOKUP($A7,'BAR Product Costs'!$A$11:$O$23,4,FALSE),0)+(IFERROR(VLOOKUP($A7,'BAR Product Costs'!$A$26:$O$55,4,FALSE),0))))</f>
        <v>0</v>
      </c>
      <c r="D7" s="296">
        <f>D$4*((IFERROR(VLOOKUP($A7,'BAR Product Costs'!$A$11:$O$23,6,FALSE),0)+(IFERROR(VLOOKUP($A7,'BAR Product Costs'!$A$26:$O$55,6,FALSE),0))))</f>
        <v>0</v>
      </c>
      <c r="E7" s="296">
        <f>E$4*((IFERROR(VLOOKUP($A7,'BAR Product Costs'!$A$11:$O$23,8,FALSE),0)+(IFERROR(VLOOKUP($A7,'BAR Product Costs'!$A$26:$O$55,8,FALSE),0))))</f>
        <v>0</v>
      </c>
      <c r="F7" s="296">
        <f>F$4*((IFERROR(VLOOKUP($A7,'BAR Product Costs'!$A$11:$O$23,10,FALSE),0)+(IFERROR(VLOOKUP($A7,'BAR Product Costs'!$A$26:$O$55,10,FALSE),0))))</f>
        <v>0</v>
      </c>
      <c r="G7" s="304">
        <f>G$4*(IFERROR(VLOOKUP($A7,'NB Product Costs'!$A$6:$AQ$36,4,FALSE),0))</f>
        <v>0</v>
      </c>
      <c r="H7" s="304">
        <f>H$4*(IFERROR(VLOOKUP($A7,'NB Product Costs'!$A$6:$AQ$36,6,FALSE),0))</f>
        <v>0</v>
      </c>
      <c r="I7" s="304">
        <f>I$4*(IFERROR(VLOOKUP($A7,'NB Product Costs'!$A$6:$AQ$36,8,FALSE),0))</f>
        <v>0</v>
      </c>
      <c r="J7" s="304">
        <f>J$4*(IFERROR(VLOOKUP($A7,'NB Product Costs'!$A$6:$AQ$36,10,FALSE),0))</f>
        <v>0</v>
      </c>
      <c r="K7" s="304">
        <f>K$4*(IFERROR(VLOOKUP($A7,'NB Product Costs'!$A$6:$AQ$36,12,FALSE),0))</f>
        <v>0</v>
      </c>
      <c r="L7" s="304">
        <f>L$4*(IFERROR(VLOOKUP($A7,'NB Product Costs'!$A$6:$AQ$36,14,FALSE),0))</f>
        <v>0</v>
      </c>
      <c r="M7" s="304">
        <f>M$4*(IFERROR(VLOOKUP($A7,'NB Product Costs'!$A$6:$AQ$36,16,FALSE),0))</f>
        <v>0</v>
      </c>
      <c r="N7" s="304">
        <f>N$4*(IFERROR(VLOOKUP($A7,'NB Product Costs'!$A$6:$AQ$36,18,FALSE),0))</f>
        <v>0</v>
      </c>
      <c r="O7" s="304">
        <f>O$4*(IFERROR(VLOOKUP($A7,'NB Product Costs'!$A$6:$AQ$36,20,FALSE),0))</f>
        <v>0</v>
      </c>
      <c r="P7" s="304">
        <f>P$4*(IFERROR(VLOOKUP($A7,'NB Product Costs'!$A$6:$AQ$36,22,FALSE),0))</f>
        <v>0</v>
      </c>
      <c r="Q7" s="304">
        <f>Q$4*(IFERROR(VLOOKUP($A7,'NB Product Costs'!$A$6:$AQ$36,24,FALSE),0))</f>
        <v>8.4689999999999994</v>
      </c>
      <c r="R7" s="304">
        <f>R$4*(IFERROR(VLOOKUP($A7,'NB Product Costs'!$A$6:$AQ$36,26,FALSE),0))</f>
        <v>0</v>
      </c>
      <c r="S7" s="304">
        <f>S$4*(IFERROR(VLOOKUP($A7,'NB Product Costs'!$A$6:$AQ$36,28,FALSE),0))</f>
        <v>0</v>
      </c>
      <c r="T7" s="304">
        <f>T$4*(IFERROR(VLOOKUP($A7,'NB Product Costs'!$A$6:$AQ$36,30,FALSE),0))</f>
        <v>0</v>
      </c>
      <c r="U7" s="304">
        <f>U$4*(IFERROR(VLOOKUP($A7,'NB Product Costs'!$A$6:$AQ$36,32,FALSE),0))</f>
        <v>0</v>
      </c>
      <c r="V7" s="304">
        <f>V$4*(IFERROR(VLOOKUP($A7,'NB Product Costs'!$A$6:$AQ$36,34,FALSE),0))</f>
        <v>0</v>
      </c>
      <c r="W7" s="304">
        <f>W$4*(IFERROR(VLOOKUP($A7,'NB Product Costs'!$A$6:$AQ$36,36,FALSE),0))</f>
        <v>0</v>
      </c>
      <c r="X7" s="304">
        <f>X$4*(IFERROR(VLOOKUP($A7,'NB Product Costs'!$A$6:$AQ$36,38,FALSE),0))</f>
        <v>0</v>
      </c>
      <c r="Y7" s="304">
        <f>Y$4*(IFERROR(VLOOKUP($A7,'NB Product Costs'!$A$6:$AQ$36,40,FALSE),0))</f>
        <v>0</v>
      </c>
      <c r="Z7" s="304">
        <f>Z$4*(IFERROR(VLOOKUP($A7,'NB Product Costs'!$A$6:$AQ$36,42,FALSE),0))</f>
        <v>0</v>
      </c>
    </row>
    <row r="8" spans="1:26" s="180" customFormat="1" ht="15.75">
      <c r="A8" s="180" t="str">
        <f>'Ingredient Costs'!A8</f>
        <v>Carolina Reaper Chiles, Dried</v>
      </c>
      <c r="B8" s="296">
        <f t="shared" ref="B8:B49" si="0">SUM(C8:Z8)</f>
        <v>0</v>
      </c>
      <c r="C8" s="296">
        <f>C$4*((IFERROR(VLOOKUP($A8,'BAR Product Costs'!$A$11:$O$23,4,FALSE),0)+(IFERROR(VLOOKUP($A8,'BAR Product Costs'!$A$26:$O$55,4,FALSE),0))))</f>
        <v>0</v>
      </c>
      <c r="D8" s="296">
        <f>D$4*((IFERROR(VLOOKUP($A8,'BAR Product Costs'!$A$11:$O$23,6,FALSE),0)+(IFERROR(VLOOKUP($A8,'BAR Product Costs'!$A$26:$O$55,6,FALSE),0))))</f>
        <v>0</v>
      </c>
      <c r="E8" s="296">
        <f>E$4*((IFERROR(VLOOKUP($A8,'BAR Product Costs'!$A$11:$O$23,8,FALSE),0)+(IFERROR(VLOOKUP($A8,'BAR Product Costs'!$A$26:$O$55,8,FALSE),0))))</f>
        <v>0</v>
      </c>
      <c r="F8" s="296">
        <f>F$4*((IFERROR(VLOOKUP($A8,'BAR Product Costs'!$A$11:$O$23,10,FALSE),0)+(IFERROR(VLOOKUP($A8,'BAR Product Costs'!$A$26:$O$55,10,FALSE),0))))</f>
        <v>0</v>
      </c>
      <c r="G8" s="304">
        <f>G$4*(IFERROR(VLOOKUP($A8,'NB Product Costs'!$A$6:$AQ$36,4,FALSE),0))</f>
        <v>0</v>
      </c>
      <c r="H8" s="304">
        <f>H$4*(IFERROR(VLOOKUP($A8,'NB Product Costs'!$A$6:$AQ$36,6,FALSE),0))</f>
        <v>0</v>
      </c>
      <c r="I8" s="304">
        <f>I$4*(IFERROR(VLOOKUP($A8,'NB Product Costs'!$A$6:$AQ$36,8,FALSE),0))</f>
        <v>0</v>
      </c>
      <c r="J8" s="304">
        <f>J$4*(IFERROR(VLOOKUP($A8,'NB Product Costs'!$A$6:$AQ$36,10,FALSE),0))</f>
        <v>0</v>
      </c>
      <c r="K8" s="304">
        <f>K$4*(IFERROR(VLOOKUP($A8,'NB Product Costs'!$A$6:$AQ$36,12,FALSE),0))</f>
        <v>0</v>
      </c>
      <c r="L8" s="304">
        <f>L$4*(IFERROR(VLOOKUP($A8,'NB Product Costs'!$A$6:$AQ$36,14,FALSE),0))</f>
        <v>0</v>
      </c>
      <c r="M8" s="304">
        <f>M$4*(IFERROR(VLOOKUP($A8,'NB Product Costs'!$A$6:$AQ$36,16,FALSE),0))</f>
        <v>0</v>
      </c>
      <c r="N8" s="304">
        <f>N$4*(IFERROR(VLOOKUP($A8,'NB Product Costs'!$A$6:$AQ$36,18,FALSE),0))</f>
        <v>0</v>
      </c>
      <c r="O8" s="304">
        <f>O$4*(IFERROR(VLOOKUP($A8,'NB Product Costs'!$A$6:$AQ$36,20,FALSE),0))</f>
        <v>0</v>
      </c>
      <c r="P8" s="304">
        <f>P$4*(IFERROR(VLOOKUP($A8,'NB Product Costs'!$A$6:$AQ$36,22,FALSE),0))</f>
        <v>0</v>
      </c>
      <c r="Q8" s="304">
        <f>Q$4*(IFERROR(VLOOKUP($A8,'NB Product Costs'!$A$6:$AQ$36,24,FALSE),0))</f>
        <v>0</v>
      </c>
      <c r="R8" s="304">
        <f>R$4*(IFERROR(VLOOKUP($A8,'NB Product Costs'!$A$6:$AQ$36,26,FALSE),0))</f>
        <v>0</v>
      </c>
      <c r="S8" s="304">
        <f>S$4*(IFERROR(VLOOKUP($A8,'NB Product Costs'!$A$6:$AQ$36,28,FALSE),0))</f>
        <v>0</v>
      </c>
      <c r="T8" s="304">
        <f>T$4*(IFERROR(VLOOKUP($A8,'NB Product Costs'!$A$6:$AQ$36,30,FALSE),0))</f>
        <v>0</v>
      </c>
      <c r="U8" s="304">
        <f>U$4*(IFERROR(VLOOKUP($A8,'NB Product Costs'!$A$6:$AQ$36,32,FALSE),0))</f>
        <v>0</v>
      </c>
      <c r="V8" s="304">
        <f>V$4*(IFERROR(VLOOKUP($A8,'NB Product Costs'!$A$6:$AQ$36,34,FALSE),0))</f>
        <v>0</v>
      </c>
      <c r="W8" s="304">
        <f>W$4*(IFERROR(VLOOKUP($A8,'NB Product Costs'!$A$6:$AQ$36,36,FALSE),0))</f>
        <v>0</v>
      </c>
      <c r="X8" s="304">
        <f>X$4*(IFERROR(VLOOKUP($A8,'NB Product Costs'!$A$6:$AQ$36,38,FALSE),0))</f>
        <v>0</v>
      </c>
      <c r="Y8" s="304">
        <f>Y$4*(IFERROR(VLOOKUP($A8,'NB Product Costs'!$A$6:$AQ$36,40,FALSE),0))</f>
        <v>0</v>
      </c>
      <c r="Z8" s="304">
        <f>Z$4*(IFERROR(VLOOKUP($A8,'NB Product Costs'!$A$6:$AQ$36,42,FALSE),0))</f>
        <v>0</v>
      </c>
    </row>
    <row r="9" spans="1:26" s="180" customFormat="1" ht="15.75">
      <c r="A9" s="180" t="str">
        <f>'Ingredient Costs'!A9</f>
        <v>Chai Spice Mix - No Sugar</v>
      </c>
      <c r="B9" s="296">
        <f t="shared" si="0"/>
        <v>255.10634920634919</v>
      </c>
      <c r="C9" s="296">
        <f>C$4*((IFERROR(VLOOKUP($A9,'BAR Product Costs'!$A$11:$O$23,4,FALSE),0)+(IFERROR(VLOOKUP($A9,'BAR Product Costs'!$A$26:$O$55,4,FALSE),0))))</f>
        <v>0</v>
      </c>
      <c r="D9" s="296">
        <f>D$4*((IFERROR(VLOOKUP($A9,'BAR Product Costs'!$A$11:$O$23,6,FALSE),0)+(IFERROR(VLOOKUP($A9,'BAR Product Costs'!$A$26:$O$55,6,FALSE),0))))</f>
        <v>0</v>
      </c>
      <c r="E9" s="296">
        <f>E$4*((IFERROR(VLOOKUP($A9,'BAR Product Costs'!$A$11:$O$23,8,FALSE),0)+(IFERROR(VLOOKUP($A9,'BAR Product Costs'!$A$26:$O$55,8,FALSE),0))))</f>
        <v>36.706349206349202</v>
      </c>
      <c r="F9" s="296">
        <f>F$4*((IFERROR(VLOOKUP($A9,'BAR Product Costs'!$A$11:$O$23,10,FALSE),0)+(IFERROR(VLOOKUP($A9,'BAR Product Costs'!$A$26:$O$55,10,FALSE),0))))</f>
        <v>0</v>
      </c>
      <c r="G9" s="304">
        <f>G$4*(IFERROR(VLOOKUP($A9,'NB Product Costs'!$A$6:$AQ$36,4,FALSE),0))</f>
        <v>0</v>
      </c>
      <c r="H9" s="304">
        <f>H$4*(IFERROR(VLOOKUP($A9,'NB Product Costs'!$A$6:$AQ$36,6,FALSE),0))</f>
        <v>0</v>
      </c>
      <c r="I9" s="304">
        <f>I$4*(IFERROR(VLOOKUP($A9,'NB Product Costs'!$A$6:$AQ$36,8,FALSE),0))</f>
        <v>0</v>
      </c>
      <c r="J9" s="304">
        <f>J$4*(IFERROR(VLOOKUP($A9,'NB Product Costs'!$A$6:$AQ$36,10,FALSE),0))</f>
        <v>0</v>
      </c>
      <c r="K9" s="304">
        <f>K$4*(IFERROR(VLOOKUP($A9,'NB Product Costs'!$A$6:$AQ$36,12,FALSE),0))</f>
        <v>0</v>
      </c>
      <c r="L9" s="304">
        <f>L$4*(IFERROR(VLOOKUP($A9,'NB Product Costs'!$A$6:$AQ$36,14,FALSE),0))</f>
        <v>218.4</v>
      </c>
      <c r="M9" s="304">
        <f>M$4*(IFERROR(VLOOKUP($A9,'NB Product Costs'!$A$6:$AQ$36,16,FALSE),0))</f>
        <v>0</v>
      </c>
      <c r="N9" s="304">
        <f>N$4*(IFERROR(VLOOKUP($A9,'NB Product Costs'!$A$6:$AQ$36,18,FALSE),0))</f>
        <v>0</v>
      </c>
      <c r="O9" s="304">
        <f>O$4*(IFERROR(VLOOKUP($A9,'NB Product Costs'!$A$6:$AQ$36,20,FALSE),0))</f>
        <v>0</v>
      </c>
      <c r="P9" s="304">
        <f>P$4*(IFERROR(VLOOKUP($A9,'NB Product Costs'!$A$6:$AQ$36,22,FALSE),0))</f>
        <v>0</v>
      </c>
      <c r="Q9" s="304">
        <f>Q$4*(IFERROR(VLOOKUP($A9,'NB Product Costs'!$A$6:$AQ$36,24,FALSE),0))</f>
        <v>0</v>
      </c>
      <c r="R9" s="304">
        <f>R$4*(IFERROR(VLOOKUP($A9,'NB Product Costs'!$A$6:$AQ$36,26,FALSE),0))</f>
        <v>0</v>
      </c>
      <c r="S9" s="304">
        <f>S$4*(IFERROR(VLOOKUP($A9,'NB Product Costs'!$A$6:$AQ$36,28,FALSE),0))</f>
        <v>0</v>
      </c>
      <c r="T9" s="304">
        <f>T$4*(IFERROR(VLOOKUP($A9,'NB Product Costs'!$A$6:$AQ$36,30,FALSE),0))</f>
        <v>0</v>
      </c>
      <c r="U9" s="304">
        <f>U$4*(IFERROR(VLOOKUP($A9,'NB Product Costs'!$A$6:$AQ$36,32,FALSE),0))</f>
        <v>0</v>
      </c>
      <c r="V9" s="304">
        <f>V$4*(IFERROR(VLOOKUP($A9,'NB Product Costs'!$A$6:$AQ$36,34,FALSE),0))</f>
        <v>0</v>
      </c>
      <c r="W9" s="304">
        <f>W$4*(IFERROR(VLOOKUP($A9,'NB Product Costs'!$A$6:$AQ$36,36,FALSE),0))</f>
        <v>0</v>
      </c>
      <c r="X9" s="304">
        <f>X$4*(IFERROR(VLOOKUP($A9,'NB Product Costs'!$A$6:$AQ$36,38,FALSE),0))</f>
        <v>0</v>
      </c>
      <c r="Y9" s="304">
        <f>Y$4*(IFERROR(VLOOKUP($A9,'NB Product Costs'!$A$6:$AQ$36,40,FALSE),0))</f>
        <v>0</v>
      </c>
      <c r="Z9" s="304">
        <f>Z$4*(IFERROR(VLOOKUP($A9,'NB Product Costs'!$A$6:$AQ$36,42,FALSE),0))</f>
        <v>0</v>
      </c>
    </row>
    <row r="10" spans="1:26" s="180" customFormat="1" ht="15.75">
      <c r="A10" s="180" t="str">
        <f>'Ingredient Costs'!A10</f>
        <v>Chicory Root Fiber (Inulin)</v>
      </c>
      <c r="B10" s="296">
        <f t="shared" si="0"/>
        <v>744.24603174603169</v>
      </c>
      <c r="C10" s="296">
        <f>C$4*((IFERROR(VLOOKUP($A10,'BAR Product Costs'!$A$11:$O$23,4,FALSE),0)+(IFERROR(VLOOKUP($A10,'BAR Product Costs'!$A$26:$O$55,4,FALSE),0))))</f>
        <v>170.17195767195767</v>
      </c>
      <c r="D10" s="296">
        <f>D$4*((IFERROR(VLOOKUP($A10,'BAR Product Costs'!$A$11:$O$23,6,FALSE),0)+(IFERROR(VLOOKUP($A10,'BAR Product Costs'!$A$26:$O$55,6,FALSE),0))))</f>
        <v>274.73544973544972</v>
      </c>
      <c r="E10" s="296">
        <f>E$4*((IFERROR(VLOOKUP($A10,'BAR Product Costs'!$A$11:$O$23,8,FALSE),0)+(IFERROR(VLOOKUP($A10,'BAR Product Costs'!$A$26:$O$55,8,FALSE),0))))</f>
        <v>151.71957671957671</v>
      </c>
      <c r="F10" s="296">
        <f>F$4*((IFERROR(VLOOKUP($A10,'BAR Product Costs'!$A$11:$O$23,10,FALSE),0)+(IFERROR(VLOOKUP($A10,'BAR Product Costs'!$A$26:$O$55,10,FALSE),0))))</f>
        <v>147.61904761904762</v>
      </c>
      <c r="G10" s="304">
        <f>G$4*(IFERROR(VLOOKUP($A10,'NB Product Costs'!$A$6:$AQ$36,4,FALSE),0))</f>
        <v>0</v>
      </c>
      <c r="H10" s="304">
        <f>H$4*(IFERROR(VLOOKUP($A10,'NB Product Costs'!$A$6:$AQ$36,6,FALSE),0))</f>
        <v>0</v>
      </c>
      <c r="I10" s="304">
        <f>I$4*(IFERROR(VLOOKUP($A10,'NB Product Costs'!$A$6:$AQ$36,8,FALSE),0))</f>
        <v>0</v>
      </c>
      <c r="J10" s="304">
        <f>J$4*(IFERROR(VLOOKUP($A10,'NB Product Costs'!$A$6:$AQ$36,10,FALSE),0))</f>
        <v>0</v>
      </c>
      <c r="K10" s="304">
        <f>K$4*(IFERROR(VLOOKUP($A10,'NB Product Costs'!$A$6:$AQ$36,12,FALSE),0))</f>
        <v>0</v>
      </c>
      <c r="L10" s="304">
        <f>L$4*(IFERROR(VLOOKUP($A10,'NB Product Costs'!$A$6:$AQ$36,14,FALSE),0))</f>
        <v>0</v>
      </c>
      <c r="M10" s="304">
        <f>M$4*(IFERROR(VLOOKUP($A10,'NB Product Costs'!$A$6:$AQ$36,16,FALSE),0))</f>
        <v>0</v>
      </c>
      <c r="N10" s="304">
        <f>N$4*(IFERROR(VLOOKUP($A10,'NB Product Costs'!$A$6:$AQ$36,18,FALSE),0))</f>
        <v>0</v>
      </c>
      <c r="O10" s="304">
        <f>O$4*(IFERROR(VLOOKUP($A10,'NB Product Costs'!$A$6:$AQ$36,20,FALSE),0))</f>
        <v>0</v>
      </c>
      <c r="P10" s="304">
        <f>P$4*(IFERROR(VLOOKUP($A10,'NB Product Costs'!$A$6:$AQ$36,22,FALSE),0))</f>
        <v>0</v>
      </c>
      <c r="Q10" s="304">
        <f>Q$4*(IFERROR(VLOOKUP($A10,'NB Product Costs'!$A$6:$AQ$36,24,FALSE),0))</f>
        <v>0</v>
      </c>
      <c r="R10" s="304">
        <f>R$4*(IFERROR(VLOOKUP($A10,'NB Product Costs'!$A$6:$AQ$36,26,FALSE),0))</f>
        <v>0</v>
      </c>
      <c r="S10" s="304">
        <f>S$4*(IFERROR(VLOOKUP($A10,'NB Product Costs'!$A$6:$AQ$36,28,FALSE),0))</f>
        <v>0</v>
      </c>
      <c r="T10" s="304">
        <f>T$4*(IFERROR(VLOOKUP($A10,'NB Product Costs'!$A$6:$AQ$36,30,FALSE),0))</f>
        <v>0</v>
      </c>
      <c r="U10" s="304">
        <f>U$4*(IFERROR(VLOOKUP($A10,'NB Product Costs'!$A$6:$AQ$36,32,FALSE),0))</f>
        <v>0</v>
      </c>
      <c r="V10" s="304">
        <f>V$4*(IFERROR(VLOOKUP($A10,'NB Product Costs'!$A$6:$AQ$36,34,FALSE),0))</f>
        <v>0</v>
      </c>
      <c r="W10" s="304">
        <f>W$4*(IFERROR(VLOOKUP($A10,'NB Product Costs'!$A$6:$AQ$36,36,FALSE),0))</f>
        <v>0</v>
      </c>
      <c r="X10" s="304">
        <f>X$4*(IFERROR(VLOOKUP($A10,'NB Product Costs'!$A$6:$AQ$36,38,FALSE),0))</f>
        <v>0</v>
      </c>
      <c r="Y10" s="304">
        <f>Y$4*(IFERROR(VLOOKUP($A10,'NB Product Costs'!$A$6:$AQ$36,40,FALSE),0))</f>
        <v>0</v>
      </c>
      <c r="Z10" s="304">
        <f>Z$4*(IFERROR(VLOOKUP($A10,'NB Product Costs'!$A$6:$AQ$36,42,FALSE),0))</f>
        <v>0</v>
      </c>
    </row>
    <row r="11" spans="1:26" s="180" customFormat="1" ht="15.75">
      <c r="A11" s="180" t="str">
        <f>'Ingredient Costs'!A11</f>
        <v>Chocolate Morsels, Bulk</v>
      </c>
      <c r="B11" s="296">
        <f t="shared" si="0"/>
        <v>138.84678</v>
      </c>
      <c r="C11" s="296">
        <f>C$4*((IFERROR(VLOOKUP($A11,'BAR Product Costs'!$A$11:$O$23,4,FALSE),0)+(IFERROR(VLOOKUP($A11,'BAR Product Costs'!$A$26:$O$55,4,FALSE),0))))</f>
        <v>0</v>
      </c>
      <c r="D11" s="296">
        <f>D$4*((IFERROR(VLOOKUP($A11,'BAR Product Costs'!$A$11:$O$23,6,FALSE),0)+(IFERROR(VLOOKUP($A11,'BAR Product Costs'!$A$26:$O$55,6,FALSE),0))))</f>
        <v>138.84678</v>
      </c>
      <c r="E11" s="296">
        <f>E$4*((IFERROR(VLOOKUP($A11,'BAR Product Costs'!$A$11:$O$23,8,FALSE),0)+(IFERROR(VLOOKUP($A11,'BAR Product Costs'!$A$26:$O$55,8,FALSE),0))))</f>
        <v>0</v>
      </c>
      <c r="F11" s="296">
        <f>F$4*((IFERROR(VLOOKUP($A11,'BAR Product Costs'!$A$11:$O$23,10,FALSE),0)+(IFERROR(VLOOKUP($A11,'BAR Product Costs'!$A$26:$O$55,10,FALSE),0))))</f>
        <v>0</v>
      </c>
      <c r="G11" s="304">
        <f>G$4*(IFERROR(VLOOKUP($A11,'NB Product Costs'!$A$6:$AQ$36,4,FALSE),0))</f>
        <v>0</v>
      </c>
      <c r="H11" s="304">
        <f>H$4*(IFERROR(VLOOKUP($A11,'NB Product Costs'!$A$6:$AQ$36,6,FALSE),0))</f>
        <v>0</v>
      </c>
      <c r="I11" s="304">
        <f>I$4*(IFERROR(VLOOKUP($A11,'NB Product Costs'!$A$6:$AQ$36,8,FALSE),0))</f>
        <v>0</v>
      </c>
      <c r="J11" s="304">
        <f>J$4*(IFERROR(VLOOKUP($A11,'NB Product Costs'!$A$6:$AQ$36,10,FALSE),0))</f>
        <v>0</v>
      </c>
      <c r="K11" s="304">
        <f>K$4*(IFERROR(VLOOKUP($A11,'NB Product Costs'!$A$6:$AQ$36,12,FALSE),0))</f>
        <v>0</v>
      </c>
      <c r="L11" s="304">
        <f>L$4*(IFERROR(VLOOKUP($A11,'NB Product Costs'!$A$6:$AQ$36,14,FALSE),0))</f>
        <v>0</v>
      </c>
      <c r="M11" s="304">
        <f>M$4*(IFERROR(VLOOKUP($A11,'NB Product Costs'!$A$6:$AQ$36,16,FALSE),0))</f>
        <v>0</v>
      </c>
      <c r="N11" s="304">
        <f>N$4*(IFERROR(VLOOKUP($A11,'NB Product Costs'!$A$6:$AQ$36,18,FALSE),0))</f>
        <v>0</v>
      </c>
      <c r="O11" s="304">
        <f>O$4*(IFERROR(VLOOKUP($A11,'NB Product Costs'!$A$6:$AQ$36,20,FALSE),0))</f>
        <v>0</v>
      </c>
      <c r="P11" s="304">
        <f>P$4*(IFERROR(VLOOKUP($A11,'NB Product Costs'!$A$6:$AQ$36,22,FALSE),0))</f>
        <v>0</v>
      </c>
      <c r="Q11" s="304">
        <f>Q$4*(IFERROR(VLOOKUP($A11,'NB Product Costs'!$A$6:$AQ$36,24,FALSE),0))</f>
        <v>0</v>
      </c>
      <c r="R11" s="304">
        <f>R$4*(IFERROR(VLOOKUP($A11,'NB Product Costs'!$A$6:$AQ$36,26,FALSE),0))</f>
        <v>0</v>
      </c>
      <c r="S11" s="304">
        <f>S$4*(IFERROR(VLOOKUP($A11,'NB Product Costs'!$A$6:$AQ$36,28,FALSE),0))</f>
        <v>0</v>
      </c>
      <c r="T11" s="304">
        <f>T$4*(IFERROR(VLOOKUP($A11,'NB Product Costs'!$A$6:$AQ$36,30,FALSE),0))</f>
        <v>0</v>
      </c>
      <c r="U11" s="304">
        <f>U$4*(IFERROR(VLOOKUP($A11,'NB Product Costs'!$A$6:$AQ$36,32,FALSE),0))</f>
        <v>0</v>
      </c>
      <c r="V11" s="304">
        <f>V$4*(IFERROR(VLOOKUP($A11,'NB Product Costs'!$A$6:$AQ$36,34,FALSE),0))</f>
        <v>0</v>
      </c>
      <c r="W11" s="304">
        <f>W$4*(IFERROR(VLOOKUP($A11,'NB Product Costs'!$A$6:$AQ$36,36,FALSE),0))</f>
        <v>0</v>
      </c>
      <c r="X11" s="304">
        <f>X$4*(IFERROR(VLOOKUP($A11,'NB Product Costs'!$A$6:$AQ$36,38,FALSE),0))</f>
        <v>0</v>
      </c>
      <c r="Y11" s="304">
        <f>Y$4*(IFERROR(VLOOKUP($A11,'NB Product Costs'!$A$6:$AQ$36,40,FALSE),0))</f>
        <v>0</v>
      </c>
      <c r="Z11" s="304">
        <f>Z$4*(IFERROR(VLOOKUP($A11,'NB Product Costs'!$A$6:$AQ$36,42,FALSE),0))</f>
        <v>0</v>
      </c>
    </row>
    <row r="12" spans="1:26" s="180" customFormat="1" ht="15.75">
      <c r="A12" s="180" t="str">
        <f>'Ingredient Costs'!A12</f>
        <v>Cocoa Nibs, Bulk</v>
      </c>
      <c r="B12" s="296">
        <f t="shared" si="0"/>
        <v>70.198000000000008</v>
      </c>
      <c r="C12" s="296">
        <f>C$4*((IFERROR(VLOOKUP($A12,'BAR Product Costs'!$A$11:$O$23,4,FALSE),0)+(IFERROR(VLOOKUP($A12,'BAR Product Costs'!$A$26:$O$55,4,FALSE),0))))</f>
        <v>0</v>
      </c>
      <c r="D12" s="296">
        <f>D$4*((IFERROR(VLOOKUP($A12,'BAR Product Costs'!$A$11:$O$23,6,FALSE),0)+(IFERROR(VLOOKUP($A12,'BAR Product Costs'!$A$26:$O$55,6,FALSE),0))))</f>
        <v>0</v>
      </c>
      <c r="E12" s="296">
        <f>E$4*((IFERROR(VLOOKUP($A12,'BAR Product Costs'!$A$11:$O$23,8,FALSE),0)+(IFERROR(VLOOKUP($A12,'BAR Product Costs'!$A$26:$O$55,8,FALSE),0))))</f>
        <v>0</v>
      </c>
      <c r="F12" s="296">
        <f>F$4*((IFERROR(VLOOKUP($A12,'BAR Product Costs'!$A$11:$O$23,10,FALSE),0)+(IFERROR(VLOOKUP($A12,'BAR Product Costs'!$A$26:$O$55,10,FALSE),0))))</f>
        <v>0</v>
      </c>
      <c r="G12" s="304">
        <f>G$4*(IFERROR(VLOOKUP($A12,'NB Product Costs'!$A$6:$AQ$36,4,FALSE),0))</f>
        <v>0</v>
      </c>
      <c r="H12" s="304">
        <f>H$4*(IFERROR(VLOOKUP($A12,'NB Product Costs'!$A$6:$AQ$36,6,FALSE),0))</f>
        <v>0</v>
      </c>
      <c r="I12" s="304">
        <f>I$4*(IFERROR(VLOOKUP($A12,'NB Product Costs'!$A$6:$AQ$36,8,FALSE),0))</f>
        <v>0</v>
      </c>
      <c r="J12" s="304">
        <f>J$4*(IFERROR(VLOOKUP($A12,'NB Product Costs'!$A$6:$AQ$36,10,FALSE),0))</f>
        <v>0</v>
      </c>
      <c r="K12" s="304">
        <f>K$4*(IFERROR(VLOOKUP($A12,'NB Product Costs'!$A$6:$AQ$36,12,FALSE),0))</f>
        <v>1.8740000000000001</v>
      </c>
      <c r="L12" s="304">
        <f>L$4*(IFERROR(VLOOKUP($A12,'NB Product Costs'!$A$6:$AQ$36,14,FALSE),0))</f>
        <v>0</v>
      </c>
      <c r="M12" s="304">
        <f>M$4*(IFERROR(VLOOKUP($A12,'NB Product Costs'!$A$6:$AQ$36,16,FALSE),0))</f>
        <v>0</v>
      </c>
      <c r="N12" s="304">
        <f>N$4*(IFERROR(VLOOKUP($A12,'NB Product Costs'!$A$6:$AQ$36,18,FALSE),0))</f>
        <v>0</v>
      </c>
      <c r="O12" s="304">
        <f>O$4*(IFERROR(VLOOKUP($A12,'NB Product Costs'!$A$6:$AQ$36,20,FALSE),0))</f>
        <v>0</v>
      </c>
      <c r="P12" s="304">
        <f>P$4*(IFERROR(VLOOKUP($A12,'NB Product Costs'!$A$6:$AQ$36,22,FALSE),0))</f>
        <v>68.324000000000012</v>
      </c>
      <c r="Q12" s="304">
        <f>Q$4*(IFERROR(VLOOKUP($A12,'NB Product Costs'!$A$6:$AQ$36,24,FALSE),0))</f>
        <v>0</v>
      </c>
      <c r="R12" s="304">
        <f>R$4*(IFERROR(VLOOKUP($A12,'NB Product Costs'!$A$6:$AQ$36,26,FALSE),0))</f>
        <v>0</v>
      </c>
      <c r="S12" s="304">
        <f>S$4*(IFERROR(VLOOKUP($A12,'NB Product Costs'!$A$6:$AQ$36,28,FALSE),0))</f>
        <v>0</v>
      </c>
      <c r="T12" s="304">
        <f>T$4*(IFERROR(VLOOKUP($A12,'NB Product Costs'!$A$6:$AQ$36,30,FALSE),0))</f>
        <v>0</v>
      </c>
      <c r="U12" s="304">
        <f>U$4*(IFERROR(VLOOKUP($A12,'NB Product Costs'!$A$6:$AQ$36,32,FALSE),0))</f>
        <v>0</v>
      </c>
      <c r="V12" s="304">
        <f>V$4*(IFERROR(VLOOKUP($A12,'NB Product Costs'!$A$6:$AQ$36,34,FALSE),0))</f>
        <v>0</v>
      </c>
      <c r="W12" s="304">
        <f>W$4*(IFERROR(VLOOKUP($A12,'NB Product Costs'!$A$6:$AQ$36,36,FALSE),0))</f>
        <v>0</v>
      </c>
      <c r="X12" s="304">
        <f>X$4*(IFERROR(VLOOKUP($A12,'NB Product Costs'!$A$6:$AQ$36,38,FALSE),0))</f>
        <v>0</v>
      </c>
      <c r="Y12" s="304">
        <f>Y$4*(IFERROR(VLOOKUP($A12,'NB Product Costs'!$A$6:$AQ$36,40,FALSE),0))</f>
        <v>0</v>
      </c>
      <c r="Z12" s="304">
        <f>Z$4*(IFERROR(VLOOKUP($A12,'NB Product Costs'!$A$6:$AQ$36,42,FALSE),0))</f>
        <v>0</v>
      </c>
    </row>
    <row r="13" spans="1:26" s="180" customFormat="1" ht="15.75">
      <c r="A13" s="180" t="str">
        <f>'Ingredient Costs'!A13</f>
        <v>Coconut Crystals</v>
      </c>
      <c r="B13" s="296">
        <f t="shared" si="0"/>
        <v>321.03699999999998</v>
      </c>
      <c r="C13" s="296">
        <f>C$4*((IFERROR(VLOOKUP($A13,'BAR Product Costs'!$A$11:$O$23,4,FALSE),0)+(IFERROR(VLOOKUP($A13,'BAR Product Costs'!$A$26:$O$55,4,FALSE),0))))</f>
        <v>0</v>
      </c>
      <c r="D13" s="296">
        <f>D$4*((IFERROR(VLOOKUP($A13,'BAR Product Costs'!$A$11:$O$23,6,FALSE),0)+(IFERROR(VLOOKUP($A13,'BAR Product Costs'!$A$26:$O$55,6,FALSE),0))))</f>
        <v>0</v>
      </c>
      <c r="E13" s="296">
        <f>E$4*((IFERROR(VLOOKUP($A13,'BAR Product Costs'!$A$11:$O$23,8,FALSE),0)+(IFERROR(VLOOKUP($A13,'BAR Product Costs'!$A$26:$O$55,8,FALSE),0))))</f>
        <v>0</v>
      </c>
      <c r="F13" s="296">
        <f>F$4*((IFERROR(VLOOKUP($A13,'BAR Product Costs'!$A$11:$O$23,10,FALSE),0)+(IFERROR(VLOOKUP($A13,'BAR Product Costs'!$A$26:$O$55,10,FALSE),0))))</f>
        <v>0</v>
      </c>
      <c r="G13" s="304">
        <f>G$4*(IFERROR(VLOOKUP($A13,'NB Product Costs'!$A$6:$AQ$36,4,FALSE),0))</f>
        <v>0</v>
      </c>
      <c r="H13" s="304">
        <f>H$4*(IFERROR(VLOOKUP($A13,'NB Product Costs'!$A$6:$AQ$36,6,FALSE),0))</f>
        <v>0</v>
      </c>
      <c r="I13" s="304">
        <f>I$4*(IFERROR(VLOOKUP($A13,'NB Product Costs'!$A$6:$AQ$36,8,FALSE),0))</f>
        <v>0</v>
      </c>
      <c r="J13" s="304">
        <f>J$4*(IFERROR(VLOOKUP($A13,'NB Product Costs'!$A$6:$AQ$36,10,FALSE),0))</f>
        <v>68</v>
      </c>
      <c r="K13" s="304">
        <f>K$4*(IFERROR(VLOOKUP($A13,'NB Product Costs'!$A$6:$AQ$36,12,FALSE),0))</f>
        <v>0</v>
      </c>
      <c r="L13" s="304">
        <f>L$4*(IFERROR(VLOOKUP($A13,'NB Product Costs'!$A$6:$AQ$36,14,FALSE),0))</f>
        <v>0</v>
      </c>
      <c r="M13" s="304">
        <f>M$4*(IFERROR(VLOOKUP($A13,'NB Product Costs'!$A$6:$AQ$36,16,FALSE),0))</f>
        <v>0</v>
      </c>
      <c r="N13" s="304">
        <f>N$4*(IFERROR(VLOOKUP($A13,'NB Product Costs'!$A$6:$AQ$36,18,FALSE),0))</f>
        <v>0</v>
      </c>
      <c r="O13" s="304">
        <f>O$4*(IFERROR(VLOOKUP($A13,'NB Product Costs'!$A$6:$AQ$36,20,FALSE),0))</f>
        <v>103.125</v>
      </c>
      <c r="P13" s="304">
        <f>P$4*(IFERROR(VLOOKUP($A13,'NB Product Costs'!$A$6:$AQ$36,22,FALSE),0))</f>
        <v>0</v>
      </c>
      <c r="Q13" s="304">
        <f>Q$4*(IFERROR(VLOOKUP($A13,'NB Product Costs'!$A$6:$AQ$36,24,FALSE),0))</f>
        <v>0</v>
      </c>
      <c r="R13" s="304">
        <f>R$4*(IFERROR(VLOOKUP($A13,'NB Product Costs'!$A$6:$AQ$36,26,FALSE),0))</f>
        <v>61.712000000000003</v>
      </c>
      <c r="S13" s="304">
        <f>S$4*(IFERROR(VLOOKUP($A13,'NB Product Costs'!$A$6:$AQ$36,28,FALSE),0))</f>
        <v>0</v>
      </c>
      <c r="T13" s="304">
        <f>T$4*(IFERROR(VLOOKUP($A13,'NB Product Costs'!$A$6:$AQ$36,30,FALSE),0))</f>
        <v>0</v>
      </c>
      <c r="U13" s="304">
        <f>U$4*(IFERROR(VLOOKUP($A13,'NB Product Costs'!$A$6:$AQ$36,32,FALSE),0))</f>
        <v>0</v>
      </c>
      <c r="V13" s="304">
        <f>V$4*(IFERROR(VLOOKUP($A13,'NB Product Costs'!$A$6:$AQ$36,34,FALSE),0))</f>
        <v>0</v>
      </c>
      <c r="W13" s="304">
        <f>W$4*(IFERROR(VLOOKUP($A13,'NB Product Costs'!$A$6:$AQ$36,36,FALSE),0))</f>
        <v>0</v>
      </c>
      <c r="X13" s="304">
        <f>X$4*(IFERROR(VLOOKUP($A13,'NB Product Costs'!$A$6:$AQ$36,38,FALSE),0))</f>
        <v>72</v>
      </c>
      <c r="Y13" s="304">
        <f>Y$4*(IFERROR(VLOOKUP($A13,'NB Product Costs'!$A$6:$AQ$36,40,FALSE),0))</f>
        <v>0</v>
      </c>
      <c r="Z13" s="304">
        <f>Z$4*(IFERROR(VLOOKUP($A13,'NB Product Costs'!$A$6:$AQ$36,42,FALSE),0))</f>
        <v>16.2</v>
      </c>
    </row>
    <row r="14" spans="1:26" s="180" customFormat="1" ht="15.75">
      <c r="A14" s="180" t="str">
        <f>'Ingredient Costs'!A14</f>
        <v>Crystallized Ginger Mini Chips 2-5 mm</v>
      </c>
      <c r="B14" s="296">
        <f t="shared" si="0"/>
        <v>790.4</v>
      </c>
      <c r="C14" s="296">
        <f>C$4*((IFERROR(VLOOKUP($A14,'BAR Product Costs'!$A$11:$O$23,4,FALSE),0)+(IFERROR(VLOOKUP($A14,'BAR Product Costs'!$A$26:$O$55,4,FALSE),0))))</f>
        <v>0</v>
      </c>
      <c r="D14" s="296">
        <f>D$4*((IFERROR(VLOOKUP($A14,'BAR Product Costs'!$A$11:$O$23,6,FALSE),0)+(IFERROR(VLOOKUP($A14,'BAR Product Costs'!$A$26:$O$55,6,FALSE),0))))</f>
        <v>0</v>
      </c>
      <c r="E14" s="296">
        <f>E$4*((IFERROR(VLOOKUP($A14,'BAR Product Costs'!$A$11:$O$23,8,FALSE),0)+(IFERROR(VLOOKUP($A14,'BAR Product Costs'!$A$26:$O$55,8,FALSE),0))))</f>
        <v>0</v>
      </c>
      <c r="F14" s="296">
        <f>F$4*((IFERROR(VLOOKUP($A14,'BAR Product Costs'!$A$11:$O$23,10,FALSE),0)+(IFERROR(VLOOKUP($A14,'BAR Product Costs'!$A$26:$O$55,10,FALSE),0))))</f>
        <v>0</v>
      </c>
      <c r="G14" s="304">
        <f>G$4*(IFERROR(VLOOKUP($A14,'NB Product Costs'!$A$6:$AQ$36,4,FALSE),0))</f>
        <v>0</v>
      </c>
      <c r="H14" s="304">
        <f>H$4*(IFERROR(VLOOKUP($A14,'NB Product Costs'!$A$6:$AQ$36,6,FALSE),0))</f>
        <v>0</v>
      </c>
      <c r="I14" s="304">
        <f>I$4*(IFERROR(VLOOKUP($A14,'NB Product Costs'!$A$6:$AQ$36,8,FALSE),0))</f>
        <v>0</v>
      </c>
      <c r="J14" s="304">
        <f>J$4*(IFERROR(VLOOKUP($A14,'NB Product Costs'!$A$6:$AQ$36,10,FALSE),0))</f>
        <v>0</v>
      </c>
      <c r="K14" s="304">
        <f>K$4*(IFERROR(VLOOKUP($A14,'NB Product Costs'!$A$6:$AQ$36,12,FALSE),0))</f>
        <v>0</v>
      </c>
      <c r="L14" s="304">
        <f>L$4*(IFERROR(VLOOKUP($A14,'NB Product Costs'!$A$6:$AQ$36,14,FALSE),0))</f>
        <v>0</v>
      </c>
      <c r="M14" s="304">
        <f>M$4*(IFERROR(VLOOKUP($A14,'NB Product Costs'!$A$6:$AQ$36,16,FALSE),0))</f>
        <v>0</v>
      </c>
      <c r="N14" s="304">
        <f>N$4*(IFERROR(VLOOKUP($A14,'NB Product Costs'!$A$6:$AQ$36,18,FALSE),0))</f>
        <v>790.4</v>
      </c>
      <c r="O14" s="304">
        <f>O$4*(IFERROR(VLOOKUP($A14,'NB Product Costs'!$A$6:$AQ$36,20,FALSE),0))</f>
        <v>0</v>
      </c>
      <c r="P14" s="304">
        <f>P$4*(IFERROR(VLOOKUP($A14,'NB Product Costs'!$A$6:$AQ$36,22,FALSE),0))</f>
        <v>0</v>
      </c>
      <c r="Q14" s="304">
        <f>Q$4*(IFERROR(VLOOKUP($A14,'NB Product Costs'!$A$6:$AQ$36,24,FALSE),0))</f>
        <v>0</v>
      </c>
      <c r="R14" s="304">
        <f>R$4*(IFERROR(VLOOKUP($A14,'NB Product Costs'!$A$6:$AQ$36,26,FALSE),0))</f>
        <v>0</v>
      </c>
      <c r="S14" s="304">
        <f>S$4*(IFERROR(VLOOKUP($A14,'NB Product Costs'!$A$6:$AQ$36,28,FALSE),0))</f>
        <v>0</v>
      </c>
      <c r="T14" s="304">
        <f>T$4*(IFERROR(VLOOKUP($A14,'NB Product Costs'!$A$6:$AQ$36,30,FALSE),0))</f>
        <v>0</v>
      </c>
      <c r="U14" s="304">
        <f>U$4*(IFERROR(VLOOKUP($A14,'NB Product Costs'!$A$6:$AQ$36,32,FALSE),0))</f>
        <v>0</v>
      </c>
      <c r="V14" s="304">
        <f>V$4*(IFERROR(VLOOKUP($A14,'NB Product Costs'!$A$6:$AQ$36,34,FALSE),0))</f>
        <v>0</v>
      </c>
      <c r="W14" s="304">
        <f>W$4*(IFERROR(VLOOKUP($A14,'NB Product Costs'!$A$6:$AQ$36,36,FALSE),0))</f>
        <v>0</v>
      </c>
      <c r="X14" s="304">
        <f>X$4*(IFERROR(VLOOKUP($A14,'NB Product Costs'!$A$6:$AQ$36,38,FALSE),0))</f>
        <v>0</v>
      </c>
      <c r="Y14" s="304">
        <f>Y$4*(IFERROR(VLOOKUP($A14,'NB Product Costs'!$A$6:$AQ$36,40,FALSE),0))</f>
        <v>0</v>
      </c>
      <c r="Z14" s="304">
        <f>Z$4*(IFERROR(VLOOKUP($A14,'NB Product Costs'!$A$6:$AQ$36,42,FALSE),0))</f>
        <v>0</v>
      </c>
    </row>
    <row r="15" spans="1:26" s="180" customFormat="1" ht="15.75">
      <c r="A15" s="180" t="str">
        <f>'Ingredient Costs'!A15</f>
        <v>Dried Diced Cranberries</v>
      </c>
      <c r="B15" s="296">
        <f t="shared" si="0"/>
        <v>301.58730158730157</v>
      </c>
      <c r="C15" s="296">
        <f>C$4*((IFERROR(VLOOKUP($A15,'BAR Product Costs'!$A$11:$O$23,4,FALSE),0)+(IFERROR(VLOOKUP($A15,'BAR Product Costs'!$A$26:$O$55,4,FALSE),0))))</f>
        <v>0</v>
      </c>
      <c r="D15" s="296">
        <f>D$4*((IFERROR(VLOOKUP($A15,'BAR Product Costs'!$A$11:$O$23,6,FALSE),0)+(IFERROR(VLOOKUP($A15,'BAR Product Costs'!$A$26:$O$55,6,FALSE),0))))</f>
        <v>0</v>
      </c>
      <c r="E15" s="296">
        <f>E$4*((IFERROR(VLOOKUP($A15,'BAR Product Costs'!$A$11:$O$23,8,FALSE),0)+(IFERROR(VLOOKUP($A15,'BAR Product Costs'!$A$26:$O$55,8,FALSE),0))))</f>
        <v>0</v>
      </c>
      <c r="F15" s="296">
        <f>F$4*((IFERROR(VLOOKUP($A15,'BAR Product Costs'!$A$11:$O$23,10,FALSE),0)+(IFERROR(VLOOKUP($A15,'BAR Product Costs'!$A$26:$O$55,10,FALSE),0))))</f>
        <v>301.58730158730157</v>
      </c>
      <c r="G15" s="304">
        <f>G$4*(IFERROR(VLOOKUP($A15,'NB Product Costs'!$A$6:$AQ$36,4,FALSE),0))</f>
        <v>0</v>
      </c>
      <c r="H15" s="304">
        <f>H$4*(IFERROR(VLOOKUP($A15,'NB Product Costs'!$A$6:$AQ$36,6,FALSE),0))</f>
        <v>0</v>
      </c>
      <c r="I15" s="304">
        <f>I$4*(IFERROR(VLOOKUP($A15,'NB Product Costs'!$A$6:$AQ$36,8,FALSE),0))</f>
        <v>0</v>
      </c>
      <c r="J15" s="304">
        <f>J$4*(IFERROR(VLOOKUP($A15,'NB Product Costs'!$A$6:$AQ$36,10,FALSE),0))</f>
        <v>0</v>
      </c>
      <c r="K15" s="304">
        <f>K$4*(IFERROR(VLOOKUP($A15,'NB Product Costs'!$A$6:$AQ$36,12,FALSE),0))</f>
        <v>0</v>
      </c>
      <c r="L15" s="304">
        <f>L$4*(IFERROR(VLOOKUP($A15,'NB Product Costs'!$A$6:$AQ$36,14,FALSE),0))</f>
        <v>0</v>
      </c>
      <c r="M15" s="304">
        <f>M$4*(IFERROR(VLOOKUP($A15,'NB Product Costs'!$A$6:$AQ$36,16,FALSE),0))</f>
        <v>0</v>
      </c>
      <c r="N15" s="304">
        <f>N$4*(IFERROR(VLOOKUP($A15,'NB Product Costs'!$A$6:$AQ$36,18,FALSE),0))</f>
        <v>0</v>
      </c>
      <c r="O15" s="304">
        <f>O$4*(IFERROR(VLOOKUP($A15,'NB Product Costs'!$A$6:$AQ$36,20,FALSE),0))</f>
        <v>0</v>
      </c>
      <c r="P15" s="304">
        <f>P$4*(IFERROR(VLOOKUP($A15,'NB Product Costs'!$A$6:$AQ$36,22,FALSE),0))</f>
        <v>0</v>
      </c>
      <c r="Q15" s="304">
        <f>Q$4*(IFERROR(VLOOKUP($A15,'NB Product Costs'!$A$6:$AQ$36,24,FALSE),0))</f>
        <v>0</v>
      </c>
      <c r="R15" s="304">
        <f>R$4*(IFERROR(VLOOKUP($A15,'NB Product Costs'!$A$6:$AQ$36,26,FALSE),0))</f>
        <v>0</v>
      </c>
      <c r="S15" s="304">
        <f>S$4*(IFERROR(VLOOKUP($A15,'NB Product Costs'!$A$6:$AQ$36,28,FALSE),0))</f>
        <v>0</v>
      </c>
      <c r="T15" s="304">
        <f>T$4*(IFERROR(VLOOKUP($A15,'NB Product Costs'!$A$6:$AQ$36,30,FALSE),0))</f>
        <v>0</v>
      </c>
      <c r="U15" s="304">
        <f>U$4*(IFERROR(VLOOKUP($A15,'NB Product Costs'!$A$6:$AQ$36,32,FALSE),0))</f>
        <v>0</v>
      </c>
      <c r="V15" s="304">
        <f>V$4*(IFERROR(VLOOKUP($A15,'NB Product Costs'!$A$6:$AQ$36,34,FALSE),0))</f>
        <v>0</v>
      </c>
      <c r="W15" s="304">
        <f>W$4*(IFERROR(VLOOKUP($A15,'NB Product Costs'!$A$6:$AQ$36,36,FALSE),0))</f>
        <v>0</v>
      </c>
      <c r="X15" s="304">
        <f>X$4*(IFERROR(VLOOKUP($A15,'NB Product Costs'!$A$6:$AQ$36,38,FALSE),0))</f>
        <v>0</v>
      </c>
      <c r="Y15" s="304">
        <f>Y$4*(IFERROR(VLOOKUP($A15,'NB Product Costs'!$A$6:$AQ$36,40,FALSE),0))</f>
        <v>0</v>
      </c>
      <c r="Z15" s="304">
        <f>Z$4*(IFERROR(VLOOKUP($A15,'NB Product Costs'!$A$6:$AQ$36,42,FALSE),0))</f>
        <v>0</v>
      </c>
    </row>
    <row r="16" spans="1:26" s="180" customFormat="1" ht="15.75">
      <c r="A16" s="180" t="str">
        <f>'Ingredient Costs'!A16</f>
        <v>Dried Diced Tart Montmorency Cherries</v>
      </c>
      <c r="B16" s="296">
        <f t="shared" si="0"/>
        <v>449.0299823633157</v>
      </c>
      <c r="C16" s="296">
        <f>C$4*((IFERROR(VLOOKUP($A16,'BAR Product Costs'!$A$11:$O$23,4,FALSE),0)+(IFERROR(VLOOKUP($A16,'BAR Product Costs'!$A$26:$O$55,4,FALSE),0))))</f>
        <v>0</v>
      </c>
      <c r="D16" s="296">
        <f>D$4*((IFERROR(VLOOKUP($A16,'BAR Product Costs'!$A$11:$O$23,6,FALSE),0)+(IFERROR(VLOOKUP($A16,'BAR Product Costs'!$A$26:$O$55,6,FALSE),0))))</f>
        <v>449.0299823633157</v>
      </c>
      <c r="E16" s="296">
        <f>E$4*((IFERROR(VLOOKUP($A16,'BAR Product Costs'!$A$11:$O$23,8,FALSE),0)+(IFERROR(VLOOKUP($A16,'BAR Product Costs'!$A$26:$O$55,8,FALSE),0))))</f>
        <v>0</v>
      </c>
      <c r="F16" s="296">
        <f>F$4*((IFERROR(VLOOKUP($A16,'BAR Product Costs'!$A$11:$O$23,10,FALSE),0)+(IFERROR(VLOOKUP($A16,'BAR Product Costs'!$A$26:$O$55,10,FALSE),0))))</f>
        <v>0</v>
      </c>
      <c r="G16" s="304">
        <f>G$4*(IFERROR(VLOOKUP($A16,'NB Product Costs'!$A$6:$AQ$36,4,FALSE),0))</f>
        <v>0</v>
      </c>
      <c r="H16" s="304">
        <f>H$4*(IFERROR(VLOOKUP($A16,'NB Product Costs'!$A$6:$AQ$36,6,FALSE),0))</f>
        <v>0</v>
      </c>
      <c r="I16" s="304">
        <f>I$4*(IFERROR(VLOOKUP($A16,'NB Product Costs'!$A$6:$AQ$36,8,FALSE),0))</f>
        <v>0</v>
      </c>
      <c r="J16" s="304">
        <f>J$4*(IFERROR(VLOOKUP($A16,'NB Product Costs'!$A$6:$AQ$36,10,FALSE),0))</f>
        <v>0</v>
      </c>
      <c r="K16" s="304">
        <f>K$4*(IFERROR(VLOOKUP($A16,'NB Product Costs'!$A$6:$AQ$36,12,FALSE),0))</f>
        <v>0</v>
      </c>
      <c r="L16" s="304">
        <f>L$4*(IFERROR(VLOOKUP($A16,'NB Product Costs'!$A$6:$AQ$36,14,FALSE),0))</f>
        <v>0</v>
      </c>
      <c r="M16" s="304">
        <f>M$4*(IFERROR(VLOOKUP($A16,'NB Product Costs'!$A$6:$AQ$36,16,FALSE),0))</f>
        <v>0</v>
      </c>
      <c r="N16" s="304">
        <f>N$4*(IFERROR(VLOOKUP($A16,'NB Product Costs'!$A$6:$AQ$36,18,FALSE),0))</f>
        <v>0</v>
      </c>
      <c r="O16" s="304">
        <f>O$4*(IFERROR(VLOOKUP($A16,'NB Product Costs'!$A$6:$AQ$36,20,FALSE),0))</f>
        <v>0</v>
      </c>
      <c r="P16" s="304">
        <f>P$4*(IFERROR(VLOOKUP($A16,'NB Product Costs'!$A$6:$AQ$36,22,FALSE),0))</f>
        <v>0</v>
      </c>
      <c r="Q16" s="304">
        <f>Q$4*(IFERROR(VLOOKUP($A16,'NB Product Costs'!$A$6:$AQ$36,24,FALSE),0))</f>
        <v>0</v>
      </c>
      <c r="R16" s="304">
        <f>R$4*(IFERROR(VLOOKUP($A16,'NB Product Costs'!$A$6:$AQ$36,26,FALSE),0))</f>
        <v>0</v>
      </c>
      <c r="S16" s="304">
        <f>S$4*(IFERROR(VLOOKUP($A16,'NB Product Costs'!$A$6:$AQ$36,28,FALSE),0))</f>
        <v>0</v>
      </c>
      <c r="T16" s="304">
        <f>T$4*(IFERROR(VLOOKUP($A16,'NB Product Costs'!$A$6:$AQ$36,30,FALSE),0))</f>
        <v>0</v>
      </c>
      <c r="U16" s="304">
        <f>U$4*(IFERROR(VLOOKUP($A16,'NB Product Costs'!$A$6:$AQ$36,32,FALSE),0))</f>
        <v>0</v>
      </c>
      <c r="V16" s="304">
        <f>V$4*(IFERROR(VLOOKUP($A16,'NB Product Costs'!$A$6:$AQ$36,34,FALSE),0))</f>
        <v>0</v>
      </c>
      <c r="W16" s="304">
        <f>W$4*(IFERROR(VLOOKUP($A16,'NB Product Costs'!$A$6:$AQ$36,36,FALSE),0))</f>
        <v>0</v>
      </c>
      <c r="X16" s="304">
        <f>X$4*(IFERROR(VLOOKUP($A16,'NB Product Costs'!$A$6:$AQ$36,38,FALSE),0))</f>
        <v>0</v>
      </c>
      <c r="Y16" s="304">
        <f>Y$4*(IFERROR(VLOOKUP($A16,'NB Product Costs'!$A$6:$AQ$36,40,FALSE),0))</f>
        <v>0</v>
      </c>
      <c r="Z16" s="304">
        <f>Z$4*(IFERROR(VLOOKUP($A16,'NB Product Costs'!$A$6:$AQ$36,42,FALSE),0))</f>
        <v>0</v>
      </c>
    </row>
    <row r="17" spans="1:26" s="180" customFormat="1" ht="15.75">
      <c r="A17" s="180" t="str">
        <f>'Ingredient Costs'!A17</f>
        <v>Dry Roasted Mission Type Almonds</v>
      </c>
      <c r="B17" s="296">
        <f t="shared" si="0"/>
        <v>21949.039204879482</v>
      </c>
      <c r="C17" s="296">
        <f>C$4*((IFERROR(VLOOKUP($A17,'BAR Product Costs'!$A$11:$O$23,4,FALSE),0)+(IFERROR(VLOOKUP($A17,'BAR Product Costs'!$A$26:$O$55,4,FALSE),0))))</f>
        <v>0</v>
      </c>
      <c r="D17" s="296">
        <f>D$4*((IFERROR(VLOOKUP($A17,'BAR Product Costs'!$A$11:$O$23,6,FALSE),0)+(IFERROR(VLOOKUP($A17,'BAR Product Costs'!$A$26:$O$55,6,FALSE),0))))</f>
        <v>0</v>
      </c>
      <c r="E17" s="296">
        <f>E$4*((IFERROR(VLOOKUP($A17,'BAR Product Costs'!$A$11:$O$23,8,FALSE),0)+(IFERROR(VLOOKUP($A17,'BAR Product Costs'!$A$26:$O$55,8,FALSE),0))))</f>
        <v>180.03920487948267</v>
      </c>
      <c r="F17" s="296">
        <f>F$4*((IFERROR(VLOOKUP($A17,'BAR Product Costs'!$A$11:$O$23,10,FALSE),0)+(IFERROR(VLOOKUP($A17,'BAR Product Costs'!$A$26:$O$55,10,FALSE),0))))</f>
        <v>0</v>
      </c>
      <c r="G17" s="304">
        <f>G$4*(IFERROR(VLOOKUP($A17,'NB Product Costs'!$A$6:$AQ$36,4,FALSE),0))</f>
        <v>0</v>
      </c>
      <c r="H17" s="304">
        <f>H$4*(IFERROR(VLOOKUP($A17,'NB Product Costs'!$A$6:$AQ$36,6,FALSE),0))</f>
        <v>0</v>
      </c>
      <c r="I17" s="304">
        <f>I$4*(IFERROR(VLOOKUP($A17,'NB Product Costs'!$A$6:$AQ$36,8,FALSE),0))</f>
        <v>0</v>
      </c>
      <c r="J17" s="304">
        <f>J$4*(IFERROR(VLOOKUP($A17,'NB Product Costs'!$A$6:$AQ$36,10,FALSE),0))</f>
        <v>0</v>
      </c>
      <c r="K17" s="304">
        <f>K$4*(IFERROR(VLOOKUP($A17,'NB Product Costs'!$A$6:$AQ$36,12,FALSE),0))</f>
        <v>0</v>
      </c>
      <c r="L17" s="304">
        <f>L$4*(IFERROR(VLOOKUP($A17,'NB Product Costs'!$A$6:$AQ$36,14,FALSE),0))</f>
        <v>900</v>
      </c>
      <c r="M17" s="304">
        <f>M$4*(IFERROR(VLOOKUP($A17,'NB Product Costs'!$A$6:$AQ$36,16,FALSE),0))</f>
        <v>3080</v>
      </c>
      <c r="N17" s="304">
        <f>N$4*(IFERROR(VLOOKUP($A17,'NB Product Costs'!$A$6:$AQ$36,18,FALSE),0))</f>
        <v>4940</v>
      </c>
      <c r="O17" s="304">
        <f>O$4*(IFERROR(VLOOKUP($A17,'NB Product Costs'!$A$6:$AQ$36,20,FALSE),0))</f>
        <v>1350</v>
      </c>
      <c r="P17" s="304">
        <f>P$4*(IFERROR(VLOOKUP($A17,'NB Product Costs'!$A$6:$AQ$36,22,FALSE),0))</f>
        <v>5270</v>
      </c>
      <c r="Q17" s="304">
        <f>Q$4*(IFERROR(VLOOKUP($A17,'NB Product Costs'!$A$6:$AQ$36,24,FALSE),0))</f>
        <v>0</v>
      </c>
      <c r="R17" s="304">
        <f>R$4*(IFERROR(VLOOKUP($A17,'NB Product Costs'!$A$6:$AQ$36,26,FALSE),0))</f>
        <v>5040</v>
      </c>
      <c r="S17" s="304">
        <f>S$4*(IFERROR(VLOOKUP($A17,'NB Product Costs'!$A$6:$AQ$36,28,FALSE),0))</f>
        <v>0</v>
      </c>
      <c r="T17" s="304">
        <f>T$4*(IFERROR(VLOOKUP($A17,'NB Product Costs'!$A$6:$AQ$36,30,FALSE),0))</f>
        <v>1000</v>
      </c>
      <c r="U17" s="304">
        <f>U$4*(IFERROR(VLOOKUP($A17,'NB Product Costs'!$A$6:$AQ$36,32,FALSE),0))</f>
        <v>0</v>
      </c>
      <c r="V17" s="304">
        <f>V$4*(IFERROR(VLOOKUP($A17,'NB Product Costs'!$A$6:$AQ$36,34,FALSE),0))</f>
        <v>0</v>
      </c>
      <c r="W17" s="304">
        <f>W$4*(IFERROR(VLOOKUP($A17,'NB Product Costs'!$A$6:$AQ$36,36,FALSE),0))</f>
        <v>0</v>
      </c>
      <c r="X17" s="304">
        <f>X$4*(IFERROR(VLOOKUP($A17,'NB Product Costs'!$A$6:$AQ$36,38,FALSE),0))</f>
        <v>0</v>
      </c>
      <c r="Y17" s="304">
        <f>Y$4*(IFERROR(VLOOKUP($A17,'NB Product Costs'!$A$6:$AQ$36,40,FALSE),0))</f>
        <v>0</v>
      </c>
      <c r="Z17" s="304">
        <f>Z$4*(IFERROR(VLOOKUP($A17,'NB Product Costs'!$A$6:$AQ$36,42,FALSE),0))</f>
        <v>189</v>
      </c>
    </row>
    <row r="18" spans="1:26" s="180" customFormat="1" ht="15.75">
      <c r="A18" s="180" t="str">
        <f>'Ingredient Costs'!A18</f>
        <v>Ghost Chiles, Dried</v>
      </c>
      <c r="B18" s="296">
        <f t="shared" si="0"/>
        <v>0</v>
      </c>
      <c r="C18" s="296">
        <f>C$4*((IFERROR(VLOOKUP($A18,'BAR Product Costs'!$A$11:$O$23,4,FALSE),0)+(IFERROR(VLOOKUP($A18,'BAR Product Costs'!$A$26:$O$55,4,FALSE),0))))</f>
        <v>0</v>
      </c>
      <c r="D18" s="296">
        <f>D$4*((IFERROR(VLOOKUP($A18,'BAR Product Costs'!$A$11:$O$23,6,FALSE),0)+(IFERROR(VLOOKUP($A18,'BAR Product Costs'!$A$26:$O$55,6,FALSE),0))))</f>
        <v>0</v>
      </c>
      <c r="E18" s="296">
        <f>E$4*((IFERROR(VLOOKUP($A18,'BAR Product Costs'!$A$11:$O$23,8,FALSE),0)+(IFERROR(VLOOKUP($A18,'BAR Product Costs'!$A$26:$O$55,8,FALSE),0))))</f>
        <v>0</v>
      </c>
      <c r="F18" s="296">
        <f>F$4*((IFERROR(VLOOKUP($A18,'BAR Product Costs'!$A$11:$O$23,10,FALSE),0)+(IFERROR(VLOOKUP($A18,'BAR Product Costs'!$A$26:$O$55,10,FALSE),0))))</f>
        <v>0</v>
      </c>
      <c r="G18" s="304">
        <f>G$4*(IFERROR(VLOOKUP($A18,'NB Product Costs'!$A$6:$AQ$36,4,FALSE),0))</f>
        <v>0</v>
      </c>
      <c r="H18" s="304">
        <f>H$4*(IFERROR(VLOOKUP($A18,'NB Product Costs'!$A$6:$AQ$36,6,FALSE),0))</f>
        <v>0</v>
      </c>
      <c r="I18" s="304">
        <f>I$4*(IFERROR(VLOOKUP($A18,'NB Product Costs'!$A$6:$AQ$36,8,FALSE),0))</f>
        <v>0</v>
      </c>
      <c r="J18" s="304">
        <f>J$4*(IFERROR(VLOOKUP($A18,'NB Product Costs'!$A$6:$AQ$36,10,FALSE),0))</f>
        <v>0</v>
      </c>
      <c r="K18" s="304">
        <f>K$4*(IFERROR(VLOOKUP($A18,'NB Product Costs'!$A$6:$AQ$36,12,FALSE),0))</f>
        <v>0</v>
      </c>
      <c r="L18" s="304">
        <f>L$4*(IFERROR(VLOOKUP($A18,'NB Product Costs'!$A$6:$AQ$36,14,FALSE),0))</f>
        <v>0</v>
      </c>
      <c r="M18" s="304">
        <f>M$4*(IFERROR(VLOOKUP($A18,'NB Product Costs'!$A$6:$AQ$36,16,FALSE),0))</f>
        <v>0</v>
      </c>
      <c r="N18" s="304">
        <f>N$4*(IFERROR(VLOOKUP($A18,'NB Product Costs'!$A$6:$AQ$36,18,FALSE),0))</f>
        <v>0</v>
      </c>
      <c r="O18" s="304">
        <f>O$4*(IFERROR(VLOOKUP($A18,'NB Product Costs'!$A$6:$AQ$36,20,FALSE),0))</f>
        <v>0</v>
      </c>
      <c r="P18" s="304">
        <f>P$4*(IFERROR(VLOOKUP($A18,'NB Product Costs'!$A$6:$AQ$36,22,FALSE),0))</f>
        <v>0</v>
      </c>
      <c r="Q18" s="304">
        <f>Q$4*(IFERROR(VLOOKUP($A18,'NB Product Costs'!$A$6:$AQ$36,24,FALSE),0))</f>
        <v>0</v>
      </c>
      <c r="R18" s="304">
        <f>R$4*(IFERROR(VLOOKUP($A18,'NB Product Costs'!$A$6:$AQ$36,26,FALSE),0))</f>
        <v>0</v>
      </c>
      <c r="S18" s="304">
        <f>S$4*(IFERROR(VLOOKUP($A18,'NB Product Costs'!$A$6:$AQ$36,28,FALSE),0))</f>
        <v>0</v>
      </c>
      <c r="T18" s="304">
        <f>T$4*(IFERROR(VLOOKUP($A18,'NB Product Costs'!$A$6:$AQ$36,30,FALSE),0))</f>
        <v>0</v>
      </c>
      <c r="U18" s="304">
        <f>U$4*(IFERROR(VLOOKUP($A18,'NB Product Costs'!$A$6:$AQ$36,32,FALSE),0))</f>
        <v>0</v>
      </c>
      <c r="V18" s="304">
        <f>V$4*(IFERROR(VLOOKUP($A18,'NB Product Costs'!$A$6:$AQ$36,34,FALSE),0))</f>
        <v>0</v>
      </c>
      <c r="W18" s="304">
        <f>W$4*(IFERROR(VLOOKUP($A18,'NB Product Costs'!$A$6:$AQ$36,36,FALSE),0))</f>
        <v>0</v>
      </c>
      <c r="X18" s="304">
        <f>X$4*(IFERROR(VLOOKUP($A18,'NB Product Costs'!$A$6:$AQ$36,38,FALSE),0))</f>
        <v>0</v>
      </c>
      <c r="Y18" s="304">
        <f>Y$4*(IFERROR(VLOOKUP($A18,'NB Product Costs'!$A$6:$AQ$36,40,FALSE),0))</f>
        <v>0</v>
      </c>
      <c r="Z18" s="304">
        <f>Z$4*(IFERROR(VLOOKUP($A18,'NB Product Costs'!$A$6:$AQ$36,42,FALSE),0))</f>
        <v>0</v>
      </c>
    </row>
    <row r="19" spans="1:26" s="180" customFormat="1" ht="15.75">
      <c r="A19" s="180" t="str">
        <f>'Ingredient Costs'!A19</f>
        <v>Guajillo Chile Powder</v>
      </c>
      <c r="B19" s="296">
        <f t="shared" si="0"/>
        <v>5.3010000000000002</v>
      </c>
      <c r="C19" s="296">
        <f>C$4*((IFERROR(VLOOKUP($A19,'BAR Product Costs'!$A$11:$O$23,4,FALSE),0)+(IFERROR(VLOOKUP($A19,'BAR Product Costs'!$A$26:$O$55,4,FALSE),0))))</f>
        <v>0</v>
      </c>
      <c r="D19" s="296">
        <f>D$4*((IFERROR(VLOOKUP($A19,'BAR Product Costs'!$A$11:$O$23,6,FALSE),0)+(IFERROR(VLOOKUP($A19,'BAR Product Costs'!$A$26:$O$55,6,FALSE),0))))</f>
        <v>0</v>
      </c>
      <c r="E19" s="296">
        <f>E$4*((IFERROR(VLOOKUP($A19,'BAR Product Costs'!$A$11:$O$23,8,FALSE),0)+(IFERROR(VLOOKUP($A19,'BAR Product Costs'!$A$26:$O$55,8,FALSE),0))))</f>
        <v>0</v>
      </c>
      <c r="F19" s="296">
        <f>F$4*((IFERROR(VLOOKUP($A19,'BAR Product Costs'!$A$11:$O$23,10,FALSE),0)+(IFERROR(VLOOKUP($A19,'BAR Product Costs'!$A$26:$O$55,10,FALSE),0))))</f>
        <v>0</v>
      </c>
      <c r="G19" s="304">
        <f>G$4*(IFERROR(VLOOKUP($A19,'NB Product Costs'!$A$6:$AQ$36,4,FALSE),0))</f>
        <v>0</v>
      </c>
      <c r="H19" s="304">
        <f>H$4*(IFERROR(VLOOKUP($A19,'NB Product Costs'!$A$6:$AQ$36,6,FALSE),0))</f>
        <v>0</v>
      </c>
      <c r="I19" s="304">
        <f>I$4*(IFERROR(VLOOKUP($A19,'NB Product Costs'!$A$6:$AQ$36,8,FALSE),0))</f>
        <v>0</v>
      </c>
      <c r="J19" s="304">
        <f>J$4*(IFERROR(VLOOKUP($A19,'NB Product Costs'!$A$6:$AQ$36,10,FALSE),0))</f>
        <v>0</v>
      </c>
      <c r="K19" s="304">
        <f>K$4*(IFERROR(VLOOKUP($A19,'NB Product Costs'!$A$6:$AQ$36,12,FALSE),0))</f>
        <v>0</v>
      </c>
      <c r="L19" s="304">
        <f>L$4*(IFERROR(VLOOKUP($A19,'NB Product Costs'!$A$6:$AQ$36,14,FALSE),0))</f>
        <v>0</v>
      </c>
      <c r="M19" s="304">
        <f>M$4*(IFERROR(VLOOKUP($A19,'NB Product Costs'!$A$6:$AQ$36,16,FALSE),0))</f>
        <v>0</v>
      </c>
      <c r="N19" s="304">
        <f>N$4*(IFERROR(VLOOKUP($A19,'NB Product Costs'!$A$6:$AQ$36,18,FALSE),0))</f>
        <v>0</v>
      </c>
      <c r="O19" s="304">
        <f>O$4*(IFERROR(VLOOKUP($A19,'NB Product Costs'!$A$6:$AQ$36,20,FALSE),0))</f>
        <v>0</v>
      </c>
      <c r="P19" s="304">
        <f>P$4*(IFERROR(VLOOKUP($A19,'NB Product Costs'!$A$6:$AQ$36,22,FALSE),0))</f>
        <v>0</v>
      </c>
      <c r="Q19" s="304">
        <f>Q$4*(IFERROR(VLOOKUP($A19,'NB Product Costs'!$A$6:$AQ$36,24,FALSE),0))</f>
        <v>5.3010000000000002</v>
      </c>
      <c r="R19" s="304">
        <f>R$4*(IFERROR(VLOOKUP($A19,'NB Product Costs'!$A$6:$AQ$36,26,FALSE),0))</f>
        <v>0</v>
      </c>
      <c r="S19" s="304">
        <f>S$4*(IFERROR(VLOOKUP($A19,'NB Product Costs'!$A$6:$AQ$36,28,FALSE),0))</f>
        <v>0</v>
      </c>
      <c r="T19" s="304">
        <f>T$4*(IFERROR(VLOOKUP($A19,'NB Product Costs'!$A$6:$AQ$36,30,FALSE),0))</f>
        <v>0</v>
      </c>
      <c r="U19" s="304">
        <f>U$4*(IFERROR(VLOOKUP($A19,'NB Product Costs'!$A$6:$AQ$36,32,FALSE),0))</f>
        <v>0</v>
      </c>
      <c r="V19" s="304">
        <f>V$4*(IFERROR(VLOOKUP($A19,'NB Product Costs'!$A$6:$AQ$36,34,FALSE),0))</f>
        <v>0</v>
      </c>
      <c r="W19" s="304">
        <f>W$4*(IFERROR(VLOOKUP($A19,'NB Product Costs'!$A$6:$AQ$36,36,FALSE),0))</f>
        <v>0</v>
      </c>
      <c r="X19" s="304">
        <f>X$4*(IFERROR(VLOOKUP($A19,'NB Product Costs'!$A$6:$AQ$36,38,FALSE),0))</f>
        <v>0</v>
      </c>
      <c r="Y19" s="304">
        <f>Y$4*(IFERROR(VLOOKUP($A19,'NB Product Costs'!$A$6:$AQ$36,40,FALSE),0))</f>
        <v>0</v>
      </c>
      <c r="Z19" s="304">
        <f>Z$4*(IFERROR(VLOOKUP($A19,'NB Product Costs'!$A$6:$AQ$36,42,FALSE),0))</f>
        <v>0</v>
      </c>
    </row>
    <row r="20" spans="1:26" s="180" customFormat="1" ht="15.75">
      <c r="A20" s="180" t="str">
        <f>'Ingredient Costs'!A20</f>
        <v>Habanero Chile Powder</v>
      </c>
      <c r="B20" s="296">
        <f t="shared" si="0"/>
        <v>1.3319999999999999</v>
      </c>
      <c r="C20" s="296">
        <f>C$4*((IFERROR(VLOOKUP($A20,'BAR Product Costs'!$A$11:$O$23,4,FALSE),0)+(IFERROR(VLOOKUP($A20,'BAR Product Costs'!$A$26:$O$55,4,FALSE),0))))</f>
        <v>0</v>
      </c>
      <c r="D20" s="296">
        <f>D$4*((IFERROR(VLOOKUP($A20,'BAR Product Costs'!$A$11:$O$23,6,FALSE),0)+(IFERROR(VLOOKUP($A20,'BAR Product Costs'!$A$26:$O$55,6,FALSE),0))))</f>
        <v>0</v>
      </c>
      <c r="E20" s="296">
        <f>E$4*((IFERROR(VLOOKUP($A20,'BAR Product Costs'!$A$11:$O$23,8,FALSE),0)+(IFERROR(VLOOKUP($A20,'BAR Product Costs'!$A$26:$O$55,8,FALSE),0))))</f>
        <v>0</v>
      </c>
      <c r="F20" s="296">
        <f>F$4*((IFERROR(VLOOKUP($A20,'BAR Product Costs'!$A$11:$O$23,10,FALSE),0)+(IFERROR(VLOOKUP($A20,'BAR Product Costs'!$A$26:$O$55,10,FALSE),0))))</f>
        <v>0</v>
      </c>
      <c r="G20" s="304">
        <f>G$4*(IFERROR(VLOOKUP($A20,'NB Product Costs'!$A$6:$AQ$36,4,FALSE),0))</f>
        <v>0</v>
      </c>
      <c r="H20" s="304">
        <f>H$4*(IFERROR(VLOOKUP($A20,'NB Product Costs'!$A$6:$AQ$36,6,FALSE),0))</f>
        <v>0</v>
      </c>
      <c r="I20" s="304">
        <f>I$4*(IFERROR(VLOOKUP($A20,'NB Product Costs'!$A$6:$AQ$36,8,FALSE),0))</f>
        <v>0</v>
      </c>
      <c r="J20" s="304">
        <f>J$4*(IFERROR(VLOOKUP($A20,'NB Product Costs'!$A$6:$AQ$36,10,FALSE),0))</f>
        <v>0</v>
      </c>
      <c r="K20" s="304">
        <f>K$4*(IFERROR(VLOOKUP($A20,'NB Product Costs'!$A$6:$AQ$36,12,FALSE),0))</f>
        <v>0</v>
      </c>
      <c r="L20" s="304">
        <f>L$4*(IFERROR(VLOOKUP($A20,'NB Product Costs'!$A$6:$AQ$36,14,FALSE),0))</f>
        <v>0</v>
      </c>
      <c r="M20" s="304">
        <f>M$4*(IFERROR(VLOOKUP($A20,'NB Product Costs'!$A$6:$AQ$36,16,FALSE),0))</f>
        <v>0</v>
      </c>
      <c r="N20" s="304">
        <f>N$4*(IFERROR(VLOOKUP($A20,'NB Product Costs'!$A$6:$AQ$36,18,FALSE),0))</f>
        <v>0</v>
      </c>
      <c r="O20" s="304">
        <f>O$4*(IFERROR(VLOOKUP($A20,'NB Product Costs'!$A$6:$AQ$36,20,FALSE),0))</f>
        <v>0</v>
      </c>
      <c r="P20" s="304">
        <f>P$4*(IFERROR(VLOOKUP($A20,'NB Product Costs'!$A$6:$AQ$36,22,FALSE),0))</f>
        <v>0</v>
      </c>
      <c r="Q20" s="304">
        <f>Q$4*(IFERROR(VLOOKUP($A20,'NB Product Costs'!$A$6:$AQ$36,24,FALSE),0))</f>
        <v>1.3319999999999999</v>
      </c>
      <c r="R20" s="304">
        <f>R$4*(IFERROR(VLOOKUP($A20,'NB Product Costs'!$A$6:$AQ$36,26,FALSE),0))</f>
        <v>0</v>
      </c>
      <c r="S20" s="304">
        <f>S$4*(IFERROR(VLOOKUP($A20,'NB Product Costs'!$A$6:$AQ$36,28,FALSE),0))</f>
        <v>0</v>
      </c>
      <c r="T20" s="304">
        <f>T$4*(IFERROR(VLOOKUP($A20,'NB Product Costs'!$A$6:$AQ$36,30,FALSE),0))</f>
        <v>0</v>
      </c>
      <c r="U20" s="304">
        <f>U$4*(IFERROR(VLOOKUP($A20,'NB Product Costs'!$A$6:$AQ$36,32,FALSE),0))</f>
        <v>0</v>
      </c>
      <c r="V20" s="304">
        <f>V$4*(IFERROR(VLOOKUP($A20,'NB Product Costs'!$A$6:$AQ$36,34,FALSE),0))</f>
        <v>0</v>
      </c>
      <c r="W20" s="304">
        <f>W$4*(IFERROR(VLOOKUP($A20,'NB Product Costs'!$A$6:$AQ$36,36,FALSE),0))</f>
        <v>0</v>
      </c>
      <c r="X20" s="304">
        <f>X$4*(IFERROR(VLOOKUP($A20,'NB Product Costs'!$A$6:$AQ$36,38,FALSE),0))</f>
        <v>0</v>
      </c>
      <c r="Y20" s="304">
        <f>Y$4*(IFERROR(VLOOKUP($A20,'NB Product Costs'!$A$6:$AQ$36,40,FALSE),0))</f>
        <v>0</v>
      </c>
      <c r="Z20" s="304">
        <f>Z$4*(IFERROR(VLOOKUP($A20,'NB Product Costs'!$A$6:$AQ$36,42,FALSE),0))</f>
        <v>0</v>
      </c>
    </row>
    <row r="21" spans="1:26" s="180" customFormat="1" ht="15.75">
      <c r="A21" s="180" t="str">
        <f>'Ingredient Costs'!A21</f>
        <v>Hazelnut Kernels</v>
      </c>
      <c r="B21" s="296">
        <f t="shared" si="0"/>
        <v>27</v>
      </c>
      <c r="C21" s="296">
        <f>C$4*((IFERROR(VLOOKUP($A21,'BAR Product Costs'!$A$11:$O$23,4,FALSE),0)+(IFERROR(VLOOKUP($A21,'BAR Product Costs'!$A$26:$O$55,4,FALSE),0))))</f>
        <v>0</v>
      </c>
      <c r="D21" s="296">
        <f>D$4*((IFERROR(VLOOKUP($A21,'BAR Product Costs'!$A$11:$O$23,6,FALSE),0)+(IFERROR(VLOOKUP($A21,'BAR Product Costs'!$A$26:$O$55,6,FALSE),0))))</f>
        <v>0</v>
      </c>
      <c r="E21" s="296">
        <f>E$4*((IFERROR(VLOOKUP($A21,'BAR Product Costs'!$A$11:$O$23,8,FALSE),0)+(IFERROR(VLOOKUP($A21,'BAR Product Costs'!$A$26:$O$55,8,FALSE),0))))</f>
        <v>0</v>
      </c>
      <c r="F21" s="296">
        <f>F$4*((IFERROR(VLOOKUP($A21,'BAR Product Costs'!$A$11:$O$23,10,FALSE),0)+(IFERROR(VLOOKUP($A21,'BAR Product Costs'!$A$26:$O$55,10,FALSE),0))))</f>
        <v>0</v>
      </c>
      <c r="G21" s="304">
        <f>G$4*(IFERROR(VLOOKUP($A21,'NB Product Costs'!$A$6:$AQ$36,4,FALSE),0))</f>
        <v>0</v>
      </c>
      <c r="H21" s="304">
        <f>H$4*(IFERROR(VLOOKUP($A21,'NB Product Costs'!$A$6:$AQ$36,6,FALSE),0))</f>
        <v>0</v>
      </c>
      <c r="I21" s="304">
        <f>I$4*(IFERROR(VLOOKUP($A21,'NB Product Costs'!$A$6:$AQ$36,8,FALSE),0))</f>
        <v>0</v>
      </c>
      <c r="J21" s="304">
        <f>J$4*(IFERROR(VLOOKUP($A21,'NB Product Costs'!$A$6:$AQ$36,10,FALSE),0))</f>
        <v>0</v>
      </c>
      <c r="K21" s="304">
        <f>K$4*(IFERROR(VLOOKUP($A21,'NB Product Costs'!$A$6:$AQ$36,12,FALSE),0))</f>
        <v>0</v>
      </c>
      <c r="L21" s="304">
        <f>L$4*(IFERROR(VLOOKUP($A21,'NB Product Costs'!$A$6:$AQ$36,14,FALSE),0))</f>
        <v>0</v>
      </c>
      <c r="M21" s="304">
        <f>M$4*(IFERROR(VLOOKUP($A21,'NB Product Costs'!$A$6:$AQ$36,16,FALSE),0))</f>
        <v>0</v>
      </c>
      <c r="N21" s="304">
        <f>N$4*(IFERROR(VLOOKUP($A21,'NB Product Costs'!$A$6:$AQ$36,18,FALSE),0))</f>
        <v>0</v>
      </c>
      <c r="O21" s="304">
        <f>O$4*(IFERROR(VLOOKUP($A21,'NB Product Costs'!$A$6:$AQ$36,20,FALSE),0))</f>
        <v>0</v>
      </c>
      <c r="P21" s="304">
        <f>P$4*(IFERROR(VLOOKUP($A21,'NB Product Costs'!$A$6:$AQ$36,22,FALSE),0))</f>
        <v>0</v>
      </c>
      <c r="Q21" s="304">
        <f>Q$4*(IFERROR(VLOOKUP($A21,'NB Product Costs'!$A$6:$AQ$36,24,FALSE),0))</f>
        <v>0</v>
      </c>
      <c r="R21" s="304">
        <f>R$4*(IFERROR(VLOOKUP($A21,'NB Product Costs'!$A$6:$AQ$36,26,FALSE),0))</f>
        <v>0</v>
      </c>
      <c r="S21" s="304">
        <f>S$4*(IFERROR(VLOOKUP($A21,'NB Product Costs'!$A$6:$AQ$36,28,FALSE),0))</f>
        <v>0</v>
      </c>
      <c r="T21" s="304">
        <f>T$4*(IFERROR(VLOOKUP($A21,'NB Product Costs'!$A$6:$AQ$36,30,FALSE),0))</f>
        <v>0</v>
      </c>
      <c r="U21" s="304">
        <f>U$4*(IFERROR(VLOOKUP($A21,'NB Product Costs'!$A$6:$AQ$36,32,FALSE),0))</f>
        <v>0</v>
      </c>
      <c r="V21" s="304">
        <f>V$4*(IFERROR(VLOOKUP($A21,'NB Product Costs'!$A$6:$AQ$36,34,FALSE),0))</f>
        <v>0</v>
      </c>
      <c r="W21" s="304">
        <f>W$4*(IFERROR(VLOOKUP($A21,'NB Product Costs'!$A$6:$AQ$36,36,FALSE),0))</f>
        <v>0</v>
      </c>
      <c r="X21" s="304">
        <f>X$4*(IFERROR(VLOOKUP($A21,'NB Product Costs'!$A$6:$AQ$36,38,FALSE),0))</f>
        <v>0</v>
      </c>
      <c r="Y21" s="304">
        <f>Y$4*(IFERROR(VLOOKUP($A21,'NB Product Costs'!$A$6:$AQ$36,40,FALSE),0))</f>
        <v>0</v>
      </c>
      <c r="Z21" s="304">
        <f>Z$4*(IFERROR(VLOOKUP($A21,'NB Product Costs'!$A$6:$AQ$36,42,FALSE),0))</f>
        <v>27</v>
      </c>
    </row>
    <row r="22" spans="1:26" s="180" customFormat="1" ht="15.75">
      <c r="A22" s="180" t="str">
        <f>'Ingredient Costs'!A22</f>
        <v>Kosher Sea Salt</v>
      </c>
      <c r="B22" s="296">
        <f t="shared" si="0"/>
        <v>381.72540105820104</v>
      </c>
      <c r="C22" s="296">
        <f>C$4*((IFERROR(VLOOKUP($A22,'BAR Product Costs'!$A$11:$O$23,4,FALSE),0)+(IFERROR(VLOOKUP($A22,'BAR Product Costs'!$A$26:$O$55,4,FALSE),0))))</f>
        <v>40.255731922398589</v>
      </c>
      <c r="D22" s="296">
        <f>D$4*((IFERROR(VLOOKUP($A22,'BAR Product Costs'!$A$11:$O$23,6,FALSE),0)+(IFERROR(VLOOKUP($A22,'BAR Product Costs'!$A$26:$O$55,6,FALSE),0))))</f>
        <v>64.991181657848315</v>
      </c>
      <c r="E22" s="296">
        <f>E$4*((IFERROR(VLOOKUP($A22,'BAR Product Costs'!$A$11:$O$23,8,FALSE),0)+(IFERROR(VLOOKUP($A22,'BAR Product Costs'!$A$26:$O$55,8,FALSE),0))))</f>
        <v>35.890652557319221</v>
      </c>
      <c r="F22" s="296">
        <f>F$4*((IFERROR(VLOOKUP($A22,'BAR Product Costs'!$A$11:$O$23,10,FALSE),0)+(IFERROR(VLOOKUP($A22,'BAR Product Costs'!$A$26:$O$55,10,FALSE),0))))</f>
        <v>34.920634920634917</v>
      </c>
      <c r="G22" s="304">
        <f>G$4*(IFERROR(VLOOKUP($A22,'NB Product Costs'!$A$6:$AQ$36,4,FALSE),0))</f>
        <v>25.3552</v>
      </c>
      <c r="H22" s="304">
        <f>H$4*(IFERROR(VLOOKUP($A22,'NB Product Costs'!$A$6:$AQ$36,6,FALSE),0))</f>
        <v>20.655000000000001</v>
      </c>
      <c r="I22" s="304">
        <f>I$4*(IFERROR(VLOOKUP($A22,'NB Product Costs'!$A$6:$AQ$36,8,FALSE),0))</f>
        <v>0</v>
      </c>
      <c r="J22" s="304">
        <f>J$4*(IFERROR(VLOOKUP($A22,'NB Product Costs'!$A$6:$AQ$36,10,FALSE),0))</f>
        <v>7.056</v>
      </c>
      <c r="K22" s="304">
        <f>K$4*(IFERROR(VLOOKUP($A22,'NB Product Costs'!$A$6:$AQ$36,12,FALSE),0))</f>
        <v>0.41899999999999998</v>
      </c>
      <c r="L22" s="304">
        <f>L$4*(IFERROR(VLOOKUP($A22,'NB Product Costs'!$A$6:$AQ$36,14,FALSE),0))</f>
        <v>21.84</v>
      </c>
      <c r="M22" s="304">
        <f>M$4*(IFERROR(VLOOKUP($A22,'NB Product Costs'!$A$6:$AQ$36,16,FALSE),0))</f>
        <v>16.295999999999999</v>
      </c>
      <c r="N22" s="304">
        <f>N$4*(IFERROR(VLOOKUP($A22,'NB Product Costs'!$A$6:$AQ$36,18,FALSE),0))</f>
        <v>23.504000000000001</v>
      </c>
      <c r="O22" s="304">
        <f>O$4*(IFERROR(VLOOKUP($A22,'NB Product Costs'!$A$6:$AQ$36,20,FALSE),0))</f>
        <v>5.625</v>
      </c>
      <c r="P22" s="304">
        <f>P$4*(IFERROR(VLOOKUP($A22,'NB Product Costs'!$A$6:$AQ$36,22,FALSE),0))</f>
        <v>25.977999999999998</v>
      </c>
      <c r="Q22" s="304">
        <f>Q$4*(IFERROR(VLOOKUP($A22,'NB Product Costs'!$A$6:$AQ$36,24,FALSE),0))</f>
        <v>3.9707999999999997</v>
      </c>
      <c r="R22" s="304">
        <f>R$4*(IFERROR(VLOOKUP($A22,'NB Product Costs'!$A$6:$AQ$36,26,FALSE),0))</f>
        <v>26.667200000000001</v>
      </c>
      <c r="S22" s="304">
        <f>S$4*(IFERROR(VLOOKUP($A22,'NB Product Costs'!$A$6:$AQ$36,28,FALSE),0))</f>
        <v>0</v>
      </c>
      <c r="T22" s="304">
        <f>T$4*(IFERROR(VLOOKUP($A22,'NB Product Costs'!$A$6:$AQ$36,30,FALSE),0))</f>
        <v>0</v>
      </c>
      <c r="U22" s="304">
        <f>U$4*(IFERROR(VLOOKUP($A22,'NB Product Costs'!$A$6:$AQ$36,32,FALSE),0))</f>
        <v>19.759999999999998</v>
      </c>
      <c r="V22" s="304">
        <f>V$4*(IFERROR(VLOOKUP($A22,'NB Product Costs'!$A$6:$AQ$36,34,FALSE),0))</f>
        <v>0.441</v>
      </c>
      <c r="W22" s="304">
        <f>W$4*(IFERROR(VLOOKUP($A22,'NB Product Costs'!$A$6:$AQ$36,36,FALSE),0))</f>
        <v>0</v>
      </c>
      <c r="X22" s="304">
        <f>X$4*(IFERROR(VLOOKUP($A22,'NB Product Costs'!$A$6:$AQ$36,38,FALSE),0))</f>
        <v>7.04</v>
      </c>
      <c r="Y22" s="304">
        <f>Y$4*(IFERROR(VLOOKUP($A22,'NB Product Costs'!$A$6:$AQ$36,40,FALSE),0))</f>
        <v>0</v>
      </c>
      <c r="Z22" s="304">
        <f>Z$4*(IFERROR(VLOOKUP($A22,'NB Product Costs'!$A$6:$AQ$36,42,FALSE),0))</f>
        <v>1.06</v>
      </c>
    </row>
    <row r="23" spans="1:26" s="180" customFormat="1" ht="15.75">
      <c r="A23" s="180" t="str">
        <f>'Ingredient Costs'!A23</f>
        <v>Lemon Powder</v>
      </c>
      <c r="B23" s="296">
        <f t="shared" si="0"/>
        <v>16</v>
      </c>
      <c r="C23" s="296">
        <f>C$4*((IFERROR(VLOOKUP($A23,'BAR Product Costs'!$A$11:$O$23,4,FALSE),0)+(IFERROR(VLOOKUP($A23,'BAR Product Costs'!$A$26:$O$55,4,FALSE),0))))</f>
        <v>0</v>
      </c>
      <c r="D23" s="296">
        <f>D$4*((IFERROR(VLOOKUP($A23,'BAR Product Costs'!$A$11:$O$23,6,FALSE),0)+(IFERROR(VLOOKUP($A23,'BAR Product Costs'!$A$26:$O$55,6,FALSE),0))))</f>
        <v>0</v>
      </c>
      <c r="E23" s="296">
        <f>E$4*((IFERROR(VLOOKUP($A23,'BAR Product Costs'!$A$11:$O$23,8,FALSE),0)+(IFERROR(VLOOKUP($A23,'BAR Product Costs'!$A$26:$O$55,8,FALSE),0))))</f>
        <v>0</v>
      </c>
      <c r="F23" s="296">
        <f>F$4*((IFERROR(VLOOKUP($A23,'BAR Product Costs'!$A$11:$O$23,10,FALSE),0)+(IFERROR(VLOOKUP($A23,'BAR Product Costs'!$A$26:$O$55,10,FALSE),0))))</f>
        <v>0</v>
      </c>
      <c r="G23" s="304">
        <f>G$4*(IFERROR(VLOOKUP($A23,'NB Product Costs'!$A$6:$AQ$36,4,FALSE),0))</f>
        <v>0</v>
      </c>
      <c r="H23" s="304">
        <f>H$4*(IFERROR(VLOOKUP($A23,'NB Product Costs'!$A$6:$AQ$36,6,FALSE),0))</f>
        <v>0</v>
      </c>
      <c r="I23" s="304">
        <f>I$4*(IFERROR(VLOOKUP($A23,'NB Product Costs'!$A$6:$AQ$36,8,FALSE),0))</f>
        <v>0</v>
      </c>
      <c r="J23" s="304">
        <f>J$4*(IFERROR(VLOOKUP($A23,'NB Product Costs'!$A$6:$AQ$36,10,FALSE),0))</f>
        <v>0</v>
      </c>
      <c r="K23" s="304">
        <f>K$4*(IFERROR(VLOOKUP($A23,'NB Product Costs'!$A$6:$AQ$36,12,FALSE),0))</f>
        <v>0</v>
      </c>
      <c r="L23" s="304">
        <f>L$4*(IFERROR(VLOOKUP($A23,'NB Product Costs'!$A$6:$AQ$36,14,FALSE),0))</f>
        <v>0</v>
      </c>
      <c r="M23" s="304">
        <f>M$4*(IFERROR(VLOOKUP($A23,'NB Product Costs'!$A$6:$AQ$36,16,FALSE),0))</f>
        <v>0</v>
      </c>
      <c r="N23" s="304">
        <f>N$4*(IFERROR(VLOOKUP($A23,'NB Product Costs'!$A$6:$AQ$36,18,FALSE),0))</f>
        <v>0</v>
      </c>
      <c r="O23" s="304">
        <f>O$4*(IFERROR(VLOOKUP($A23,'NB Product Costs'!$A$6:$AQ$36,20,FALSE),0))</f>
        <v>0</v>
      </c>
      <c r="P23" s="304">
        <f>P$4*(IFERROR(VLOOKUP($A23,'NB Product Costs'!$A$6:$AQ$36,22,FALSE),0))</f>
        <v>0</v>
      </c>
      <c r="Q23" s="304">
        <f>Q$4*(IFERROR(VLOOKUP($A23,'NB Product Costs'!$A$6:$AQ$36,24,FALSE),0))</f>
        <v>0</v>
      </c>
      <c r="R23" s="304">
        <f>R$4*(IFERROR(VLOOKUP($A23,'NB Product Costs'!$A$6:$AQ$36,26,FALSE),0))</f>
        <v>0</v>
      </c>
      <c r="S23" s="304">
        <f>S$4*(IFERROR(VLOOKUP($A23,'NB Product Costs'!$A$6:$AQ$36,28,FALSE),0))</f>
        <v>0</v>
      </c>
      <c r="T23" s="304">
        <f>T$4*(IFERROR(VLOOKUP($A23,'NB Product Costs'!$A$6:$AQ$36,30,FALSE),0))</f>
        <v>0</v>
      </c>
      <c r="U23" s="304">
        <f>U$4*(IFERROR(VLOOKUP($A23,'NB Product Costs'!$A$6:$AQ$36,32,FALSE),0))</f>
        <v>0</v>
      </c>
      <c r="V23" s="304">
        <f>V$4*(IFERROR(VLOOKUP($A23,'NB Product Costs'!$A$6:$AQ$36,34,FALSE),0))</f>
        <v>0</v>
      </c>
      <c r="W23" s="304">
        <f>W$4*(IFERROR(VLOOKUP($A23,'NB Product Costs'!$A$6:$AQ$36,36,FALSE),0))</f>
        <v>0</v>
      </c>
      <c r="X23" s="304">
        <f>X$4*(IFERROR(VLOOKUP($A23,'NB Product Costs'!$A$6:$AQ$36,38,FALSE),0))</f>
        <v>16</v>
      </c>
      <c r="Y23" s="304">
        <f>Y$4*(IFERROR(VLOOKUP($A23,'NB Product Costs'!$A$6:$AQ$36,40,FALSE),0))</f>
        <v>0</v>
      </c>
      <c r="Z23" s="304">
        <f>Z$4*(IFERROR(VLOOKUP($A23,'NB Product Costs'!$A$6:$AQ$36,42,FALSE),0))</f>
        <v>0</v>
      </c>
    </row>
    <row r="24" spans="1:26" s="180" customFormat="1" ht="15.75">
      <c r="A24" s="180" t="str">
        <f>'Ingredient Costs'!A24</f>
        <v>Michele's Granola</v>
      </c>
      <c r="B24" s="296">
        <f t="shared" si="0"/>
        <v>1200.3968253968253</v>
      </c>
      <c r="C24" s="296">
        <f>C$4*((IFERROR(VLOOKUP($A24,'BAR Product Costs'!$A$11:$O$23,4,FALSE),0)+(IFERROR(VLOOKUP($A24,'BAR Product Costs'!$A$26:$O$55,4,FALSE),0))))</f>
        <v>274.47089947089944</v>
      </c>
      <c r="D24" s="296">
        <f>D$4*((IFERROR(VLOOKUP($A24,'BAR Product Costs'!$A$11:$O$23,6,FALSE),0)+(IFERROR(VLOOKUP($A24,'BAR Product Costs'!$A$26:$O$55,6,FALSE),0))))</f>
        <v>443.12169312169306</v>
      </c>
      <c r="E24" s="296">
        <f>E$4*((IFERROR(VLOOKUP($A24,'BAR Product Costs'!$A$11:$O$23,8,FALSE),0)+(IFERROR(VLOOKUP($A24,'BAR Product Costs'!$A$26:$O$55,8,FALSE),0))))</f>
        <v>244.70899470899468</v>
      </c>
      <c r="F24" s="296">
        <f>F$4*((IFERROR(VLOOKUP($A24,'BAR Product Costs'!$A$11:$O$23,10,FALSE),0)+(IFERROR(VLOOKUP($A24,'BAR Product Costs'!$A$26:$O$55,10,FALSE),0))))</f>
        <v>238.09523809523807</v>
      </c>
      <c r="G24" s="304">
        <f>G$4*(IFERROR(VLOOKUP($A24,'NB Product Costs'!$A$6:$AQ$36,4,FALSE),0))</f>
        <v>0</v>
      </c>
      <c r="H24" s="304">
        <f>H$4*(IFERROR(VLOOKUP($A24,'NB Product Costs'!$A$6:$AQ$36,6,FALSE),0))</f>
        <v>0</v>
      </c>
      <c r="I24" s="304">
        <f>I$4*(IFERROR(VLOOKUP($A24,'NB Product Costs'!$A$6:$AQ$36,8,FALSE),0))</f>
        <v>0</v>
      </c>
      <c r="J24" s="304">
        <f>J$4*(IFERROR(VLOOKUP($A24,'NB Product Costs'!$A$6:$AQ$36,10,FALSE),0))</f>
        <v>0</v>
      </c>
      <c r="K24" s="304">
        <f>K$4*(IFERROR(VLOOKUP($A24,'NB Product Costs'!$A$6:$AQ$36,12,FALSE),0))</f>
        <v>0</v>
      </c>
      <c r="L24" s="304">
        <f>L$4*(IFERROR(VLOOKUP($A24,'NB Product Costs'!$A$6:$AQ$36,14,FALSE),0))</f>
        <v>0</v>
      </c>
      <c r="M24" s="304">
        <f>M$4*(IFERROR(VLOOKUP($A24,'NB Product Costs'!$A$6:$AQ$36,16,FALSE),0))</f>
        <v>0</v>
      </c>
      <c r="N24" s="304">
        <f>N$4*(IFERROR(VLOOKUP($A24,'NB Product Costs'!$A$6:$AQ$36,18,FALSE),0))</f>
        <v>0</v>
      </c>
      <c r="O24" s="304">
        <f>O$4*(IFERROR(VLOOKUP($A24,'NB Product Costs'!$A$6:$AQ$36,20,FALSE),0))</f>
        <v>0</v>
      </c>
      <c r="P24" s="304">
        <f>P$4*(IFERROR(VLOOKUP($A24,'NB Product Costs'!$A$6:$AQ$36,22,FALSE),0))</f>
        <v>0</v>
      </c>
      <c r="Q24" s="304">
        <f>Q$4*(IFERROR(VLOOKUP($A24,'NB Product Costs'!$A$6:$AQ$36,24,FALSE),0))</f>
        <v>0</v>
      </c>
      <c r="R24" s="304">
        <f>R$4*(IFERROR(VLOOKUP($A24,'NB Product Costs'!$A$6:$AQ$36,26,FALSE),0))</f>
        <v>0</v>
      </c>
      <c r="S24" s="304">
        <f>S$4*(IFERROR(VLOOKUP($A24,'NB Product Costs'!$A$6:$AQ$36,28,FALSE),0))</f>
        <v>0</v>
      </c>
      <c r="T24" s="304">
        <f>T$4*(IFERROR(VLOOKUP($A24,'NB Product Costs'!$A$6:$AQ$36,30,FALSE),0))</f>
        <v>0</v>
      </c>
      <c r="U24" s="304">
        <f>U$4*(IFERROR(VLOOKUP($A24,'NB Product Costs'!$A$6:$AQ$36,32,FALSE),0))</f>
        <v>0</v>
      </c>
      <c r="V24" s="304">
        <f>V$4*(IFERROR(VLOOKUP($A24,'NB Product Costs'!$A$6:$AQ$36,34,FALSE),0))</f>
        <v>0</v>
      </c>
      <c r="W24" s="304">
        <f>W$4*(IFERROR(VLOOKUP($A24,'NB Product Costs'!$A$6:$AQ$36,36,FALSE),0))</f>
        <v>0</v>
      </c>
      <c r="X24" s="304">
        <f>X$4*(IFERROR(VLOOKUP($A24,'NB Product Costs'!$A$6:$AQ$36,38,FALSE),0))</f>
        <v>0</v>
      </c>
      <c r="Y24" s="304">
        <f>Y$4*(IFERROR(VLOOKUP($A24,'NB Product Costs'!$A$6:$AQ$36,40,FALSE),0))</f>
        <v>0</v>
      </c>
      <c r="Z24" s="304">
        <f>Z$4*(IFERROR(VLOOKUP($A24,'NB Product Costs'!$A$6:$AQ$36,42,FALSE),0))</f>
        <v>0</v>
      </c>
    </row>
    <row r="25" spans="1:26" s="180" customFormat="1" ht="15.75">
      <c r="A25" s="180" t="str">
        <f>'Ingredient Costs'!A25</f>
        <v>Minor Monuments Espresso</v>
      </c>
      <c r="B25" s="296">
        <f t="shared" si="0"/>
        <v>75</v>
      </c>
      <c r="C25" s="296">
        <f>C$4*((IFERROR(VLOOKUP($A25,'BAR Product Costs'!$A$11:$O$23,4,FALSE),0)+(IFERROR(VLOOKUP($A25,'BAR Product Costs'!$A$26:$O$55,4,FALSE),0))))</f>
        <v>0</v>
      </c>
      <c r="D25" s="296">
        <f>D$4*((IFERROR(VLOOKUP($A25,'BAR Product Costs'!$A$11:$O$23,6,FALSE),0)+(IFERROR(VLOOKUP($A25,'BAR Product Costs'!$A$26:$O$55,6,FALSE),0))))</f>
        <v>0</v>
      </c>
      <c r="E25" s="296">
        <f>E$4*((IFERROR(VLOOKUP($A25,'BAR Product Costs'!$A$11:$O$23,8,FALSE),0)+(IFERROR(VLOOKUP($A25,'BAR Product Costs'!$A$26:$O$55,8,FALSE),0))))</f>
        <v>0</v>
      </c>
      <c r="F25" s="296">
        <f>F$4*((IFERROR(VLOOKUP($A25,'BAR Product Costs'!$A$11:$O$23,10,FALSE),0)+(IFERROR(VLOOKUP($A25,'BAR Product Costs'!$A$26:$O$55,10,FALSE),0))))</f>
        <v>0</v>
      </c>
      <c r="G25" s="304">
        <f>G$4*(IFERROR(VLOOKUP($A25,'NB Product Costs'!$A$6:$AQ$36,4,FALSE),0))</f>
        <v>0</v>
      </c>
      <c r="H25" s="304">
        <f>H$4*(IFERROR(VLOOKUP($A25,'NB Product Costs'!$A$6:$AQ$36,6,FALSE),0))</f>
        <v>0</v>
      </c>
      <c r="I25" s="304">
        <f>I$4*(IFERROR(VLOOKUP($A25,'NB Product Costs'!$A$6:$AQ$36,8,FALSE),0))</f>
        <v>0</v>
      </c>
      <c r="J25" s="304">
        <f>J$4*(IFERROR(VLOOKUP($A25,'NB Product Costs'!$A$6:$AQ$36,10,FALSE),0))</f>
        <v>0</v>
      </c>
      <c r="K25" s="304">
        <f>K$4*(IFERROR(VLOOKUP($A25,'NB Product Costs'!$A$6:$AQ$36,12,FALSE),0))</f>
        <v>0</v>
      </c>
      <c r="L25" s="304">
        <f>L$4*(IFERROR(VLOOKUP($A25,'NB Product Costs'!$A$6:$AQ$36,14,FALSE),0))</f>
        <v>0</v>
      </c>
      <c r="M25" s="304">
        <f>M$4*(IFERROR(VLOOKUP($A25,'NB Product Costs'!$A$6:$AQ$36,16,FALSE),0))</f>
        <v>0</v>
      </c>
      <c r="N25" s="304">
        <f>N$4*(IFERROR(VLOOKUP($A25,'NB Product Costs'!$A$6:$AQ$36,18,FALSE),0))</f>
        <v>0</v>
      </c>
      <c r="O25" s="304">
        <f>O$4*(IFERROR(VLOOKUP($A25,'NB Product Costs'!$A$6:$AQ$36,20,FALSE),0))</f>
        <v>75</v>
      </c>
      <c r="P25" s="304">
        <f>P$4*(IFERROR(VLOOKUP($A25,'NB Product Costs'!$A$6:$AQ$36,22,FALSE),0))</f>
        <v>0</v>
      </c>
      <c r="Q25" s="304">
        <f>Q$4*(IFERROR(VLOOKUP($A25,'NB Product Costs'!$A$6:$AQ$36,24,FALSE),0))</f>
        <v>0</v>
      </c>
      <c r="R25" s="304">
        <f>R$4*(IFERROR(VLOOKUP($A25,'NB Product Costs'!$A$6:$AQ$36,26,FALSE),0))</f>
        <v>0</v>
      </c>
      <c r="S25" s="304">
        <f>S$4*(IFERROR(VLOOKUP($A25,'NB Product Costs'!$A$6:$AQ$36,28,FALSE),0))</f>
        <v>0</v>
      </c>
      <c r="T25" s="304">
        <f>T$4*(IFERROR(VLOOKUP($A25,'NB Product Costs'!$A$6:$AQ$36,30,FALSE),0))</f>
        <v>0</v>
      </c>
      <c r="U25" s="304">
        <f>U$4*(IFERROR(VLOOKUP($A25,'NB Product Costs'!$A$6:$AQ$36,32,FALSE),0))</f>
        <v>0</v>
      </c>
      <c r="V25" s="304">
        <f>V$4*(IFERROR(VLOOKUP($A25,'NB Product Costs'!$A$6:$AQ$36,34,FALSE),0))</f>
        <v>0</v>
      </c>
      <c r="W25" s="304">
        <f>W$4*(IFERROR(VLOOKUP($A25,'NB Product Costs'!$A$6:$AQ$36,36,FALSE),0))</f>
        <v>0</v>
      </c>
      <c r="X25" s="304">
        <f>X$4*(IFERROR(VLOOKUP($A25,'NB Product Costs'!$A$6:$AQ$36,38,FALSE),0))</f>
        <v>0</v>
      </c>
      <c r="Y25" s="304">
        <f>Y$4*(IFERROR(VLOOKUP($A25,'NB Product Costs'!$A$6:$AQ$36,40,FALSE),0))</f>
        <v>0</v>
      </c>
      <c r="Z25" s="304">
        <f>Z$4*(IFERROR(VLOOKUP($A25,'NB Product Costs'!$A$6:$AQ$36,42,FALSE),0))</f>
        <v>0</v>
      </c>
    </row>
    <row r="26" spans="1:26" s="180" customFormat="1" ht="15.75">
      <c r="A26" s="180" t="str">
        <f>'Ingredient Costs'!A26</f>
        <v>Oats, Old-Fashioned GF</v>
      </c>
      <c r="B26" s="296">
        <f t="shared" si="0"/>
        <v>640.2116402116402</v>
      </c>
      <c r="C26" s="296">
        <f>C$4*((IFERROR(VLOOKUP($A26,'BAR Product Costs'!$A$11:$O$23,4,FALSE),0)+(IFERROR(VLOOKUP($A26,'BAR Product Costs'!$A$26:$O$55,4,FALSE),0))))</f>
        <v>146.38447971781304</v>
      </c>
      <c r="D26" s="296">
        <f>D$4*((IFERROR(VLOOKUP($A26,'BAR Product Costs'!$A$11:$O$23,6,FALSE),0)+(IFERROR(VLOOKUP($A26,'BAR Product Costs'!$A$26:$O$55,6,FALSE),0))))</f>
        <v>236.33156966490299</v>
      </c>
      <c r="E26" s="296">
        <f>E$4*((IFERROR(VLOOKUP($A26,'BAR Product Costs'!$A$11:$O$23,8,FALSE),0)+(IFERROR(VLOOKUP($A26,'BAR Product Costs'!$A$26:$O$55,8,FALSE),0))))</f>
        <v>130.51146384479716</v>
      </c>
      <c r="F26" s="296">
        <f>F$4*((IFERROR(VLOOKUP($A26,'BAR Product Costs'!$A$11:$O$23,10,FALSE),0)+(IFERROR(VLOOKUP($A26,'BAR Product Costs'!$A$26:$O$55,10,FALSE),0))))</f>
        <v>126.98412698412697</v>
      </c>
      <c r="G26" s="304">
        <f>G$4*(IFERROR(VLOOKUP($A26,'NB Product Costs'!$A$6:$AQ$36,4,FALSE),0))</f>
        <v>0</v>
      </c>
      <c r="H26" s="304">
        <f>H$4*(IFERROR(VLOOKUP($A26,'NB Product Costs'!$A$6:$AQ$36,6,FALSE),0))</f>
        <v>0</v>
      </c>
      <c r="I26" s="304">
        <f>I$4*(IFERROR(VLOOKUP($A26,'NB Product Costs'!$A$6:$AQ$36,8,FALSE),0))</f>
        <v>0</v>
      </c>
      <c r="J26" s="304">
        <f>J$4*(IFERROR(VLOOKUP($A26,'NB Product Costs'!$A$6:$AQ$36,10,FALSE),0))</f>
        <v>0</v>
      </c>
      <c r="K26" s="304">
        <f>K$4*(IFERROR(VLOOKUP($A26,'NB Product Costs'!$A$6:$AQ$36,12,FALSE),0))</f>
        <v>0</v>
      </c>
      <c r="L26" s="304">
        <f>L$4*(IFERROR(VLOOKUP($A26,'NB Product Costs'!$A$6:$AQ$36,14,FALSE),0))</f>
        <v>0</v>
      </c>
      <c r="M26" s="304">
        <f>M$4*(IFERROR(VLOOKUP($A26,'NB Product Costs'!$A$6:$AQ$36,16,FALSE),0))</f>
        <v>0</v>
      </c>
      <c r="N26" s="304">
        <f>N$4*(IFERROR(VLOOKUP($A26,'NB Product Costs'!$A$6:$AQ$36,18,FALSE),0))</f>
        <v>0</v>
      </c>
      <c r="O26" s="304">
        <f>O$4*(IFERROR(VLOOKUP($A26,'NB Product Costs'!$A$6:$AQ$36,20,FALSE),0))</f>
        <v>0</v>
      </c>
      <c r="P26" s="304">
        <f>P$4*(IFERROR(VLOOKUP($A26,'NB Product Costs'!$A$6:$AQ$36,22,FALSE),0))</f>
        <v>0</v>
      </c>
      <c r="Q26" s="304">
        <f>Q$4*(IFERROR(VLOOKUP($A26,'NB Product Costs'!$A$6:$AQ$36,24,FALSE),0))</f>
        <v>0</v>
      </c>
      <c r="R26" s="304">
        <f>R$4*(IFERROR(VLOOKUP($A26,'NB Product Costs'!$A$6:$AQ$36,26,FALSE),0))</f>
        <v>0</v>
      </c>
      <c r="S26" s="304">
        <f>S$4*(IFERROR(VLOOKUP($A26,'NB Product Costs'!$A$6:$AQ$36,28,FALSE),0))</f>
        <v>0</v>
      </c>
      <c r="T26" s="304">
        <f>T$4*(IFERROR(VLOOKUP($A26,'NB Product Costs'!$A$6:$AQ$36,30,FALSE),0))</f>
        <v>0</v>
      </c>
      <c r="U26" s="304">
        <f>U$4*(IFERROR(VLOOKUP($A26,'NB Product Costs'!$A$6:$AQ$36,32,FALSE),0))</f>
        <v>0</v>
      </c>
      <c r="V26" s="304">
        <f>V$4*(IFERROR(VLOOKUP($A26,'NB Product Costs'!$A$6:$AQ$36,34,FALSE),0))</f>
        <v>0</v>
      </c>
      <c r="W26" s="304">
        <f>W$4*(IFERROR(VLOOKUP($A26,'NB Product Costs'!$A$6:$AQ$36,36,FALSE),0))</f>
        <v>0</v>
      </c>
      <c r="X26" s="304">
        <f>X$4*(IFERROR(VLOOKUP($A26,'NB Product Costs'!$A$6:$AQ$36,38,FALSE),0))</f>
        <v>0</v>
      </c>
      <c r="Y26" s="304">
        <f>Y$4*(IFERROR(VLOOKUP($A26,'NB Product Costs'!$A$6:$AQ$36,40,FALSE),0))</f>
        <v>0</v>
      </c>
      <c r="Z26" s="304">
        <f>Z$4*(IFERROR(VLOOKUP($A26,'NB Product Costs'!$A$6:$AQ$36,42,FALSE),0))</f>
        <v>0</v>
      </c>
    </row>
    <row r="27" spans="1:26" s="180" customFormat="1" ht="15.75">
      <c r="A27" s="180" t="str">
        <f>'Ingredient Costs'!A27</f>
        <v>Oil, Grapeseed</v>
      </c>
      <c r="B27" s="296">
        <f t="shared" si="0"/>
        <v>0</v>
      </c>
      <c r="C27" s="296">
        <f>C$4*((IFERROR(VLOOKUP($A27,'BAR Product Costs'!$A$11:$O$23,4,FALSE),0)+(IFERROR(VLOOKUP($A27,'BAR Product Costs'!$A$26:$O$55,4,FALSE),0))))</f>
        <v>0</v>
      </c>
      <c r="D27" s="296">
        <f>D$4*((IFERROR(VLOOKUP($A27,'BAR Product Costs'!$A$11:$O$23,6,FALSE),0)+(IFERROR(VLOOKUP($A27,'BAR Product Costs'!$A$26:$O$55,6,FALSE),0))))</f>
        <v>0</v>
      </c>
      <c r="E27" s="296">
        <f>E$4*((IFERROR(VLOOKUP($A27,'BAR Product Costs'!$A$11:$O$23,8,FALSE),0)+(IFERROR(VLOOKUP($A27,'BAR Product Costs'!$A$26:$O$55,8,FALSE),0))))</f>
        <v>0</v>
      </c>
      <c r="F27" s="296">
        <f>F$4*((IFERROR(VLOOKUP($A27,'BAR Product Costs'!$A$11:$O$23,10,FALSE),0)+(IFERROR(VLOOKUP($A27,'BAR Product Costs'!$A$26:$O$55,10,FALSE),0))))</f>
        <v>0</v>
      </c>
      <c r="G27" s="304">
        <f>G$4*(IFERROR(VLOOKUP($A27,'NB Product Costs'!$A$6:$AQ$36,4,FALSE),0))</f>
        <v>0</v>
      </c>
      <c r="H27" s="304">
        <f>H$4*(IFERROR(VLOOKUP($A27,'NB Product Costs'!$A$6:$AQ$36,6,FALSE),0))</f>
        <v>0</v>
      </c>
      <c r="I27" s="304">
        <f>I$4*(IFERROR(VLOOKUP($A27,'NB Product Costs'!$A$6:$AQ$36,8,FALSE),0))</f>
        <v>0</v>
      </c>
      <c r="J27" s="304">
        <f>J$4*(IFERROR(VLOOKUP($A27,'NB Product Costs'!$A$6:$AQ$36,10,FALSE),0))</f>
        <v>0</v>
      </c>
      <c r="K27" s="304">
        <f>K$4*(IFERROR(VLOOKUP($A27,'NB Product Costs'!$A$6:$AQ$36,12,FALSE),0))</f>
        <v>0</v>
      </c>
      <c r="L27" s="304">
        <f>L$4*(IFERROR(VLOOKUP($A27,'NB Product Costs'!$A$6:$AQ$36,14,FALSE),0))</f>
        <v>0</v>
      </c>
      <c r="M27" s="304">
        <f>M$4*(IFERROR(VLOOKUP($A27,'NB Product Costs'!$A$6:$AQ$36,16,FALSE),0))</f>
        <v>0</v>
      </c>
      <c r="N27" s="304">
        <f>N$4*(IFERROR(VLOOKUP($A27,'NB Product Costs'!$A$6:$AQ$36,18,FALSE),0))</f>
        <v>0</v>
      </c>
      <c r="O27" s="304">
        <f>O$4*(IFERROR(VLOOKUP($A27,'NB Product Costs'!$A$6:$AQ$36,20,FALSE),0))</f>
        <v>0</v>
      </c>
      <c r="P27" s="304">
        <f>P$4*(IFERROR(VLOOKUP($A27,'NB Product Costs'!$A$6:$AQ$36,22,FALSE),0))</f>
        <v>0</v>
      </c>
      <c r="Q27" s="304">
        <f>Q$4*(IFERROR(VLOOKUP($A27,'NB Product Costs'!$A$6:$AQ$36,24,FALSE),0))</f>
        <v>0</v>
      </c>
      <c r="R27" s="304">
        <f>R$4*(IFERROR(VLOOKUP($A27,'NB Product Costs'!$A$6:$AQ$36,26,FALSE),0))</f>
        <v>0</v>
      </c>
      <c r="S27" s="304">
        <f>S$4*(IFERROR(VLOOKUP($A27,'NB Product Costs'!$A$6:$AQ$36,28,FALSE),0))</f>
        <v>0</v>
      </c>
      <c r="T27" s="304">
        <f>T$4*(IFERROR(VLOOKUP($A27,'NB Product Costs'!$A$6:$AQ$36,30,FALSE),0))</f>
        <v>0</v>
      </c>
      <c r="U27" s="304">
        <f>U$4*(IFERROR(VLOOKUP($A27,'NB Product Costs'!$A$6:$AQ$36,32,FALSE),0))</f>
        <v>0</v>
      </c>
      <c r="V27" s="304">
        <f>V$4*(IFERROR(VLOOKUP($A27,'NB Product Costs'!$A$6:$AQ$36,34,FALSE),0))</f>
        <v>0</v>
      </c>
      <c r="W27" s="304">
        <f>W$4*(IFERROR(VLOOKUP($A27,'NB Product Costs'!$A$6:$AQ$36,36,FALSE),0))</f>
        <v>0</v>
      </c>
      <c r="X27" s="304">
        <f>X$4*(IFERROR(VLOOKUP($A27,'NB Product Costs'!$A$6:$AQ$36,38,FALSE),0))</f>
        <v>0</v>
      </c>
      <c r="Y27" s="304">
        <f>Y$4*(IFERROR(VLOOKUP($A27,'NB Product Costs'!$A$6:$AQ$36,40,FALSE),0))</f>
        <v>0</v>
      </c>
      <c r="Z27" s="304">
        <f>Z$4*(IFERROR(VLOOKUP($A27,'NB Product Costs'!$A$6:$AQ$36,42,FALSE),0))</f>
        <v>0</v>
      </c>
    </row>
    <row r="28" spans="1:26" s="180" customFormat="1" ht="15.75">
      <c r="A28" s="180" t="str">
        <f>'Ingredient Costs'!A28</f>
        <v>Onyx 72% Bittersweet Chocolate Callets</v>
      </c>
      <c r="B28" s="296">
        <f t="shared" si="0"/>
        <v>0</v>
      </c>
      <c r="C28" s="296">
        <f>C$4*((IFERROR(VLOOKUP($A28,'BAR Product Costs'!$A$11:$O$23,4,FALSE),0)+(IFERROR(VLOOKUP($A28,'BAR Product Costs'!$A$26:$O$55,4,FALSE),0))))</f>
        <v>0</v>
      </c>
      <c r="D28" s="296">
        <f>D$4*((IFERROR(VLOOKUP($A28,'BAR Product Costs'!$A$11:$O$23,6,FALSE),0)+(IFERROR(VLOOKUP($A28,'BAR Product Costs'!$A$26:$O$55,6,FALSE),0))))</f>
        <v>0</v>
      </c>
      <c r="E28" s="296">
        <f>E$4*((IFERROR(VLOOKUP($A28,'BAR Product Costs'!$A$11:$O$23,8,FALSE),0)+(IFERROR(VLOOKUP($A28,'BAR Product Costs'!$A$26:$O$55,8,FALSE),0))))</f>
        <v>0</v>
      </c>
      <c r="F28" s="296">
        <f>F$4*((IFERROR(VLOOKUP($A28,'BAR Product Costs'!$A$11:$O$23,10,FALSE),0)+(IFERROR(VLOOKUP($A28,'BAR Product Costs'!$A$26:$O$55,10,FALSE),0))))</f>
        <v>0</v>
      </c>
      <c r="G28" s="304">
        <f>G$4*(IFERROR(VLOOKUP($A28,'NB Product Costs'!$A$6:$AQ$36,4,FALSE),0))</f>
        <v>0</v>
      </c>
      <c r="H28" s="304">
        <f>H$4*(IFERROR(VLOOKUP($A28,'NB Product Costs'!$A$6:$AQ$36,6,FALSE),0))</f>
        <v>0</v>
      </c>
      <c r="I28" s="304">
        <f>I$4*(IFERROR(VLOOKUP($A28,'NB Product Costs'!$A$6:$AQ$36,8,FALSE),0))</f>
        <v>0</v>
      </c>
      <c r="J28" s="304">
        <f>J$4*(IFERROR(VLOOKUP($A28,'NB Product Costs'!$A$6:$AQ$36,10,FALSE),0))</f>
        <v>0</v>
      </c>
      <c r="K28" s="304">
        <f>K$4*(IFERROR(VLOOKUP($A28,'NB Product Costs'!$A$6:$AQ$36,12,FALSE),0))</f>
        <v>0</v>
      </c>
      <c r="L28" s="304">
        <f>L$4*(IFERROR(VLOOKUP($A28,'NB Product Costs'!$A$6:$AQ$36,14,FALSE),0))</f>
        <v>0</v>
      </c>
      <c r="M28" s="304">
        <f>M$4*(IFERROR(VLOOKUP($A28,'NB Product Costs'!$A$6:$AQ$36,16,FALSE),0))</f>
        <v>0</v>
      </c>
      <c r="N28" s="304">
        <f>N$4*(IFERROR(VLOOKUP($A28,'NB Product Costs'!$A$6:$AQ$36,18,FALSE),0))</f>
        <v>0</v>
      </c>
      <c r="O28" s="304">
        <f>O$4*(IFERROR(VLOOKUP($A28,'NB Product Costs'!$A$6:$AQ$36,20,FALSE),0))</f>
        <v>0</v>
      </c>
      <c r="P28" s="304">
        <f>P$4*(IFERROR(VLOOKUP($A28,'NB Product Costs'!$A$6:$AQ$36,22,FALSE),0))</f>
        <v>0</v>
      </c>
      <c r="Q28" s="304">
        <f>Q$4*(IFERROR(VLOOKUP($A28,'NB Product Costs'!$A$6:$AQ$36,24,FALSE),0))</f>
        <v>0</v>
      </c>
      <c r="R28" s="304">
        <f>R$4*(IFERROR(VLOOKUP($A28,'NB Product Costs'!$A$6:$AQ$36,26,FALSE),0))</f>
        <v>0</v>
      </c>
      <c r="S28" s="304">
        <f>S$4*(IFERROR(VLOOKUP($A28,'NB Product Costs'!$A$6:$AQ$36,28,FALSE),0))</f>
        <v>0</v>
      </c>
      <c r="T28" s="304">
        <f>T$4*(IFERROR(VLOOKUP($A28,'NB Product Costs'!$A$6:$AQ$36,30,FALSE),0))</f>
        <v>0</v>
      </c>
      <c r="U28" s="304">
        <f>U$4*(IFERROR(VLOOKUP($A28,'NB Product Costs'!$A$6:$AQ$36,32,FALSE),0))</f>
        <v>0</v>
      </c>
      <c r="V28" s="304">
        <f>V$4*(IFERROR(VLOOKUP($A28,'NB Product Costs'!$A$6:$AQ$36,34,FALSE),0))</f>
        <v>0</v>
      </c>
      <c r="W28" s="304">
        <f>W$4*(IFERROR(VLOOKUP($A28,'NB Product Costs'!$A$6:$AQ$36,36,FALSE),0))</f>
        <v>0</v>
      </c>
      <c r="X28" s="304">
        <f>X$4*(IFERROR(VLOOKUP($A28,'NB Product Costs'!$A$6:$AQ$36,38,FALSE),0))</f>
        <v>0</v>
      </c>
      <c r="Y28" s="304">
        <f>Y$4*(IFERROR(VLOOKUP($A28,'NB Product Costs'!$A$6:$AQ$36,40,FALSE),0))</f>
        <v>0</v>
      </c>
      <c r="Z28" s="304">
        <f>Z$4*(IFERROR(VLOOKUP($A28,'NB Product Costs'!$A$6:$AQ$36,42,FALSE),0))</f>
        <v>0</v>
      </c>
    </row>
    <row r="29" spans="1:26" s="180" customFormat="1" ht="15.75">
      <c r="A29" s="180" t="str">
        <f>'Ingredient Costs'!A29</f>
        <v>Organic Cashew Kernels LWP</v>
      </c>
      <c r="B29" s="296">
        <f t="shared" si="0"/>
        <v>3081.1097883597886</v>
      </c>
      <c r="C29" s="296">
        <f>C$4*((IFERROR(VLOOKUP($A29,'BAR Product Costs'!$A$11:$O$23,4,FALSE),0)+(IFERROR(VLOOKUP($A29,'BAR Product Costs'!$A$26:$O$55,4,FALSE),0))))</f>
        <v>0</v>
      </c>
      <c r="D29" s="296">
        <f>D$4*((IFERROR(VLOOKUP($A29,'BAR Product Costs'!$A$11:$O$23,6,FALSE),0)+(IFERROR(VLOOKUP($A29,'BAR Product Costs'!$A$26:$O$55,6,FALSE),0))))</f>
        <v>0</v>
      </c>
      <c r="E29" s="296">
        <f>E$4*((IFERROR(VLOOKUP($A29,'BAR Product Costs'!$A$11:$O$23,8,FALSE),0)+(IFERROR(VLOOKUP($A29,'BAR Product Costs'!$A$26:$O$55,8,FALSE),0))))</f>
        <v>0</v>
      </c>
      <c r="F29" s="296">
        <f>F$4*((IFERROR(VLOOKUP($A29,'BAR Product Costs'!$A$11:$O$23,10,FALSE),0)+(IFERROR(VLOOKUP($A29,'BAR Product Costs'!$A$26:$O$55,10,FALSE),0))))</f>
        <v>183.10978835978835</v>
      </c>
      <c r="G29" s="304">
        <f>G$4*(IFERROR(VLOOKUP($A29,'NB Product Costs'!$A$6:$AQ$36,4,FALSE),0))</f>
        <v>0</v>
      </c>
      <c r="H29" s="304">
        <f>H$4*(IFERROR(VLOOKUP($A29,'NB Product Costs'!$A$6:$AQ$36,6,FALSE),0))</f>
        <v>0</v>
      </c>
      <c r="I29" s="304">
        <f>I$4*(IFERROR(VLOOKUP($A29,'NB Product Costs'!$A$6:$AQ$36,8,FALSE),0))</f>
        <v>0</v>
      </c>
      <c r="J29" s="304">
        <f>J$4*(IFERROR(VLOOKUP($A29,'NB Product Costs'!$A$6:$AQ$36,10,FALSE),0))</f>
        <v>1440</v>
      </c>
      <c r="K29" s="304">
        <f>K$4*(IFERROR(VLOOKUP($A29,'NB Product Costs'!$A$6:$AQ$36,12,FALSE),0))</f>
        <v>0</v>
      </c>
      <c r="L29" s="304">
        <f>L$4*(IFERROR(VLOOKUP($A29,'NB Product Costs'!$A$6:$AQ$36,14,FALSE),0))</f>
        <v>0</v>
      </c>
      <c r="M29" s="304">
        <f>M$4*(IFERROR(VLOOKUP($A29,'NB Product Costs'!$A$6:$AQ$36,16,FALSE),0))</f>
        <v>0</v>
      </c>
      <c r="N29" s="304">
        <f>N$4*(IFERROR(VLOOKUP($A29,'NB Product Costs'!$A$6:$AQ$36,18,FALSE),0))</f>
        <v>0</v>
      </c>
      <c r="O29" s="304">
        <f>O$4*(IFERROR(VLOOKUP($A29,'NB Product Costs'!$A$6:$AQ$36,20,FALSE),0))</f>
        <v>0</v>
      </c>
      <c r="P29" s="304">
        <f>P$4*(IFERROR(VLOOKUP($A29,'NB Product Costs'!$A$6:$AQ$36,22,FALSE),0))</f>
        <v>0</v>
      </c>
      <c r="Q29" s="304">
        <f>Q$4*(IFERROR(VLOOKUP($A29,'NB Product Costs'!$A$6:$AQ$36,24,FALSE),0))</f>
        <v>0</v>
      </c>
      <c r="R29" s="304">
        <f>R$4*(IFERROR(VLOOKUP($A29,'NB Product Costs'!$A$6:$AQ$36,26,FALSE),0))</f>
        <v>0</v>
      </c>
      <c r="S29" s="304">
        <f>S$4*(IFERROR(VLOOKUP($A29,'NB Product Costs'!$A$6:$AQ$36,28,FALSE),0))</f>
        <v>0</v>
      </c>
      <c r="T29" s="304">
        <f>T$4*(IFERROR(VLOOKUP($A29,'NB Product Costs'!$A$6:$AQ$36,30,FALSE),0))</f>
        <v>0</v>
      </c>
      <c r="U29" s="304">
        <f>U$4*(IFERROR(VLOOKUP($A29,'NB Product Costs'!$A$6:$AQ$36,32,FALSE),0))</f>
        <v>0</v>
      </c>
      <c r="V29" s="304">
        <f>V$4*(IFERROR(VLOOKUP($A29,'NB Product Costs'!$A$6:$AQ$36,34,FALSE),0))</f>
        <v>18</v>
      </c>
      <c r="W29" s="304">
        <f>W$4*(IFERROR(VLOOKUP($A29,'NB Product Costs'!$A$6:$AQ$36,36,FALSE),0))</f>
        <v>0</v>
      </c>
      <c r="X29" s="304">
        <f>X$4*(IFERROR(VLOOKUP($A29,'NB Product Costs'!$A$6:$AQ$36,38,FALSE),0))</f>
        <v>1440</v>
      </c>
      <c r="Y29" s="304">
        <f>Y$4*(IFERROR(VLOOKUP($A29,'NB Product Costs'!$A$6:$AQ$36,40,FALSE),0))</f>
        <v>0</v>
      </c>
      <c r="Z29" s="304">
        <f>Z$4*(IFERROR(VLOOKUP($A29,'NB Product Costs'!$A$6:$AQ$36,42,FALSE),0))</f>
        <v>0</v>
      </c>
    </row>
    <row r="30" spans="1:26" s="180" customFormat="1" ht="15.75">
      <c r="A30" s="180" t="str">
        <f>'Ingredient Costs'!A30</f>
        <v>Organic Chia Seeds</v>
      </c>
      <c r="B30" s="296">
        <f t="shared" si="0"/>
        <v>6.6000000000000005</v>
      </c>
      <c r="C30" s="296">
        <f>C$4*((IFERROR(VLOOKUP($A30,'BAR Product Costs'!$A$11:$O$23,4,FALSE),0)+(IFERROR(VLOOKUP($A30,'BAR Product Costs'!$A$26:$O$55,4,FALSE),0))))</f>
        <v>0</v>
      </c>
      <c r="D30" s="296">
        <f>D$4*((IFERROR(VLOOKUP($A30,'BAR Product Costs'!$A$11:$O$23,6,FALSE),0)+(IFERROR(VLOOKUP($A30,'BAR Product Costs'!$A$26:$O$55,6,FALSE),0))))</f>
        <v>0</v>
      </c>
      <c r="E30" s="296">
        <f>E$4*((IFERROR(VLOOKUP($A30,'BAR Product Costs'!$A$11:$O$23,8,FALSE),0)+(IFERROR(VLOOKUP($A30,'BAR Product Costs'!$A$26:$O$55,8,FALSE),0))))</f>
        <v>0</v>
      </c>
      <c r="F30" s="296">
        <f>F$4*((IFERROR(VLOOKUP($A30,'BAR Product Costs'!$A$11:$O$23,10,FALSE),0)+(IFERROR(VLOOKUP($A30,'BAR Product Costs'!$A$26:$O$55,10,FALSE),0))))</f>
        <v>0</v>
      </c>
      <c r="G30" s="304">
        <f>G$4*(IFERROR(VLOOKUP($A30,'NB Product Costs'!$A$6:$AQ$36,4,FALSE),0))</f>
        <v>0</v>
      </c>
      <c r="H30" s="304">
        <f>H$4*(IFERROR(VLOOKUP($A30,'NB Product Costs'!$A$6:$AQ$36,6,FALSE),0))</f>
        <v>0</v>
      </c>
      <c r="I30" s="304">
        <f>I$4*(IFERROR(VLOOKUP($A30,'NB Product Costs'!$A$6:$AQ$36,8,FALSE),0))</f>
        <v>0</v>
      </c>
      <c r="J30" s="304">
        <f>J$4*(IFERROR(VLOOKUP($A30,'NB Product Costs'!$A$6:$AQ$36,10,FALSE),0))</f>
        <v>0</v>
      </c>
      <c r="K30" s="304">
        <f>K$4*(IFERROR(VLOOKUP($A30,'NB Product Costs'!$A$6:$AQ$36,12,FALSE),0))</f>
        <v>0</v>
      </c>
      <c r="L30" s="304">
        <f>L$4*(IFERROR(VLOOKUP($A30,'NB Product Costs'!$A$6:$AQ$36,14,FALSE),0))</f>
        <v>0</v>
      </c>
      <c r="M30" s="304">
        <f>M$4*(IFERROR(VLOOKUP($A30,'NB Product Costs'!$A$6:$AQ$36,16,FALSE),0))</f>
        <v>0</v>
      </c>
      <c r="N30" s="304">
        <f>N$4*(IFERROR(VLOOKUP($A30,'NB Product Costs'!$A$6:$AQ$36,18,FALSE),0))</f>
        <v>0</v>
      </c>
      <c r="O30" s="304">
        <f>O$4*(IFERROR(VLOOKUP($A30,'NB Product Costs'!$A$6:$AQ$36,20,FALSE),0))</f>
        <v>0</v>
      </c>
      <c r="P30" s="304">
        <f>P$4*(IFERROR(VLOOKUP($A30,'NB Product Costs'!$A$6:$AQ$36,22,FALSE),0))</f>
        <v>0</v>
      </c>
      <c r="Q30" s="304">
        <f>Q$4*(IFERROR(VLOOKUP($A30,'NB Product Costs'!$A$6:$AQ$36,24,FALSE),0))</f>
        <v>0</v>
      </c>
      <c r="R30" s="304">
        <f>R$4*(IFERROR(VLOOKUP($A30,'NB Product Costs'!$A$6:$AQ$36,26,FALSE),0))</f>
        <v>0</v>
      </c>
      <c r="S30" s="304">
        <f>S$4*(IFERROR(VLOOKUP($A30,'NB Product Costs'!$A$6:$AQ$36,28,FALSE),0))</f>
        <v>0</v>
      </c>
      <c r="T30" s="304">
        <f>T$4*(IFERROR(VLOOKUP($A30,'NB Product Costs'!$A$6:$AQ$36,30,FALSE),0))</f>
        <v>0</v>
      </c>
      <c r="U30" s="304">
        <f>U$4*(IFERROR(VLOOKUP($A30,'NB Product Costs'!$A$6:$AQ$36,32,FALSE),0))</f>
        <v>0</v>
      </c>
      <c r="V30" s="304">
        <f>V$4*(IFERROR(VLOOKUP($A30,'NB Product Costs'!$A$6:$AQ$36,34,FALSE),0))</f>
        <v>0</v>
      </c>
      <c r="W30" s="304">
        <f>W$4*(IFERROR(VLOOKUP($A30,'NB Product Costs'!$A$6:$AQ$36,36,FALSE),0))</f>
        <v>6.6000000000000005</v>
      </c>
      <c r="X30" s="304">
        <f>X$4*(IFERROR(VLOOKUP($A30,'NB Product Costs'!$A$6:$AQ$36,38,FALSE),0))</f>
        <v>0</v>
      </c>
      <c r="Y30" s="304">
        <f>Y$4*(IFERROR(VLOOKUP($A30,'NB Product Costs'!$A$6:$AQ$36,40,FALSE),0))</f>
        <v>0</v>
      </c>
      <c r="Z30" s="304">
        <f>Z$4*(IFERROR(VLOOKUP($A30,'NB Product Costs'!$A$6:$AQ$36,42,FALSE),0))</f>
        <v>0</v>
      </c>
    </row>
    <row r="31" spans="1:26" s="180" customFormat="1" ht="15.75">
      <c r="A31" s="180" t="str">
        <f>'Ingredient Costs'!A31</f>
        <v>Organic Coconut Oil</v>
      </c>
      <c r="B31" s="296">
        <f t="shared" si="0"/>
        <v>89.25735626102292</v>
      </c>
      <c r="C31" s="296">
        <f>C$4*((IFERROR(VLOOKUP($A31,'BAR Product Costs'!$A$11:$O$23,4,FALSE),0)+(IFERROR(VLOOKUP($A31,'BAR Product Costs'!$A$26:$O$55,4,FALSE),0))))</f>
        <v>7.6241916519694293</v>
      </c>
      <c r="D31" s="296">
        <f>D$4*((IFERROR(VLOOKUP($A31,'BAR Product Costs'!$A$11:$O$23,6,FALSE),0)+(IFERROR(VLOOKUP($A31,'BAR Product Costs'!$A$26:$O$55,6,FALSE),0))))</f>
        <v>12.308935920047031</v>
      </c>
      <c r="E31" s="296">
        <f>E$4*((IFERROR(VLOOKUP($A31,'BAR Product Costs'!$A$11:$O$23,8,FALSE),0)+(IFERROR(VLOOKUP($A31,'BAR Product Costs'!$A$26:$O$55,8,FALSE),0))))</f>
        <v>6.7974720752498525</v>
      </c>
      <c r="F31" s="296">
        <f>F$4*((IFERROR(VLOOKUP($A31,'BAR Product Costs'!$A$11:$O$23,10,FALSE),0)+(IFERROR(VLOOKUP($A31,'BAR Product Costs'!$A$26:$O$55,10,FALSE),0))))</f>
        <v>6.6137566137566131</v>
      </c>
      <c r="G31" s="304">
        <f>G$4*(IFERROR(VLOOKUP($A31,'NB Product Costs'!$A$6:$AQ$36,4,FALSE),0))</f>
        <v>9.338000000000001</v>
      </c>
      <c r="H31" s="304">
        <f>H$4*(IFERROR(VLOOKUP($A31,'NB Product Costs'!$A$6:$AQ$36,6,FALSE),0))</f>
        <v>0</v>
      </c>
      <c r="I31" s="304">
        <f>I$4*(IFERROR(VLOOKUP($A31,'NB Product Costs'!$A$6:$AQ$36,8,FALSE),0))</f>
        <v>0</v>
      </c>
      <c r="J31" s="304">
        <f>J$4*(IFERROR(VLOOKUP($A31,'NB Product Costs'!$A$6:$AQ$36,10,FALSE),0))</f>
        <v>16</v>
      </c>
      <c r="K31" s="304">
        <f>K$4*(IFERROR(VLOOKUP($A31,'NB Product Costs'!$A$6:$AQ$36,12,FALSE),0))</f>
        <v>0</v>
      </c>
      <c r="L31" s="304">
        <f>L$4*(IFERROR(VLOOKUP($A31,'NB Product Costs'!$A$6:$AQ$36,14,FALSE),0))</f>
        <v>0</v>
      </c>
      <c r="M31" s="304">
        <f>M$4*(IFERROR(VLOOKUP($A31,'NB Product Costs'!$A$6:$AQ$36,16,FALSE),0))</f>
        <v>0</v>
      </c>
      <c r="N31" s="304">
        <f>N$4*(IFERROR(VLOOKUP($A31,'NB Product Costs'!$A$6:$AQ$36,18,FALSE),0))</f>
        <v>0</v>
      </c>
      <c r="O31" s="304">
        <f>O$4*(IFERROR(VLOOKUP($A31,'NB Product Costs'!$A$6:$AQ$36,20,FALSE),0))</f>
        <v>9.254999999999999</v>
      </c>
      <c r="P31" s="304">
        <f>P$4*(IFERROR(VLOOKUP($A31,'NB Product Costs'!$A$6:$AQ$36,22,FALSE),0))</f>
        <v>0</v>
      </c>
      <c r="Q31" s="304">
        <f>Q$4*(IFERROR(VLOOKUP($A31,'NB Product Costs'!$A$6:$AQ$36,24,FALSE),0))</f>
        <v>0</v>
      </c>
      <c r="R31" s="304">
        <f>R$4*(IFERROR(VLOOKUP($A31,'NB Product Costs'!$A$6:$AQ$36,26,FALSE),0))</f>
        <v>0</v>
      </c>
      <c r="S31" s="304">
        <f>S$4*(IFERROR(VLOOKUP($A31,'NB Product Costs'!$A$6:$AQ$36,28,FALSE),0))</f>
        <v>0</v>
      </c>
      <c r="T31" s="304">
        <f>T$4*(IFERROR(VLOOKUP($A31,'NB Product Costs'!$A$6:$AQ$36,30,FALSE),0))</f>
        <v>0</v>
      </c>
      <c r="U31" s="304">
        <f>U$4*(IFERROR(VLOOKUP($A31,'NB Product Costs'!$A$6:$AQ$36,32,FALSE),0))</f>
        <v>0</v>
      </c>
      <c r="V31" s="304">
        <f>V$4*(IFERROR(VLOOKUP($A31,'NB Product Costs'!$A$6:$AQ$36,34,FALSE),0))</f>
        <v>0</v>
      </c>
      <c r="W31" s="304">
        <f>W$4*(IFERROR(VLOOKUP($A31,'NB Product Costs'!$A$6:$AQ$36,36,FALSE),0))</f>
        <v>1.32</v>
      </c>
      <c r="X31" s="304">
        <f>X$4*(IFERROR(VLOOKUP($A31,'NB Product Costs'!$A$6:$AQ$36,38,FALSE),0))</f>
        <v>20</v>
      </c>
      <c r="Y31" s="304">
        <f>Y$4*(IFERROR(VLOOKUP($A31,'NB Product Costs'!$A$6:$AQ$36,40,FALSE),0))</f>
        <v>0</v>
      </c>
      <c r="Z31" s="304">
        <f>Z$4*(IFERROR(VLOOKUP($A31,'NB Product Costs'!$A$6:$AQ$36,42,FALSE),0))</f>
        <v>0</v>
      </c>
    </row>
    <row r="32" spans="1:26" s="180" customFormat="1" ht="15.75">
      <c r="A32" s="180" t="str">
        <f>'Ingredient Costs'!A32</f>
        <v>Organic Honey</v>
      </c>
      <c r="B32" s="296">
        <f t="shared" si="0"/>
        <v>3181.1059187610235</v>
      </c>
      <c r="C32" s="296">
        <f>C$4*((IFERROR(VLOOKUP($A32,'BAR Product Costs'!$A$11:$O$23,4,FALSE),0)+(IFERROR(VLOOKUP($A32,'BAR Product Costs'!$A$26:$O$55,4,FALSE),0))))</f>
        <v>657.76492081863614</v>
      </c>
      <c r="D32" s="296">
        <f>D$4*((IFERROR(VLOOKUP($A32,'BAR Product Costs'!$A$11:$O$23,6,FALSE),0)+(IFERROR(VLOOKUP($A32,'BAR Product Costs'!$A$26:$O$55,6,FALSE),0))))</f>
        <v>1061.9337275867138</v>
      </c>
      <c r="E32" s="296">
        <f>E$4*((IFERROR(VLOOKUP($A32,'BAR Product Costs'!$A$11:$O$23,8,FALSE),0)+(IFERROR(VLOOKUP($A32,'BAR Product Costs'!$A$26:$O$55,8,FALSE),0))))</f>
        <v>586.44101374191655</v>
      </c>
      <c r="F32" s="296">
        <f>F$4*((IFERROR(VLOOKUP($A32,'BAR Product Costs'!$A$11:$O$23,10,FALSE),0)+(IFERROR(VLOOKUP($A32,'BAR Product Costs'!$A$26:$O$55,10,FALSE),0))))</f>
        <v>570.59125661375663</v>
      </c>
      <c r="G32" s="304">
        <f>G$4*(IFERROR(VLOOKUP($A32,'NB Product Costs'!$A$6:$AQ$36,4,FALSE),0))</f>
        <v>63.25</v>
      </c>
      <c r="H32" s="304">
        <f>H$4*(IFERROR(VLOOKUP($A32,'NB Product Costs'!$A$6:$AQ$36,6,FALSE),0))</f>
        <v>61.875</v>
      </c>
      <c r="I32" s="304">
        <f>I$4*(IFERROR(VLOOKUP($A32,'NB Product Costs'!$A$6:$AQ$36,8,FALSE),0))</f>
        <v>0</v>
      </c>
      <c r="J32" s="304">
        <f>J$4*(IFERROR(VLOOKUP($A32,'NB Product Costs'!$A$6:$AQ$36,10,FALSE),0))</f>
        <v>0</v>
      </c>
      <c r="K32" s="304">
        <f>K$4*(IFERROR(VLOOKUP($A32,'NB Product Costs'!$A$6:$AQ$36,12,FALSE),0))</f>
        <v>1.375</v>
      </c>
      <c r="L32" s="304">
        <f>L$4*(IFERROR(VLOOKUP($A32,'NB Product Costs'!$A$6:$AQ$36,14,FALSE),0))</f>
        <v>60</v>
      </c>
      <c r="M32" s="304">
        <f>M$4*(IFERROR(VLOOKUP($A32,'NB Product Costs'!$A$6:$AQ$36,16,FALSE),0))</f>
        <v>31.5</v>
      </c>
      <c r="N32" s="304">
        <f>N$4*(IFERROR(VLOOKUP($A32,'NB Product Costs'!$A$6:$AQ$36,18,FALSE),0))</f>
        <v>0</v>
      </c>
      <c r="O32" s="304">
        <f>O$4*(IFERROR(VLOOKUP($A32,'NB Product Costs'!$A$6:$AQ$36,20,FALSE),0))</f>
        <v>0</v>
      </c>
      <c r="P32" s="304">
        <f>P$4*(IFERROR(VLOOKUP($A32,'NB Product Costs'!$A$6:$AQ$36,22,FALSE),0))</f>
        <v>85.25</v>
      </c>
      <c r="Q32" s="304">
        <f>Q$4*(IFERROR(VLOOKUP($A32,'NB Product Costs'!$A$6:$AQ$36,24,FALSE),0))</f>
        <v>0</v>
      </c>
      <c r="R32" s="304">
        <f>R$4*(IFERROR(VLOOKUP($A32,'NB Product Costs'!$A$6:$AQ$36,26,FALSE),0))</f>
        <v>0</v>
      </c>
      <c r="S32" s="304">
        <f>S$4*(IFERROR(VLOOKUP($A32,'NB Product Costs'!$A$6:$AQ$36,28,FALSE),0))</f>
        <v>0</v>
      </c>
      <c r="T32" s="304">
        <f>T$4*(IFERROR(VLOOKUP($A32,'NB Product Costs'!$A$6:$AQ$36,30,FALSE),0))</f>
        <v>0</v>
      </c>
      <c r="U32" s="304">
        <f>U$4*(IFERROR(VLOOKUP($A32,'NB Product Costs'!$A$6:$AQ$36,32,FALSE),0))</f>
        <v>0</v>
      </c>
      <c r="V32" s="304">
        <f>V$4*(IFERROR(VLOOKUP($A32,'NB Product Costs'!$A$6:$AQ$36,34,FALSE),0))</f>
        <v>1.125</v>
      </c>
      <c r="W32" s="304">
        <f>W$4*(IFERROR(VLOOKUP($A32,'NB Product Costs'!$A$6:$AQ$36,36,FALSE),0))</f>
        <v>0</v>
      </c>
      <c r="X32" s="304">
        <f>X$4*(IFERROR(VLOOKUP($A32,'NB Product Costs'!$A$6:$AQ$36,38,FALSE),0))</f>
        <v>0</v>
      </c>
      <c r="Y32" s="304">
        <f>Y$4*(IFERROR(VLOOKUP($A32,'NB Product Costs'!$A$6:$AQ$36,40,FALSE),0))</f>
        <v>0</v>
      </c>
      <c r="Z32" s="304">
        <f>Z$4*(IFERROR(VLOOKUP($A32,'NB Product Costs'!$A$6:$AQ$36,42,FALSE),0))</f>
        <v>0</v>
      </c>
    </row>
    <row r="33" spans="1:26" s="180" customFormat="1" ht="15.75">
      <c r="A33" s="180" t="str">
        <f>'Ingredient Costs'!A33</f>
        <v>Organic Maple Granules</v>
      </c>
      <c r="B33" s="296">
        <f t="shared" si="0"/>
        <v>328</v>
      </c>
      <c r="C33" s="296">
        <f>C$4*((IFERROR(VLOOKUP($A33,'BAR Product Costs'!$A$11:$O$23,4,FALSE),0)+(IFERROR(VLOOKUP($A33,'BAR Product Costs'!$A$26:$O$55,4,FALSE),0))))</f>
        <v>0</v>
      </c>
      <c r="D33" s="296">
        <f>D$4*((IFERROR(VLOOKUP($A33,'BAR Product Costs'!$A$11:$O$23,6,FALSE),0)+(IFERROR(VLOOKUP($A33,'BAR Product Costs'!$A$26:$O$55,6,FALSE),0))))</f>
        <v>0</v>
      </c>
      <c r="E33" s="296">
        <f>E$4*((IFERROR(VLOOKUP($A33,'BAR Product Costs'!$A$11:$O$23,8,FALSE),0)+(IFERROR(VLOOKUP($A33,'BAR Product Costs'!$A$26:$O$55,8,FALSE),0))))</f>
        <v>0</v>
      </c>
      <c r="F33" s="296">
        <f>F$4*((IFERROR(VLOOKUP($A33,'BAR Product Costs'!$A$11:$O$23,10,FALSE),0)+(IFERROR(VLOOKUP($A33,'BAR Product Costs'!$A$26:$O$55,10,FALSE),0))))</f>
        <v>0</v>
      </c>
      <c r="G33" s="304">
        <f>G$4*(IFERROR(VLOOKUP($A33,'NB Product Costs'!$A$6:$AQ$36,4,FALSE),0))</f>
        <v>0</v>
      </c>
      <c r="H33" s="304">
        <f>H$4*(IFERROR(VLOOKUP($A33,'NB Product Costs'!$A$6:$AQ$36,6,FALSE),0))</f>
        <v>0</v>
      </c>
      <c r="I33" s="304">
        <f>I$4*(IFERROR(VLOOKUP($A33,'NB Product Costs'!$A$6:$AQ$36,8,FALSE),0))</f>
        <v>0</v>
      </c>
      <c r="J33" s="304">
        <f>J$4*(IFERROR(VLOOKUP($A33,'NB Product Costs'!$A$6:$AQ$36,10,FALSE),0))</f>
        <v>0</v>
      </c>
      <c r="K33" s="304">
        <f>K$4*(IFERROR(VLOOKUP($A33,'NB Product Costs'!$A$6:$AQ$36,12,FALSE),0))</f>
        <v>0</v>
      </c>
      <c r="L33" s="304">
        <f>L$4*(IFERROR(VLOOKUP($A33,'NB Product Costs'!$A$6:$AQ$36,14,FALSE),0))</f>
        <v>0</v>
      </c>
      <c r="M33" s="304">
        <f>M$4*(IFERROR(VLOOKUP($A33,'NB Product Costs'!$A$6:$AQ$36,16,FALSE),0))</f>
        <v>0</v>
      </c>
      <c r="N33" s="304">
        <f>N$4*(IFERROR(VLOOKUP($A33,'NB Product Costs'!$A$6:$AQ$36,18,FALSE),0))</f>
        <v>0</v>
      </c>
      <c r="O33" s="304">
        <f>O$4*(IFERROR(VLOOKUP($A33,'NB Product Costs'!$A$6:$AQ$36,20,FALSE),0))</f>
        <v>0</v>
      </c>
      <c r="P33" s="304">
        <f>P$4*(IFERROR(VLOOKUP($A33,'NB Product Costs'!$A$6:$AQ$36,22,FALSE),0))</f>
        <v>0</v>
      </c>
      <c r="Q33" s="304">
        <f>Q$4*(IFERROR(VLOOKUP($A33,'NB Product Costs'!$A$6:$AQ$36,24,FALSE),0))</f>
        <v>0</v>
      </c>
      <c r="R33" s="304">
        <f>R$4*(IFERROR(VLOOKUP($A33,'NB Product Costs'!$A$6:$AQ$36,26,FALSE),0))</f>
        <v>0</v>
      </c>
      <c r="S33" s="304">
        <f>S$4*(IFERROR(VLOOKUP($A33,'NB Product Costs'!$A$6:$AQ$36,28,FALSE),0))</f>
        <v>0</v>
      </c>
      <c r="T33" s="304">
        <f>T$4*(IFERROR(VLOOKUP($A33,'NB Product Costs'!$A$6:$AQ$36,30,FALSE),0))</f>
        <v>0</v>
      </c>
      <c r="U33" s="304">
        <f>U$4*(IFERROR(VLOOKUP($A33,'NB Product Costs'!$A$6:$AQ$36,32,FALSE),0))</f>
        <v>328</v>
      </c>
      <c r="V33" s="304">
        <f>V$4*(IFERROR(VLOOKUP($A33,'NB Product Costs'!$A$6:$AQ$36,34,FALSE),0))</f>
        <v>0</v>
      </c>
      <c r="W33" s="304">
        <f>W$4*(IFERROR(VLOOKUP($A33,'NB Product Costs'!$A$6:$AQ$36,36,FALSE),0))</f>
        <v>0</v>
      </c>
      <c r="X33" s="304">
        <f>X$4*(IFERROR(VLOOKUP($A33,'NB Product Costs'!$A$6:$AQ$36,38,FALSE),0))</f>
        <v>0</v>
      </c>
      <c r="Y33" s="304">
        <f>Y$4*(IFERROR(VLOOKUP($A33,'NB Product Costs'!$A$6:$AQ$36,40,FALSE),0))</f>
        <v>0</v>
      </c>
      <c r="Z33" s="304">
        <f>Z$4*(IFERROR(VLOOKUP($A33,'NB Product Costs'!$A$6:$AQ$36,42,FALSE),0))</f>
        <v>0</v>
      </c>
    </row>
    <row r="34" spans="1:26" s="180" customFormat="1" ht="15.75">
      <c r="A34" s="180" t="str">
        <f>'Ingredient Costs'!A34</f>
        <v>Organic Maple Powder</v>
      </c>
      <c r="B34" s="296">
        <f t="shared" si="0"/>
        <v>40</v>
      </c>
      <c r="C34" s="296">
        <f>C$4*((IFERROR(VLOOKUP($A34,'BAR Product Costs'!$A$11:$O$23,4,FALSE),0)+(IFERROR(VLOOKUP($A34,'BAR Product Costs'!$A$26:$O$55,4,FALSE),0))))</f>
        <v>0</v>
      </c>
      <c r="D34" s="296">
        <f>D$4*((IFERROR(VLOOKUP($A34,'BAR Product Costs'!$A$11:$O$23,6,FALSE),0)+(IFERROR(VLOOKUP($A34,'BAR Product Costs'!$A$26:$O$55,6,FALSE),0))))</f>
        <v>0</v>
      </c>
      <c r="E34" s="296">
        <f>E$4*((IFERROR(VLOOKUP($A34,'BAR Product Costs'!$A$11:$O$23,8,FALSE),0)+(IFERROR(VLOOKUP($A34,'BAR Product Costs'!$A$26:$O$55,8,FALSE),0))))</f>
        <v>0</v>
      </c>
      <c r="F34" s="296">
        <f>F$4*((IFERROR(VLOOKUP($A34,'BAR Product Costs'!$A$11:$O$23,10,FALSE),0)+(IFERROR(VLOOKUP($A34,'BAR Product Costs'!$A$26:$O$55,10,FALSE),0))))</f>
        <v>0</v>
      </c>
      <c r="G34" s="304">
        <f>G$4*(IFERROR(VLOOKUP($A34,'NB Product Costs'!$A$6:$AQ$36,4,FALSE),0))</f>
        <v>0</v>
      </c>
      <c r="H34" s="304">
        <f>H$4*(IFERROR(VLOOKUP($A34,'NB Product Costs'!$A$6:$AQ$36,6,FALSE),0))</f>
        <v>0</v>
      </c>
      <c r="I34" s="304">
        <f>I$4*(IFERROR(VLOOKUP($A34,'NB Product Costs'!$A$6:$AQ$36,8,FALSE),0))</f>
        <v>0</v>
      </c>
      <c r="J34" s="304">
        <f>J$4*(IFERROR(VLOOKUP($A34,'NB Product Costs'!$A$6:$AQ$36,10,FALSE),0))</f>
        <v>0</v>
      </c>
      <c r="K34" s="304">
        <f>K$4*(IFERROR(VLOOKUP($A34,'NB Product Costs'!$A$6:$AQ$36,12,FALSE),0))</f>
        <v>0</v>
      </c>
      <c r="L34" s="304">
        <f>L$4*(IFERROR(VLOOKUP($A34,'NB Product Costs'!$A$6:$AQ$36,14,FALSE),0))</f>
        <v>0</v>
      </c>
      <c r="M34" s="304">
        <f>M$4*(IFERROR(VLOOKUP($A34,'NB Product Costs'!$A$6:$AQ$36,16,FALSE),0))</f>
        <v>0</v>
      </c>
      <c r="N34" s="304">
        <f>N$4*(IFERROR(VLOOKUP($A34,'NB Product Costs'!$A$6:$AQ$36,18,FALSE),0))</f>
        <v>0</v>
      </c>
      <c r="O34" s="304">
        <f>O$4*(IFERROR(VLOOKUP($A34,'NB Product Costs'!$A$6:$AQ$36,20,FALSE),0))</f>
        <v>0</v>
      </c>
      <c r="P34" s="304">
        <f>P$4*(IFERROR(VLOOKUP($A34,'NB Product Costs'!$A$6:$AQ$36,22,FALSE),0))</f>
        <v>0</v>
      </c>
      <c r="Q34" s="304">
        <f>Q$4*(IFERROR(VLOOKUP($A34,'NB Product Costs'!$A$6:$AQ$36,24,FALSE),0))</f>
        <v>0</v>
      </c>
      <c r="R34" s="304">
        <f>R$4*(IFERROR(VLOOKUP($A34,'NB Product Costs'!$A$6:$AQ$36,26,FALSE),0))</f>
        <v>0</v>
      </c>
      <c r="S34" s="304">
        <f>S$4*(IFERROR(VLOOKUP($A34,'NB Product Costs'!$A$6:$AQ$36,28,FALSE),0))</f>
        <v>0</v>
      </c>
      <c r="T34" s="304">
        <f>T$4*(IFERROR(VLOOKUP($A34,'NB Product Costs'!$A$6:$AQ$36,30,FALSE),0))</f>
        <v>0</v>
      </c>
      <c r="U34" s="304">
        <f>U$4*(IFERROR(VLOOKUP($A34,'NB Product Costs'!$A$6:$AQ$36,32,FALSE),0))</f>
        <v>40</v>
      </c>
      <c r="V34" s="304">
        <f>V$4*(IFERROR(VLOOKUP($A34,'NB Product Costs'!$A$6:$AQ$36,34,FALSE),0))</f>
        <v>0</v>
      </c>
      <c r="W34" s="304">
        <f>W$4*(IFERROR(VLOOKUP($A34,'NB Product Costs'!$A$6:$AQ$36,36,FALSE),0))</f>
        <v>0</v>
      </c>
      <c r="X34" s="304">
        <f>X$4*(IFERROR(VLOOKUP($A34,'NB Product Costs'!$A$6:$AQ$36,38,FALSE),0))</f>
        <v>0</v>
      </c>
      <c r="Y34" s="304">
        <f>Y$4*(IFERROR(VLOOKUP($A34,'NB Product Costs'!$A$6:$AQ$36,40,FALSE),0))</f>
        <v>0</v>
      </c>
      <c r="Z34" s="304">
        <f>Z$4*(IFERROR(VLOOKUP($A34,'NB Product Costs'!$A$6:$AQ$36,42,FALSE),0))</f>
        <v>0</v>
      </c>
    </row>
    <row r="35" spans="1:26" s="180" customFormat="1" ht="15.75">
      <c r="A35" s="180" t="str">
        <f>'Ingredient Costs'!A35</f>
        <v>Organic Quinoa Crisps</v>
      </c>
      <c r="B35" s="296">
        <f t="shared" si="0"/>
        <v>640.2116402116402</v>
      </c>
      <c r="C35" s="296">
        <f>C$4*((IFERROR(VLOOKUP($A35,'BAR Product Costs'!$A$11:$O$23,4,FALSE),0)+(IFERROR(VLOOKUP($A35,'BAR Product Costs'!$A$26:$O$55,4,FALSE),0))))</f>
        <v>146.38447971781304</v>
      </c>
      <c r="D35" s="296">
        <f>D$4*((IFERROR(VLOOKUP($A35,'BAR Product Costs'!$A$11:$O$23,6,FALSE),0)+(IFERROR(VLOOKUP($A35,'BAR Product Costs'!$A$26:$O$55,6,FALSE),0))))</f>
        <v>236.33156966490299</v>
      </c>
      <c r="E35" s="296">
        <f>E$4*((IFERROR(VLOOKUP($A35,'BAR Product Costs'!$A$11:$O$23,8,FALSE),0)+(IFERROR(VLOOKUP($A35,'BAR Product Costs'!$A$26:$O$55,8,FALSE),0))))</f>
        <v>130.51146384479716</v>
      </c>
      <c r="F35" s="296">
        <f>F$4*((IFERROR(VLOOKUP($A35,'BAR Product Costs'!$A$11:$O$23,10,FALSE),0)+(IFERROR(VLOOKUP($A35,'BAR Product Costs'!$A$26:$O$55,10,FALSE),0))))</f>
        <v>126.98412698412697</v>
      </c>
      <c r="G35" s="304">
        <f>G$4*(IFERROR(VLOOKUP($A35,'NB Product Costs'!$A$6:$AQ$36,4,FALSE),0))</f>
        <v>0</v>
      </c>
      <c r="H35" s="304">
        <f>H$4*(IFERROR(VLOOKUP($A35,'NB Product Costs'!$A$6:$AQ$36,6,FALSE),0))</f>
        <v>0</v>
      </c>
      <c r="I35" s="304">
        <f>I$4*(IFERROR(VLOOKUP($A35,'NB Product Costs'!$A$6:$AQ$36,8,FALSE),0))</f>
        <v>0</v>
      </c>
      <c r="J35" s="304">
        <f>J$4*(IFERROR(VLOOKUP($A35,'NB Product Costs'!$A$6:$AQ$36,10,FALSE),0))</f>
        <v>0</v>
      </c>
      <c r="K35" s="304">
        <f>K$4*(IFERROR(VLOOKUP($A35,'NB Product Costs'!$A$6:$AQ$36,12,FALSE),0))</f>
        <v>0</v>
      </c>
      <c r="L35" s="304">
        <f>L$4*(IFERROR(VLOOKUP($A35,'NB Product Costs'!$A$6:$AQ$36,14,FALSE),0))</f>
        <v>0</v>
      </c>
      <c r="M35" s="304">
        <f>M$4*(IFERROR(VLOOKUP($A35,'NB Product Costs'!$A$6:$AQ$36,16,FALSE),0))</f>
        <v>0</v>
      </c>
      <c r="N35" s="304">
        <f>N$4*(IFERROR(VLOOKUP($A35,'NB Product Costs'!$A$6:$AQ$36,18,FALSE),0))</f>
        <v>0</v>
      </c>
      <c r="O35" s="304">
        <f>O$4*(IFERROR(VLOOKUP($A35,'NB Product Costs'!$A$6:$AQ$36,20,FALSE),0))</f>
        <v>0</v>
      </c>
      <c r="P35" s="304">
        <f>P$4*(IFERROR(VLOOKUP($A35,'NB Product Costs'!$A$6:$AQ$36,22,FALSE),0))</f>
        <v>0</v>
      </c>
      <c r="Q35" s="304">
        <f>Q$4*(IFERROR(VLOOKUP($A35,'NB Product Costs'!$A$6:$AQ$36,24,FALSE),0))</f>
        <v>0</v>
      </c>
      <c r="R35" s="304">
        <f>R$4*(IFERROR(VLOOKUP($A35,'NB Product Costs'!$A$6:$AQ$36,26,FALSE),0))</f>
        <v>0</v>
      </c>
      <c r="S35" s="304">
        <f>S$4*(IFERROR(VLOOKUP($A35,'NB Product Costs'!$A$6:$AQ$36,28,FALSE),0))</f>
        <v>0</v>
      </c>
      <c r="T35" s="304">
        <f>T$4*(IFERROR(VLOOKUP($A35,'NB Product Costs'!$A$6:$AQ$36,30,FALSE),0))</f>
        <v>0</v>
      </c>
      <c r="U35" s="304">
        <f>U$4*(IFERROR(VLOOKUP($A35,'NB Product Costs'!$A$6:$AQ$36,32,FALSE),0))</f>
        <v>0</v>
      </c>
      <c r="V35" s="304">
        <f>V$4*(IFERROR(VLOOKUP($A35,'NB Product Costs'!$A$6:$AQ$36,34,FALSE),0))</f>
        <v>0</v>
      </c>
      <c r="W35" s="304">
        <f>W$4*(IFERROR(VLOOKUP($A35,'NB Product Costs'!$A$6:$AQ$36,36,FALSE),0))</f>
        <v>0</v>
      </c>
      <c r="X35" s="304">
        <f>X$4*(IFERROR(VLOOKUP($A35,'NB Product Costs'!$A$6:$AQ$36,38,FALSE),0))</f>
        <v>0</v>
      </c>
      <c r="Y35" s="304">
        <f>Y$4*(IFERROR(VLOOKUP($A35,'NB Product Costs'!$A$6:$AQ$36,40,FALSE),0))</f>
        <v>0</v>
      </c>
      <c r="Z35" s="304">
        <f>Z$4*(IFERROR(VLOOKUP($A35,'NB Product Costs'!$A$6:$AQ$36,42,FALSE),0))</f>
        <v>0</v>
      </c>
    </row>
    <row r="36" spans="1:26" s="180" customFormat="1" ht="15.75">
      <c r="A36" s="180" t="str">
        <f>'Ingredient Costs'!A36</f>
        <v>Organic Quinoa Flakes</v>
      </c>
      <c r="B36" s="296">
        <f t="shared" si="0"/>
        <v>1200.3968253968253</v>
      </c>
      <c r="C36" s="296">
        <f>C$4*((IFERROR(VLOOKUP($A36,'BAR Product Costs'!$A$11:$O$23,4,FALSE),0)+(IFERROR(VLOOKUP($A36,'BAR Product Costs'!$A$26:$O$55,4,FALSE),0))))</f>
        <v>274.47089947089944</v>
      </c>
      <c r="D36" s="296">
        <f>D$4*((IFERROR(VLOOKUP($A36,'BAR Product Costs'!$A$11:$O$23,6,FALSE),0)+(IFERROR(VLOOKUP($A36,'BAR Product Costs'!$A$26:$O$55,6,FALSE),0))))</f>
        <v>443.12169312169306</v>
      </c>
      <c r="E36" s="296">
        <f>E$4*((IFERROR(VLOOKUP($A36,'BAR Product Costs'!$A$11:$O$23,8,FALSE),0)+(IFERROR(VLOOKUP($A36,'BAR Product Costs'!$A$26:$O$55,8,FALSE),0))))</f>
        <v>244.70899470899468</v>
      </c>
      <c r="F36" s="296">
        <f>F$4*((IFERROR(VLOOKUP($A36,'BAR Product Costs'!$A$11:$O$23,10,FALSE),0)+(IFERROR(VLOOKUP($A36,'BAR Product Costs'!$A$26:$O$55,10,FALSE),0))))</f>
        <v>238.09523809523807</v>
      </c>
      <c r="G36" s="304">
        <f>G$4*(IFERROR(VLOOKUP($A36,'NB Product Costs'!$A$6:$AQ$36,4,FALSE),0))</f>
        <v>0</v>
      </c>
      <c r="H36" s="304">
        <f>H$4*(IFERROR(VLOOKUP($A36,'NB Product Costs'!$A$6:$AQ$36,6,FALSE),0))</f>
        <v>0</v>
      </c>
      <c r="I36" s="304">
        <f>I$4*(IFERROR(VLOOKUP($A36,'NB Product Costs'!$A$6:$AQ$36,8,FALSE),0))</f>
        <v>0</v>
      </c>
      <c r="J36" s="304">
        <f>J$4*(IFERROR(VLOOKUP($A36,'NB Product Costs'!$A$6:$AQ$36,10,FALSE),0))</f>
        <v>0</v>
      </c>
      <c r="K36" s="304">
        <f>K$4*(IFERROR(VLOOKUP($A36,'NB Product Costs'!$A$6:$AQ$36,12,FALSE),0))</f>
        <v>0</v>
      </c>
      <c r="L36" s="304">
        <f>L$4*(IFERROR(VLOOKUP($A36,'NB Product Costs'!$A$6:$AQ$36,14,FALSE),0))</f>
        <v>0</v>
      </c>
      <c r="M36" s="304">
        <f>M$4*(IFERROR(VLOOKUP($A36,'NB Product Costs'!$A$6:$AQ$36,16,FALSE),0))</f>
        <v>0</v>
      </c>
      <c r="N36" s="304">
        <f>N$4*(IFERROR(VLOOKUP($A36,'NB Product Costs'!$A$6:$AQ$36,18,FALSE),0))</f>
        <v>0</v>
      </c>
      <c r="O36" s="304">
        <f>O$4*(IFERROR(VLOOKUP($A36,'NB Product Costs'!$A$6:$AQ$36,20,FALSE),0))</f>
        <v>0</v>
      </c>
      <c r="P36" s="304">
        <f>P$4*(IFERROR(VLOOKUP($A36,'NB Product Costs'!$A$6:$AQ$36,22,FALSE),0))</f>
        <v>0</v>
      </c>
      <c r="Q36" s="304">
        <f>Q$4*(IFERROR(VLOOKUP($A36,'NB Product Costs'!$A$6:$AQ$36,24,FALSE),0))</f>
        <v>0</v>
      </c>
      <c r="R36" s="304">
        <f>R$4*(IFERROR(VLOOKUP($A36,'NB Product Costs'!$A$6:$AQ$36,26,FALSE),0))</f>
        <v>0</v>
      </c>
      <c r="S36" s="304">
        <f>S$4*(IFERROR(VLOOKUP($A36,'NB Product Costs'!$A$6:$AQ$36,28,FALSE),0))</f>
        <v>0</v>
      </c>
      <c r="T36" s="304">
        <f>T$4*(IFERROR(VLOOKUP($A36,'NB Product Costs'!$A$6:$AQ$36,30,FALSE),0))</f>
        <v>0</v>
      </c>
      <c r="U36" s="304">
        <f>U$4*(IFERROR(VLOOKUP($A36,'NB Product Costs'!$A$6:$AQ$36,32,FALSE),0))</f>
        <v>0</v>
      </c>
      <c r="V36" s="304">
        <f>V$4*(IFERROR(VLOOKUP($A36,'NB Product Costs'!$A$6:$AQ$36,34,FALSE),0))</f>
        <v>0</v>
      </c>
      <c r="W36" s="304">
        <f>W$4*(IFERROR(VLOOKUP($A36,'NB Product Costs'!$A$6:$AQ$36,36,FALSE),0))</f>
        <v>0</v>
      </c>
      <c r="X36" s="304">
        <f>X$4*(IFERROR(VLOOKUP($A36,'NB Product Costs'!$A$6:$AQ$36,38,FALSE),0))</f>
        <v>0</v>
      </c>
      <c r="Y36" s="304">
        <f>Y$4*(IFERROR(VLOOKUP($A36,'NB Product Costs'!$A$6:$AQ$36,40,FALSE),0))</f>
        <v>0</v>
      </c>
      <c r="Z36" s="304">
        <f>Z$4*(IFERROR(VLOOKUP($A36,'NB Product Costs'!$A$6:$AQ$36,42,FALSE),0))</f>
        <v>0</v>
      </c>
    </row>
    <row r="37" spans="1:26" s="180" customFormat="1" ht="15.75">
      <c r="A37" s="180" t="str">
        <f>'Ingredient Costs'!A37</f>
        <v>Pea Protein Powder</v>
      </c>
      <c r="B37" s="296">
        <f t="shared" si="0"/>
        <v>1320.436507936508</v>
      </c>
      <c r="C37" s="296">
        <f>C$4*((IFERROR(VLOOKUP($A37,'BAR Product Costs'!$A$11:$O$23,4,FALSE),0)+(IFERROR(VLOOKUP($A37,'BAR Product Costs'!$A$26:$O$55,4,FALSE),0))))</f>
        <v>301.91798941798942</v>
      </c>
      <c r="D37" s="296">
        <f>D$4*((IFERROR(VLOOKUP($A37,'BAR Product Costs'!$A$11:$O$23,6,FALSE),0)+(IFERROR(VLOOKUP($A37,'BAR Product Costs'!$A$26:$O$55,6,FALSE),0))))</f>
        <v>487.43386243386237</v>
      </c>
      <c r="E37" s="296">
        <f>E$4*((IFERROR(VLOOKUP($A37,'BAR Product Costs'!$A$11:$O$23,8,FALSE),0)+(IFERROR(VLOOKUP($A37,'BAR Product Costs'!$A$26:$O$55,8,FALSE),0))))</f>
        <v>269.17989417989418</v>
      </c>
      <c r="F37" s="296">
        <f>F$4*((IFERROR(VLOOKUP($A37,'BAR Product Costs'!$A$11:$O$23,10,FALSE),0)+(IFERROR(VLOOKUP($A37,'BAR Product Costs'!$A$26:$O$55,10,FALSE),0))))</f>
        <v>261.90476190476187</v>
      </c>
      <c r="G37" s="304">
        <f>G$4*(IFERROR(VLOOKUP($A37,'NB Product Costs'!$A$6:$AQ$36,4,FALSE),0))</f>
        <v>0</v>
      </c>
      <c r="H37" s="304">
        <f>H$4*(IFERROR(VLOOKUP($A37,'NB Product Costs'!$A$6:$AQ$36,6,FALSE),0))</f>
        <v>0</v>
      </c>
      <c r="I37" s="304">
        <f>I$4*(IFERROR(VLOOKUP($A37,'NB Product Costs'!$A$6:$AQ$36,8,FALSE),0))</f>
        <v>0</v>
      </c>
      <c r="J37" s="304">
        <f>J$4*(IFERROR(VLOOKUP($A37,'NB Product Costs'!$A$6:$AQ$36,10,FALSE),0))</f>
        <v>0</v>
      </c>
      <c r="K37" s="304">
        <f>K$4*(IFERROR(VLOOKUP($A37,'NB Product Costs'!$A$6:$AQ$36,12,FALSE),0))</f>
        <v>0</v>
      </c>
      <c r="L37" s="304">
        <f>L$4*(IFERROR(VLOOKUP($A37,'NB Product Costs'!$A$6:$AQ$36,14,FALSE),0))</f>
        <v>0</v>
      </c>
      <c r="M37" s="304">
        <f>M$4*(IFERROR(VLOOKUP($A37,'NB Product Costs'!$A$6:$AQ$36,16,FALSE),0))</f>
        <v>0</v>
      </c>
      <c r="N37" s="304">
        <f>N$4*(IFERROR(VLOOKUP($A37,'NB Product Costs'!$A$6:$AQ$36,18,FALSE),0))</f>
        <v>0</v>
      </c>
      <c r="O37" s="304">
        <f>O$4*(IFERROR(VLOOKUP($A37,'NB Product Costs'!$A$6:$AQ$36,20,FALSE),0))</f>
        <v>0</v>
      </c>
      <c r="P37" s="304">
        <f>P$4*(IFERROR(VLOOKUP($A37,'NB Product Costs'!$A$6:$AQ$36,22,FALSE),0))</f>
        <v>0</v>
      </c>
      <c r="Q37" s="304">
        <f>Q$4*(IFERROR(VLOOKUP($A37,'NB Product Costs'!$A$6:$AQ$36,24,FALSE),0))</f>
        <v>0</v>
      </c>
      <c r="R37" s="304">
        <f>R$4*(IFERROR(VLOOKUP($A37,'NB Product Costs'!$A$6:$AQ$36,26,FALSE),0))</f>
        <v>0</v>
      </c>
      <c r="S37" s="304">
        <f>S$4*(IFERROR(VLOOKUP($A37,'NB Product Costs'!$A$6:$AQ$36,28,FALSE),0))</f>
        <v>0</v>
      </c>
      <c r="T37" s="304">
        <f>T$4*(IFERROR(VLOOKUP($A37,'NB Product Costs'!$A$6:$AQ$36,30,FALSE),0))</f>
        <v>0</v>
      </c>
      <c r="U37" s="304">
        <f>U$4*(IFERROR(VLOOKUP($A37,'NB Product Costs'!$A$6:$AQ$36,32,FALSE),0))</f>
        <v>0</v>
      </c>
      <c r="V37" s="304">
        <f>V$4*(IFERROR(VLOOKUP($A37,'NB Product Costs'!$A$6:$AQ$36,34,FALSE),0))</f>
        <v>0</v>
      </c>
      <c r="W37" s="304">
        <f>W$4*(IFERROR(VLOOKUP($A37,'NB Product Costs'!$A$6:$AQ$36,36,FALSE),0))</f>
        <v>0</v>
      </c>
      <c r="X37" s="304">
        <f>X$4*(IFERROR(VLOOKUP($A37,'NB Product Costs'!$A$6:$AQ$36,38,FALSE),0))</f>
        <v>0</v>
      </c>
      <c r="Y37" s="304">
        <f>Y$4*(IFERROR(VLOOKUP($A37,'NB Product Costs'!$A$6:$AQ$36,40,FALSE),0))</f>
        <v>0</v>
      </c>
      <c r="Z37" s="304">
        <f>Z$4*(IFERROR(VLOOKUP($A37,'NB Product Costs'!$A$6:$AQ$36,42,FALSE),0))</f>
        <v>0</v>
      </c>
    </row>
    <row r="38" spans="1:26" s="180" customFormat="1" ht="15.75">
      <c r="A38" s="180" t="str">
        <f>'Ingredient Costs'!A38</f>
        <v>Pecans - Large Pieces</v>
      </c>
      <c r="B38" s="296">
        <f t="shared" si="0"/>
        <v>1513.6022927689594</v>
      </c>
      <c r="C38" s="296">
        <f>C$4*((IFERROR(VLOOKUP($A38,'BAR Product Costs'!$A$11:$O$23,4,FALSE),0)+(IFERROR(VLOOKUP($A38,'BAR Product Costs'!$A$26:$O$55,4,FALSE),0))))</f>
        <v>0</v>
      </c>
      <c r="D38" s="296">
        <f>D$4*((IFERROR(VLOOKUP($A38,'BAR Product Costs'!$A$11:$O$23,6,FALSE),0)+(IFERROR(VLOOKUP($A38,'BAR Product Costs'!$A$26:$O$55,6,FALSE),0))))</f>
        <v>251.10229276895944</v>
      </c>
      <c r="E38" s="296">
        <f>E$4*((IFERROR(VLOOKUP($A38,'BAR Product Costs'!$A$11:$O$23,8,FALSE),0)+(IFERROR(VLOOKUP($A38,'BAR Product Costs'!$A$26:$O$55,8,FALSE),0))))</f>
        <v>0</v>
      </c>
      <c r="F38" s="296">
        <f>F$4*((IFERROR(VLOOKUP($A38,'BAR Product Costs'!$A$11:$O$23,10,FALSE),0)+(IFERROR(VLOOKUP($A38,'BAR Product Costs'!$A$26:$O$55,10,FALSE),0))))</f>
        <v>0</v>
      </c>
      <c r="G38" s="304">
        <f>G$4*(IFERROR(VLOOKUP($A38,'NB Product Costs'!$A$6:$AQ$36,4,FALSE),0))</f>
        <v>0</v>
      </c>
      <c r="H38" s="304">
        <f>H$4*(IFERROR(VLOOKUP($A38,'NB Product Costs'!$A$6:$AQ$36,6,FALSE),0))</f>
        <v>652.5</v>
      </c>
      <c r="I38" s="304">
        <f>I$4*(IFERROR(VLOOKUP($A38,'NB Product Costs'!$A$6:$AQ$36,8,FALSE),0))</f>
        <v>0</v>
      </c>
      <c r="J38" s="304">
        <f>J$4*(IFERROR(VLOOKUP($A38,'NB Product Costs'!$A$6:$AQ$36,10,FALSE),0))</f>
        <v>0</v>
      </c>
      <c r="K38" s="304">
        <f>K$4*(IFERROR(VLOOKUP($A38,'NB Product Costs'!$A$6:$AQ$36,12,FALSE),0))</f>
        <v>0</v>
      </c>
      <c r="L38" s="304">
        <f>L$4*(IFERROR(VLOOKUP($A38,'NB Product Costs'!$A$6:$AQ$36,14,FALSE),0))</f>
        <v>0</v>
      </c>
      <c r="M38" s="304">
        <f>M$4*(IFERROR(VLOOKUP($A38,'NB Product Costs'!$A$6:$AQ$36,16,FALSE),0))</f>
        <v>0</v>
      </c>
      <c r="N38" s="304">
        <f>N$4*(IFERROR(VLOOKUP($A38,'NB Product Costs'!$A$6:$AQ$36,18,FALSE),0))</f>
        <v>0</v>
      </c>
      <c r="O38" s="304">
        <f>O$4*(IFERROR(VLOOKUP($A38,'NB Product Costs'!$A$6:$AQ$36,20,FALSE),0))</f>
        <v>0</v>
      </c>
      <c r="P38" s="304">
        <f>P$4*(IFERROR(VLOOKUP($A38,'NB Product Costs'!$A$6:$AQ$36,22,FALSE),0))</f>
        <v>0</v>
      </c>
      <c r="Q38" s="304">
        <f>Q$4*(IFERROR(VLOOKUP($A38,'NB Product Costs'!$A$6:$AQ$36,24,FALSE),0))</f>
        <v>0</v>
      </c>
      <c r="R38" s="304">
        <f>R$4*(IFERROR(VLOOKUP($A38,'NB Product Costs'!$A$6:$AQ$36,26,FALSE),0))</f>
        <v>0</v>
      </c>
      <c r="S38" s="304">
        <f>S$4*(IFERROR(VLOOKUP($A38,'NB Product Costs'!$A$6:$AQ$36,28,FALSE),0))</f>
        <v>0</v>
      </c>
      <c r="T38" s="304">
        <f>T$4*(IFERROR(VLOOKUP($A38,'NB Product Costs'!$A$6:$AQ$36,30,FALSE),0))</f>
        <v>0</v>
      </c>
      <c r="U38" s="304">
        <f>U$4*(IFERROR(VLOOKUP($A38,'NB Product Costs'!$A$6:$AQ$36,32,FALSE),0))</f>
        <v>520</v>
      </c>
      <c r="V38" s="304">
        <f>V$4*(IFERROR(VLOOKUP($A38,'NB Product Costs'!$A$6:$AQ$36,34,FALSE),0))</f>
        <v>90</v>
      </c>
      <c r="W38" s="304">
        <f>W$4*(IFERROR(VLOOKUP($A38,'NB Product Costs'!$A$6:$AQ$36,36,FALSE),0))</f>
        <v>0</v>
      </c>
      <c r="X38" s="304">
        <f>X$4*(IFERROR(VLOOKUP($A38,'NB Product Costs'!$A$6:$AQ$36,38,FALSE),0))</f>
        <v>0</v>
      </c>
      <c r="Y38" s="304">
        <f>Y$4*(IFERROR(VLOOKUP($A38,'NB Product Costs'!$A$6:$AQ$36,40,FALSE),0))</f>
        <v>0</v>
      </c>
      <c r="Z38" s="304">
        <f>Z$4*(IFERROR(VLOOKUP($A38,'NB Product Costs'!$A$6:$AQ$36,42,FALSE),0))</f>
        <v>0</v>
      </c>
    </row>
    <row r="39" spans="1:26" s="180" customFormat="1" ht="15.75">
      <c r="A39" s="180" t="str">
        <f>'Ingredient Costs'!A39</f>
        <v>Pepitas, Dry Roasted</v>
      </c>
      <c r="B39" s="296">
        <f t="shared" si="0"/>
        <v>238.53198486184596</v>
      </c>
      <c r="C39" s="296">
        <f>C$4*((IFERROR(VLOOKUP($A39,'BAR Product Costs'!$A$11:$O$23,4,FALSE),0)+(IFERROR(VLOOKUP($A39,'BAR Product Costs'!$A$26:$O$55,4,FALSE),0))))</f>
        <v>238.53198486184596</v>
      </c>
      <c r="D39" s="296">
        <f>D$4*((IFERROR(VLOOKUP($A39,'BAR Product Costs'!$A$11:$O$23,6,FALSE),0)+(IFERROR(VLOOKUP($A39,'BAR Product Costs'!$A$26:$O$55,6,FALSE),0))))</f>
        <v>0</v>
      </c>
      <c r="E39" s="296">
        <f>E$4*((IFERROR(VLOOKUP($A39,'BAR Product Costs'!$A$11:$O$23,8,FALSE),0)+(IFERROR(VLOOKUP($A39,'BAR Product Costs'!$A$26:$O$55,8,FALSE),0))))</f>
        <v>0</v>
      </c>
      <c r="F39" s="296">
        <f>F$4*((IFERROR(VLOOKUP($A39,'BAR Product Costs'!$A$11:$O$23,10,FALSE),0)+(IFERROR(VLOOKUP($A39,'BAR Product Costs'!$A$26:$O$55,10,FALSE),0))))</f>
        <v>0</v>
      </c>
      <c r="G39" s="304">
        <f>G$4*(IFERROR(VLOOKUP($A39,'NB Product Costs'!$A$6:$AQ$36,4,FALSE),0))</f>
        <v>0</v>
      </c>
      <c r="H39" s="304">
        <f>H$4*(IFERROR(VLOOKUP($A39,'NB Product Costs'!$A$6:$AQ$36,6,FALSE),0))</f>
        <v>0</v>
      </c>
      <c r="I39" s="304">
        <f>I$4*(IFERROR(VLOOKUP($A39,'NB Product Costs'!$A$6:$AQ$36,8,FALSE),0))</f>
        <v>0</v>
      </c>
      <c r="J39" s="304">
        <f>J$4*(IFERROR(VLOOKUP($A39,'NB Product Costs'!$A$6:$AQ$36,10,FALSE),0))</f>
        <v>0</v>
      </c>
      <c r="K39" s="304">
        <f>K$4*(IFERROR(VLOOKUP($A39,'NB Product Costs'!$A$6:$AQ$36,12,FALSE),0))</f>
        <v>0</v>
      </c>
      <c r="L39" s="304">
        <f>L$4*(IFERROR(VLOOKUP($A39,'NB Product Costs'!$A$6:$AQ$36,14,FALSE),0))</f>
        <v>0</v>
      </c>
      <c r="M39" s="304">
        <f>M$4*(IFERROR(VLOOKUP($A39,'NB Product Costs'!$A$6:$AQ$36,16,FALSE),0))</f>
        <v>0</v>
      </c>
      <c r="N39" s="304">
        <f>N$4*(IFERROR(VLOOKUP($A39,'NB Product Costs'!$A$6:$AQ$36,18,FALSE),0))</f>
        <v>0</v>
      </c>
      <c r="O39" s="304">
        <f>O$4*(IFERROR(VLOOKUP($A39,'NB Product Costs'!$A$6:$AQ$36,20,FALSE),0))</f>
        <v>0</v>
      </c>
      <c r="P39" s="304">
        <f>P$4*(IFERROR(VLOOKUP($A39,'NB Product Costs'!$A$6:$AQ$36,22,FALSE),0))</f>
        <v>0</v>
      </c>
      <c r="Q39" s="304">
        <f>Q$4*(IFERROR(VLOOKUP($A39,'NB Product Costs'!$A$6:$AQ$36,24,FALSE),0))</f>
        <v>0</v>
      </c>
      <c r="R39" s="304">
        <f>R$4*(IFERROR(VLOOKUP($A39,'NB Product Costs'!$A$6:$AQ$36,26,FALSE),0))</f>
        <v>0</v>
      </c>
      <c r="S39" s="304">
        <f>S$4*(IFERROR(VLOOKUP($A39,'NB Product Costs'!$A$6:$AQ$36,28,FALSE),0))</f>
        <v>0</v>
      </c>
      <c r="T39" s="304">
        <f>T$4*(IFERROR(VLOOKUP($A39,'NB Product Costs'!$A$6:$AQ$36,30,FALSE),0))</f>
        <v>0</v>
      </c>
      <c r="U39" s="304">
        <f>U$4*(IFERROR(VLOOKUP($A39,'NB Product Costs'!$A$6:$AQ$36,32,FALSE),0))</f>
        <v>0</v>
      </c>
      <c r="V39" s="304">
        <f>V$4*(IFERROR(VLOOKUP($A39,'NB Product Costs'!$A$6:$AQ$36,34,FALSE),0))</f>
        <v>0</v>
      </c>
      <c r="W39" s="304">
        <f>W$4*(IFERROR(VLOOKUP($A39,'NB Product Costs'!$A$6:$AQ$36,36,FALSE),0))</f>
        <v>0</v>
      </c>
      <c r="X39" s="304">
        <f>X$4*(IFERROR(VLOOKUP($A39,'NB Product Costs'!$A$6:$AQ$36,38,FALSE),0))</f>
        <v>0</v>
      </c>
      <c r="Y39" s="304">
        <f>Y$4*(IFERROR(VLOOKUP($A39,'NB Product Costs'!$A$6:$AQ$36,40,FALSE),0))</f>
        <v>0</v>
      </c>
      <c r="Z39" s="304">
        <f>Z$4*(IFERROR(VLOOKUP($A39,'NB Product Costs'!$A$6:$AQ$36,42,FALSE),0))</f>
        <v>0</v>
      </c>
    </row>
    <row r="40" spans="1:26" s="180" customFormat="1" ht="15.75">
      <c r="A40" s="180" t="str">
        <f>'Ingredient Costs'!A40</f>
        <v>RPS- Conventional roasted split peanuts</v>
      </c>
      <c r="B40" s="296">
        <f t="shared" si="0"/>
        <v>24544.893298059964</v>
      </c>
      <c r="C40" s="296">
        <f>C$4*((IFERROR(VLOOKUP($A40,'BAR Product Costs'!$A$11:$O$23,4,FALSE),0)+(IFERROR(VLOOKUP($A40,'BAR Product Costs'!$A$26:$O$55,4,FALSE),0))))</f>
        <v>1383.3089359200469</v>
      </c>
      <c r="D40" s="296">
        <f>D$4*((IFERROR(VLOOKUP($A40,'BAR Product Costs'!$A$11:$O$23,6,FALSE),0)+(IFERROR(VLOOKUP($A40,'BAR Product Costs'!$A$26:$O$55,6,FALSE),0))))</f>
        <v>2233.2939447383892</v>
      </c>
      <c r="E40" s="296">
        <f>E$4*((IFERROR(VLOOKUP($A40,'BAR Product Costs'!$A$11:$O$23,8,FALSE),0)+(IFERROR(VLOOKUP($A40,'BAR Product Costs'!$A$26:$O$55,8,FALSE),0))))</f>
        <v>1233.3115814226924</v>
      </c>
      <c r="F40" s="296">
        <f>F$4*((IFERROR(VLOOKUP($A40,'BAR Product Costs'!$A$11:$O$23,10,FALSE),0)+(IFERROR(VLOOKUP($A40,'BAR Product Costs'!$A$26:$O$55,10,FALSE),0))))</f>
        <v>1199.9788359788358</v>
      </c>
      <c r="G40" s="304">
        <f>G$4*(IFERROR(VLOOKUP($A40,'NB Product Costs'!$A$6:$AQ$36,4,FALSE),0))</f>
        <v>5060</v>
      </c>
      <c r="H40" s="304">
        <f>H$4*(IFERROR(VLOOKUP($A40,'NB Product Costs'!$A$6:$AQ$36,6,FALSE),0))</f>
        <v>4050</v>
      </c>
      <c r="I40" s="304">
        <f>I$4*(IFERROR(VLOOKUP($A40,'NB Product Costs'!$A$6:$AQ$36,8,FALSE),0))</f>
        <v>0</v>
      </c>
      <c r="J40" s="304">
        <f>J$4*(IFERROR(VLOOKUP($A40,'NB Product Costs'!$A$6:$AQ$36,10,FALSE),0))</f>
        <v>0</v>
      </c>
      <c r="K40" s="304">
        <f>K$4*(IFERROR(VLOOKUP($A40,'NB Product Costs'!$A$6:$AQ$36,12,FALSE),0))</f>
        <v>85</v>
      </c>
      <c r="L40" s="304">
        <f>L$4*(IFERROR(VLOOKUP($A40,'NB Product Costs'!$A$6:$AQ$36,14,FALSE),0))</f>
        <v>4500</v>
      </c>
      <c r="M40" s="304">
        <f>M$4*(IFERROR(VLOOKUP($A40,'NB Product Costs'!$A$6:$AQ$36,16,FALSE),0))</f>
        <v>0</v>
      </c>
      <c r="N40" s="304">
        <f>N$4*(IFERROR(VLOOKUP($A40,'NB Product Costs'!$A$6:$AQ$36,18,FALSE),0))</f>
        <v>0</v>
      </c>
      <c r="O40" s="304">
        <f>O$4*(IFERROR(VLOOKUP($A40,'NB Product Costs'!$A$6:$AQ$36,20,FALSE),0))</f>
        <v>0</v>
      </c>
      <c r="P40" s="304">
        <f>P$4*(IFERROR(VLOOKUP($A40,'NB Product Costs'!$A$6:$AQ$36,22,FALSE),0))</f>
        <v>0</v>
      </c>
      <c r="Q40" s="304">
        <f>Q$4*(IFERROR(VLOOKUP($A40,'NB Product Costs'!$A$6:$AQ$36,24,FALSE),0))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Costs'!$A$6:$AQ$36,28,FALSE),0))</f>
        <v>40</v>
      </c>
      <c r="T40" s="304">
        <f>T$4*(IFERROR(VLOOKUP($A40,'NB Product Costs'!$A$6:$AQ$36,30,FALSE),0))</f>
        <v>0</v>
      </c>
      <c r="U40" s="304">
        <f>U$4*(IFERROR(VLOOKUP($A40,'NB Product Costs'!$A$6:$AQ$36,32,FALSE),0))</f>
        <v>3200</v>
      </c>
      <c r="V40" s="304">
        <f>V$4*(IFERROR(VLOOKUP($A40,'NB Product Costs'!$A$6:$AQ$36,34,FALSE),0))</f>
        <v>0</v>
      </c>
      <c r="W40" s="304">
        <f>W$4*(IFERROR(VLOOKUP($A40,'NB Product Costs'!$A$6:$AQ$36,36,FALSE),0))</f>
        <v>660</v>
      </c>
      <c r="X40" s="304">
        <f>X$4*(IFERROR(VLOOKUP($A40,'NB Product Costs'!$A$6:$AQ$36,38,FALSE),0))</f>
        <v>0</v>
      </c>
      <c r="Y40" s="304">
        <f>Y$4*(IFERROR(VLOOKUP($A40,'NB Product Costs'!$A$6:$AQ$36,40,FALSE),0))</f>
        <v>0</v>
      </c>
      <c r="Z40" s="304">
        <f>Z$4*(IFERROR(VLOOKUP($A40,'NB Product Costs'!$A$6:$AQ$36,42,FALSE),0))</f>
        <v>0</v>
      </c>
    </row>
    <row r="41" spans="1:26" s="180" customFormat="1" ht="15.75">
      <c r="A41" s="180" t="str">
        <f>'Ingredient Costs'!A41</f>
        <v>Sorghum Syrup</v>
      </c>
      <c r="B41" s="296">
        <f t="shared" si="0"/>
        <v>0</v>
      </c>
      <c r="C41" s="296">
        <f>C$4*((IFERROR(VLOOKUP($A41,'BAR Product Costs'!$A$11:$O$23,4,FALSE),0)+(IFERROR(VLOOKUP($A41,'BAR Product Costs'!$A$26:$O$55,4,FALSE),0))))</f>
        <v>0</v>
      </c>
      <c r="D41" s="296">
        <f>D$4*((IFERROR(VLOOKUP($A41,'BAR Product Costs'!$A$11:$O$23,6,FALSE),0)+(IFERROR(VLOOKUP($A41,'BAR Product Costs'!$A$26:$O$55,6,FALSE),0))))</f>
        <v>0</v>
      </c>
      <c r="E41" s="296">
        <f>E$4*((IFERROR(VLOOKUP($A41,'BAR Product Costs'!$A$11:$O$23,8,FALSE),0)+(IFERROR(VLOOKUP($A41,'BAR Product Costs'!$A$26:$O$55,8,FALSE),0))))</f>
        <v>0</v>
      </c>
      <c r="F41" s="296">
        <f>F$4*((IFERROR(VLOOKUP($A41,'BAR Product Costs'!$A$11:$O$23,10,FALSE),0)+(IFERROR(VLOOKUP($A41,'BAR Product Costs'!$A$26:$O$55,10,FALSE),0))))</f>
        <v>0</v>
      </c>
      <c r="G41" s="304">
        <f>G$4*(IFERROR(VLOOKUP($A41,'NB Product Costs'!$A$6:$AQ$36,4,FALSE),0))</f>
        <v>0</v>
      </c>
      <c r="H41" s="304">
        <f>H$4*(IFERROR(VLOOKUP($A41,'NB Product Costs'!$A$6:$AQ$36,6,FALSE),0))</f>
        <v>0</v>
      </c>
      <c r="I41" s="304">
        <f>I$4*(IFERROR(VLOOKUP($A41,'NB Product Costs'!$A$6:$AQ$36,8,FALSE),0))</f>
        <v>0</v>
      </c>
      <c r="J41" s="304">
        <f>J$4*(IFERROR(VLOOKUP($A41,'NB Product Costs'!$A$6:$AQ$36,10,FALSE),0))</f>
        <v>0</v>
      </c>
      <c r="K41" s="304">
        <f>K$4*(IFERROR(VLOOKUP($A41,'NB Product Costs'!$A$6:$AQ$36,12,FALSE),0))</f>
        <v>0</v>
      </c>
      <c r="L41" s="304">
        <f>L$4*(IFERROR(VLOOKUP($A41,'NB Product Costs'!$A$6:$AQ$36,14,FALSE),0))</f>
        <v>0</v>
      </c>
      <c r="M41" s="304">
        <f>M$4*(IFERROR(VLOOKUP($A41,'NB Product Costs'!$A$6:$AQ$36,16,FALSE),0))</f>
        <v>0</v>
      </c>
      <c r="N41" s="304">
        <f>N$4*(IFERROR(VLOOKUP($A41,'NB Product Costs'!$A$6:$AQ$36,18,FALSE),0))</f>
        <v>0</v>
      </c>
      <c r="O41" s="304">
        <f>O$4*(IFERROR(VLOOKUP($A41,'NB Product Costs'!$A$6:$AQ$36,20,FALSE),0))</f>
        <v>0</v>
      </c>
      <c r="P41" s="304">
        <f>P$4*(IFERROR(VLOOKUP($A41,'NB Product Costs'!$A$6:$AQ$36,22,FALSE),0))</f>
        <v>0</v>
      </c>
      <c r="Q41" s="304">
        <f>Q$4*(IFERROR(VLOOKUP($A41,'NB Product Costs'!$A$6:$AQ$36,24,FALSE),0))</f>
        <v>0</v>
      </c>
      <c r="R41" s="304">
        <f>R$4*(IFERROR(VLOOKUP($A41,'NB Product Costs'!$A$6:$AQ$36,26,FALSE),0))</f>
        <v>0</v>
      </c>
      <c r="S41" s="304">
        <f>S$4*(IFERROR(VLOOKUP($A41,'NB Product Costs'!$A$6:$AQ$36,28,FALSE),0))</f>
        <v>0</v>
      </c>
      <c r="T41" s="304">
        <f>T$4*(IFERROR(VLOOKUP($A41,'NB Product Costs'!$A$6:$AQ$36,30,FALSE),0))</f>
        <v>0</v>
      </c>
      <c r="U41" s="304">
        <f>U$4*(IFERROR(VLOOKUP($A41,'NB Product Costs'!$A$6:$AQ$36,32,FALSE),0))</f>
        <v>0</v>
      </c>
      <c r="V41" s="304">
        <f>V$4*(IFERROR(VLOOKUP($A41,'NB Product Costs'!$A$6:$AQ$36,34,FALSE),0))</f>
        <v>0</v>
      </c>
      <c r="W41" s="304">
        <f>W$4*(IFERROR(VLOOKUP($A41,'NB Product Costs'!$A$6:$AQ$36,36,FALSE),0))</f>
        <v>0</v>
      </c>
      <c r="X41" s="304">
        <f>X$4*(IFERROR(VLOOKUP($A41,'NB Product Costs'!$A$6:$AQ$36,38,FALSE),0))</f>
        <v>0</v>
      </c>
      <c r="Y41" s="304">
        <f>Y$4*(IFERROR(VLOOKUP($A41,'NB Product Costs'!$A$6:$AQ$36,40,FALSE),0))</f>
        <v>0</v>
      </c>
      <c r="Z41" s="304">
        <f>Z$4*(IFERROR(VLOOKUP($A41,'NB Product Costs'!$A$6:$AQ$36,42,FALSE),0))</f>
        <v>0</v>
      </c>
    </row>
    <row r="42" spans="1:26" s="180" customFormat="1" ht="15.75">
      <c r="A42" s="180" t="str">
        <f>'Ingredient Costs'!A42</f>
        <v>Sugar, Raw Demerara</v>
      </c>
      <c r="B42" s="296">
        <f t="shared" si="0"/>
        <v>699.72</v>
      </c>
      <c r="C42" s="296">
        <f>C$4*((IFERROR(VLOOKUP($A42,'BAR Product Costs'!$A$11:$O$23,4,FALSE),0)+(IFERROR(VLOOKUP($A42,'BAR Product Costs'!$A$26:$O$55,4,FALSE),0))))</f>
        <v>0</v>
      </c>
      <c r="D42" s="296">
        <f>D$4*((IFERROR(VLOOKUP($A42,'BAR Product Costs'!$A$11:$O$23,6,FALSE),0)+(IFERROR(VLOOKUP($A42,'BAR Product Costs'!$A$26:$O$55,6,FALSE),0))))</f>
        <v>0</v>
      </c>
      <c r="E42" s="296">
        <f>E$4*((IFERROR(VLOOKUP($A42,'BAR Product Costs'!$A$11:$O$23,8,FALSE),0)+(IFERROR(VLOOKUP($A42,'BAR Product Costs'!$A$26:$O$55,8,FALSE),0))))</f>
        <v>0</v>
      </c>
      <c r="F42" s="296">
        <f>F$4*((IFERROR(VLOOKUP($A42,'BAR Product Costs'!$A$11:$O$23,10,FALSE),0)+(IFERROR(VLOOKUP($A42,'BAR Product Costs'!$A$26:$O$55,10,FALSE),0))))</f>
        <v>0</v>
      </c>
      <c r="G42" s="304">
        <f>G$4*(IFERROR(VLOOKUP($A42,'NB Product Costs'!$A$6:$AQ$36,4,FALSE),0))</f>
        <v>0</v>
      </c>
      <c r="H42" s="304">
        <f>H$4*(IFERROR(VLOOKUP($A42,'NB Product Costs'!$A$6:$AQ$36,6,FALSE),0))</f>
        <v>0</v>
      </c>
      <c r="I42" s="304">
        <f>I$4*(IFERROR(VLOOKUP($A42,'NB Product Costs'!$A$6:$AQ$36,8,FALSE),0))</f>
        <v>0</v>
      </c>
      <c r="J42" s="304">
        <f>J$4*(IFERROR(VLOOKUP($A42,'NB Product Costs'!$A$6:$AQ$36,10,FALSE),0))</f>
        <v>0</v>
      </c>
      <c r="K42" s="304">
        <f>K$4*(IFERROR(VLOOKUP($A42,'NB Product Costs'!$A$6:$AQ$36,12,FALSE),0))</f>
        <v>0</v>
      </c>
      <c r="L42" s="304">
        <f>L$4*(IFERROR(VLOOKUP($A42,'NB Product Costs'!$A$6:$AQ$36,14,FALSE),0))</f>
        <v>645</v>
      </c>
      <c r="M42" s="304">
        <f>M$4*(IFERROR(VLOOKUP($A42,'NB Product Costs'!$A$6:$AQ$36,16,FALSE),0))</f>
        <v>0</v>
      </c>
      <c r="N42" s="304">
        <f>N$4*(IFERROR(VLOOKUP($A42,'NB Product Costs'!$A$6:$AQ$36,18,FALSE),0))</f>
        <v>0</v>
      </c>
      <c r="O42" s="304">
        <f>O$4*(IFERROR(VLOOKUP($A42,'NB Product Costs'!$A$6:$AQ$36,20,FALSE),0))</f>
        <v>0</v>
      </c>
      <c r="P42" s="304">
        <f>P$4*(IFERROR(VLOOKUP($A42,'NB Product Costs'!$A$6:$AQ$36,22,FALSE),0))</f>
        <v>0</v>
      </c>
      <c r="Q42" s="304">
        <f>Q$4*(IFERROR(VLOOKUP($A42,'NB Product Costs'!$A$6:$AQ$36,24,FALSE),0))</f>
        <v>54.72</v>
      </c>
      <c r="R42" s="304">
        <f>R$4*(IFERROR(VLOOKUP($A42,'NB Product Costs'!$A$6:$AQ$36,26,FALSE),0))</f>
        <v>0</v>
      </c>
      <c r="S42" s="304">
        <f>S$4*(IFERROR(VLOOKUP($A42,'NB Product Costs'!$A$6:$AQ$36,28,FALSE),0))</f>
        <v>0</v>
      </c>
      <c r="T42" s="304">
        <f>T$4*(IFERROR(VLOOKUP($A42,'NB Product Costs'!$A$6:$AQ$36,30,FALSE),0))</f>
        <v>0</v>
      </c>
      <c r="U42" s="304">
        <f>U$4*(IFERROR(VLOOKUP($A42,'NB Product Costs'!$A$6:$AQ$36,32,FALSE),0))</f>
        <v>0</v>
      </c>
      <c r="V42" s="304">
        <f>V$4*(IFERROR(VLOOKUP($A42,'NB Product Costs'!$A$6:$AQ$36,34,FALSE),0))</f>
        <v>0</v>
      </c>
      <c r="W42" s="304">
        <f>W$4*(IFERROR(VLOOKUP($A42,'NB Product Costs'!$A$6:$AQ$36,36,FALSE),0))</f>
        <v>0</v>
      </c>
      <c r="X42" s="304">
        <f>X$4*(IFERROR(VLOOKUP($A42,'NB Product Costs'!$A$6:$AQ$36,38,FALSE),0))</f>
        <v>0</v>
      </c>
      <c r="Y42" s="304">
        <f>Y$4*(IFERROR(VLOOKUP($A42,'NB Product Costs'!$A$6:$AQ$36,40,FALSE),0))</f>
        <v>0</v>
      </c>
      <c r="Z42" s="304">
        <f>Z$4*(IFERROR(VLOOKUP($A42,'NB Product Costs'!$A$6:$AQ$36,42,FALSE),0))</f>
        <v>0</v>
      </c>
    </row>
    <row r="43" spans="1:26" s="180" customFormat="1" ht="15.75">
      <c r="A43" s="180" t="str">
        <f>'Ingredient Costs'!A43</f>
        <v>TCHO Chocolate - 81% Drops</v>
      </c>
      <c r="B43" s="296">
        <f t="shared" si="0"/>
        <v>416.62</v>
      </c>
      <c r="C43" s="296">
        <f>C$4*((IFERROR(VLOOKUP($A43,'BAR Product Costs'!$A$11:$O$23,4,FALSE),0)+(IFERROR(VLOOKUP($A43,'BAR Product Costs'!$A$26:$O$55,4,FALSE),0))))</f>
        <v>0</v>
      </c>
      <c r="D43" s="296">
        <f>D$4*((IFERROR(VLOOKUP($A43,'BAR Product Costs'!$A$11:$O$23,6,FALSE),0)+(IFERROR(VLOOKUP($A43,'BAR Product Costs'!$A$26:$O$55,6,FALSE),0))))</f>
        <v>0</v>
      </c>
      <c r="E43" s="296">
        <f>E$4*((IFERROR(VLOOKUP($A43,'BAR Product Costs'!$A$11:$O$23,8,FALSE),0)+(IFERROR(VLOOKUP($A43,'BAR Product Costs'!$A$26:$O$55,8,FALSE),0))))</f>
        <v>0</v>
      </c>
      <c r="F43" s="296">
        <f>F$4*((IFERROR(VLOOKUP($A43,'BAR Product Costs'!$A$11:$O$23,10,FALSE),0)+(IFERROR(VLOOKUP($A43,'BAR Product Costs'!$A$26:$O$55,10,FALSE),0))))</f>
        <v>0</v>
      </c>
      <c r="G43" s="304">
        <f>G$4*(IFERROR(VLOOKUP($A43,'NB Product Costs'!$A$6:$AQ$36,4,FALSE),0))</f>
        <v>0</v>
      </c>
      <c r="H43" s="304">
        <f>H$4*(IFERROR(VLOOKUP($A43,'NB Product Costs'!$A$6:$AQ$36,6,FALSE),0))</f>
        <v>0</v>
      </c>
      <c r="I43" s="304">
        <f>I$4*(IFERROR(VLOOKUP($A43,'NB Product Costs'!$A$6:$AQ$36,8,FALSE),0))</f>
        <v>0</v>
      </c>
      <c r="J43" s="304">
        <f>J$4*(IFERROR(VLOOKUP($A43,'NB Product Costs'!$A$6:$AQ$36,10,FALSE),0))</f>
        <v>0</v>
      </c>
      <c r="K43" s="304">
        <f>K$4*(IFERROR(VLOOKUP($A43,'NB Product Costs'!$A$6:$AQ$36,12,FALSE),0))</f>
        <v>6.6139999999999999</v>
      </c>
      <c r="L43" s="304">
        <f>L$4*(IFERROR(VLOOKUP($A43,'NB Product Costs'!$A$6:$AQ$36,14,FALSE),0))</f>
        <v>0</v>
      </c>
      <c r="M43" s="304">
        <f>M$4*(IFERROR(VLOOKUP($A43,'NB Product Costs'!$A$6:$AQ$36,16,FALSE),0))</f>
        <v>0</v>
      </c>
      <c r="N43" s="304">
        <f>N$4*(IFERROR(VLOOKUP($A43,'NB Product Costs'!$A$6:$AQ$36,18,FALSE),0))</f>
        <v>0</v>
      </c>
      <c r="O43" s="304">
        <f>O$4*(IFERROR(VLOOKUP($A43,'NB Product Costs'!$A$6:$AQ$36,20,FALSE),0))</f>
        <v>0</v>
      </c>
      <c r="P43" s="304">
        <f>P$4*(IFERROR(VLOOKUP($A43,'NB Product Costs'!$A$6:$AQ$36,22,FALSE),0))</f>
        <v>410.00600000000003</v>
      </c>
      <c r="Q43" s="304">
        <f>Q$4*(IFERROR(VLOOKUP($A43,'NB Product Costs'!$A$6:$AQ$36,24,FALSE),0))</f>
        <v>0</v>
      </c>
      <c r="R43" s="304">
        <f>R$4*(IFERROR(VLOOKUP($A43,'NB Product Costs'!$A$6:$AQ$36,26,FALSE),0))</f>
        <v>0</v>
      </c>
      <c r="S43" s="304">
        <f>S$4*(IFERROR(VLOOKUP($A43,'NB Product Costs'!$A$6:$AQ$36,28,FALSE),0))</f>
        <v>0</v>
      </c>
      <c r="T43" s="304">
        <f>T$4*(IFERROR(VLOOKUP($A43,'NB Product Costs'!$A$6:$AQ$36,30,FALSE),0))</f>
        <v>0</v>
      </c>
      <c r="U43" s="304">
        <f>U$4*(IFERROR(VLOOKUP($A43,'NB Product Costs'!$A$6:$AQ$36,32,FALSE),0))</f>
        <v>0</v>
      </c>
      <c r="V43" s="304">
        <f>V$4*(IFERROR(VLOOKUP($A43,'NB Product Costs'!$A$6:$AQ$36,34,FALSE),0))</f>
        <v>0</v>
      </c>
      <c r="W43" s="304">
        <f>W$4*(IFERROR(VLOOKUP($A43,'NB Product Costs'!$A$6:$AQ$36,36,FALSE),0))</f>
        <v>0</v>
      </c>
      <c r="X43" s="304">
        <f>X$4*(IFERROR(VLOOKUP($A43,'NB Product Costs'!$A$6:$AQ$36,38,FALSE),0))</f>
        <v>0</v>
      </c>
      <c r="Y43" s="304">
        <f>Y$4*(IFERROR(VLOOKUP($A43,'NB Product Costs'!$A$6:$AQ$36,40,FALSE),0))</f>
        <v>0</v>
      </c>
      <c r="Z43" s="304">
        <f>Z$4*(IFERROR(VLOOKUP($A43,'NB Product Costs'!$A$6:$AQ$36,42,FALSE),0))</f>
        <v>0</v>
      </c>
    </row>
    <row r="44" spans="1:26" s="180" customFormat="1" ht="15.75">
      <c r="A44" s="180" t="str">
        <f>'Ingredient Costs'!A44</f>
        <v>Tigerwalk Espresso</v>
      </c>
      <c r="B44" s="296">
        <f t="shared" si="0"/>
        <v>13.52</v>
      </c>
      <c r="C44" s="296">
        <f>C$4*((IFERROR(VLOOKUP($A44,'BAR Product Costs'!$A$11:$O$23,4,FALSE),0)+(IFERROR(VLOOKUP($A44,'BAR Product Costs'!$A$26:$O$55,4,FALSE),0))))</f>
        <v>0</v>
      </c>
      <c r="D44" s="296">
        <f>D$4*((IFERROR(VLOOKUP($A44,'BAR Product Costs'!$A$11:$O$23,6,FALSE),0)+(IFERROR(VLOOKUP($A44,'BAR Product Costs'!$A$26:$O$55,6,FALSE),0))))</f>
        <v>0</v>
      </c>
      <c r="E44" s="296">
        <f>E$4*((IFERROR(VLOOKUP($A44,'BAR Product Costs'!$A$11:$O$23,8,FALSE),0)+(IFERROR(VLOOKUP($A44,'BAR Product Costs'!$A$26:$O$55,8,FALSE),0))))</f>
        <v>0</v>
      </c>
      <c r="F44" s="296">
        <f>F$4*((IFERROR(VLOOKUP($A44,'BAR Product Costs'!$A$11:$O$23,10,FALSE),0)+(IFERROR(VLOOKUP($A44,'BAR Product Costs'!$A$26:$O$55,10,FALSE),0))))</f>
        <v>0</v>
      </c>
      <c r="G44" s="304">
        <f>G$4*(IFERROR(VLOOKUP($A44,'NB Product Costs'!$A$6:$AQ$36,4,FALSE),0))</f>
        <v>0</v>
      </c>
      <c r="H44" s="304">
        <f>H$4*(IFERROR(VLOOKUP($A44,'NB Product Costs'!$A$6:$AQ$36,6,FALSE),0))</f>
        <v>0</v>
      </c>
      <c r="I44" s="304">
        <f>I$4*(IFERROR(VLOOKUP($A44,'NB Product Costs'!$A$6:$AQ$36,8,FALSE),0))</f>
        <v>0</v>
      </c>
      <c r="J44" s="304">
        <f>J$4*(IFERROR(VLOOKUP($A44,'NB Product Costs'!$A$6:$AQ$36,10,FALSE),0))</f>
        <v>0</v>
      </c>
      <c r="K44" s="304">
        <f>K$4*(IFERROR(VLOOKUP($A44,'NB Product Costs'!$A$6:$AQ$36,12,FALSE),0))</f>
        <v>0</v>
      </c>
      <c r="L44" s="304">
        <f>L$4*(IFERROR(VLOOKUP($A44,'NB Product Costs'!$A$6:$AQ$36,14,FALSE),0))</f>
        <v>0</v>
      </c>
      <c r="M44" s="304">
        <f>M$4*(IFERROR(VLOOKUP($A44,'NB Product Costs'!$A$6:$AQ$36,16,FALSE),0))</f>
        <v>0</v>
      </c>
      <c r="N44" s="304">
        <f>N$4*(IFERROR(VLOOKUP($A44,'NB Product Costs'!$A$6:$AQ$36,18,FALSE),0))</f>
        <v>0</v>
      </c>
      <c r="O44" s="304">
        <f>O$4*(IFERROR(VLOOKUP($A44,'NB Product Costs'!$A$6:$AQ$36,20,FALSE),0))</f>
        <v>0</v>
      </c>
      <c r="P44" s="304">
        <f>P$4*(IFERROR(VLOOKUP($A44,'NB Product Costs'!$A$6:$AQ$36,22,FALSE),0))</f>
        <v>0</v>
      </c>
      <c r="Q44" s="304">
        <f>Q$4*(IFERROR(VLOOKUP($A44,'NB Product Costs'!$A$6:$AQ$36,24,FALSE),0))</f>
        <v>0</v>
      </c>
      <c r="R44" s="304">
        <f>R$4*(IFERROR(VLOOKUP($A44,'NB Product Costs'!$A$6:$AQ$36,26,FALSE),0))</f>
        <v>0</v>
      </c>
      <c r="S44" s="304">
        <f>S$4*(IFERROR(VLOOKUP($A44,'NB Product Costs'!$A$6:$AQ$36,28,FALSE),0))</f>
        <v>0</v>
      </c>
      <c r="T44" s="304">
        <f>T$4*(IFERROR(VLOOKUP($A44,'NB Product Costs'!$A$6:$AQ$36,30,FALSE),0))</f>
        <v>0</v>
      </c>
      <c r="U44" s="304">
        <f>U$4*(IFERROR(VLOOKUP($A44,'NB Product Costs'!$A$6:$AQ$36,32,FALSE),0))</f>
        <v>0</v>
      </c>
      <c r="V44" s="304">
        <f>V$4*(IFERROR(VLOOKUP($A44,'NB Product Costs'!$A$6:$AQ$36,34,FALSE),0))</f>
        <v>0</v>
      </c>
      <c r="W44" s="304">
        <f>W$4*(IFERROR(VLOOKUP($A44,'NB Product Costs'!$A$6:$AQ$36,36,FALSE),0))</f>
        <v>0</v>
      </c>
      <c r="X44" s="304">
        <f>X$4*(IFERROR(VLOOKUP($A44,'NB Product Costs'!$A$6:$AQ$36,38,FALSE),0))</f>
        <v>0</v>
      </c>
      <c r="Y44" s="304">
        <f>Y$4*(IFERROR(VLOOKUP($A44,'NB Product Costs'!$A$6:$AQ$36,40,FALSE),0))</f>
        <v>0</v>
      </c>
      <c r="Z44" s="304">
        <f>Z$4*(IFERROR(VLOOKUP($A44,'NB Product Costs'!$A$6:$AQ$36,42,FALSE),0))</f>
        <v>13.52</v>
      </c>
    </row>
    <row r="45" spans="1:26" s="180" customFormat="1" ht="15.75">
      <c r="A45" s="180" t="str">
        <f>'Ingredient Costs'!A45</f>
        <v>Turkish Apricot Diced-Unsulphured 8-10mm</v>
      </c>
      <c r="B45" s="296">
        <f t="shared" si="0"/>
        <v>322.04585537918871</v>
      </c>
      <c r="C45" s="296">
        <f>C$4*((IFERROR(VLOOKUP($A45,'BAR Product Costs'!$A$11:$O$23,4,FALSE),0)+(IFERROR(VLOOKUP($A45,'BAR Product Costs'!$A$26:$O$55,4,FALSE),0))))</f>
        <v>322.04585537918871</v>
      </c>
      <c r="D45" s="296">
        <f>D$4*((IFERROR(VLOOKUP($A45,'BAR Product Costs'!$A$11:$O$23,6,FALSE),0)+(IFERROR(VLOOKUP($A45,'BAR Product Costs'!$A$26:$O$55,6,FALSE),0))))</f>
        <v>0</v>
      </c>
      <c r="E45" s="296">
        <f>E$4*((IFERROR(VLOOKUP($A45,'BAR Product Costs'!$A$11:$O$23,8,FALSE),0)+(IFERROR(VLOOKUP($A45,'BAR Product Costs'!$A$26:$O$55,8,FALSE),0))))</f>
        <v>0</v>
      </c>
      <c r="F45" s="296">
        <f>F$4*((IFERROR(VLOOKUP($A45,'BAR Product Costs'!$A$11:$O$23,10,FALSE),0)+(IFERROR(VLOOKUP($A45,'BAR Product Costs'!$A$26:$O$55,10,FALSE),0))))</f>
        <v>0</v>
      </c>
      <c r="G45" s="304">
        <f>G$4*(IFERROR(VLOOKUP($A45,'NB Product Costs'!$A$6:$AQ$36,4,FALSE),0))</f>
        <v>0</v>
      </c>
      <c r="H45" s="304">
        <f>H$4*(IFERROR(VLOOKUP($A45,'NB Product Costs'!$A$6:$AQ$36,6,FALSE),0))</f>
        <v>0</v>
      </c>
      <c r="I45" s="304">
        <f>I$4*(IFERROR(VLOOKUP($A45,'NB Product Costs'!$A$6:$AQ$36,8,FALSE),0))</f>
        <v>0</v>
      </c>
      <c r="J45" s="304">
        <f>J$4*(IFERROR(VLOOKUP($A45,'NB Product Costs'!$A$6:$AQ$36,10,FALSE),0))</f>
        <v>0</v>
      </c>
      <c r="K45" s="304">
        <f>K$4*(IFERROR(VLOOKUP($A45,'NB Product Costs'!$A$6:$AQ$36,12,FALSE),0))</f>
        <v>0</v>
      </c>
      <c r="L45" s="304">
        <f>L$4*(IFERROR(VLOOKUP($A45,'NB Product Costs'!$A$6:$AQ$36,14,FALSE),0))</f>
        <v>0</v>
      </c>
      <c r="M45" s="304">
        <f>M$4*(IFERROR(VLOOKUP($A45,'NB Product Costs'!$A$6:$AQ$36,16,FALSE),0))</f>
        <v>0</v>
      </c>
      <c r="N45" s="304">
        <f>N$4*(IFERROR(VLOOKUP($A45,'NB Product Costs'!$A$6:$AQ$36,18,FALSE),0))</f>
        <v>0</v>
      </c>
      <c r="O45" s="304">
        <f>O$4*(IFERROR(VLOOKUP($A45,'NB Product Costs'!$A$6:$AQ$36,20,FALSE),0))</f>
        <v>0</v>
      </c>
      <c r="P45" s="304">
        <f>P$4*(IFERROR(VLOOKUP($A45,'NB Product Costs'!$A$6:$AQ$36,22,FALSE),0))</f>
        <v>0</v>
      </c>
      <c r="Q45" s="304">
        <f>Q$4*(IFERROR(VLOOKUP($A45,'NB Product Costs'!$A$6:$AQ$36,24,FALSE),0))</f>
        <v>0</v>
      </c>
      <c r="R45" s="304">
        <f>R$4*(IFERROR(VLOOKUP($A45,'NB Product Costs'!$A$6:$AQ$36,26,FALSE),0))</f>
        <v>0</v>
      </c>
      <c r="S45" s="304">
        <f>S$4*(IFERROR(VLOOKUP($A45,'NB Product Costs'!$A$6:$AQ$36,28,FALSE),0))</f>
        <v>0</v>
      </c>
      <c r="T45" s="304">
        <f>T$4*(IFERROR(VLOOKUP($A45,'NB Product Costs'!$A$6:$AQ$36,30,FALSE),0))</f>
        <v>0</v>
      </c>
      <c r="U45" s="304">
        <f>U$4*(IFERROR(VLOOKUP($A45,'NB Product Costs'!$A$6:$AQ$36,32,FALSE),0))</f>
        <v>0</v>
      </c>
      <c r="V45" s="304">
        <f>V$4*(IFERROR(VLOOKUP($A45,'NB Product Costs'!$A$6:$AQ$36,34,FALSE),0))</f>
        <v>0</v>
      </c>
      <c r="W45" s="304">
        <f>W$4*(IFERROR(VLOOKUP($A45,'NB Product Costs'!$A$6:$AQ$36,36,FALSE),0))</f>
        <v>0</v>
      </c>
      <c r="X45" s="304">
        <f>X$4*(IFERROR(VLOOKUP($A45,'NB Product Costs'!$A$6:$AQ$36,38,FALSE),0))</f>
        <v>0</v>
      </c>
      <c r="Y45" s="304">
        <f>Y$4*(IFERROR(VLOOKUP($A45,'NB Product Costs'!$A$6:$AQ$36,40,FALSE),0))</f>
        <v>0</v>
      </c>
      <c r="Z45" s="304">
        <f>Z$4*(IFERROR(VLOOKUP($A45,'NB Product Costs'!$A$6:$AQ$36,42,FALSE),0))</f>
        <v>0</v>
      </c>
    </row>
    <row r="46" spans="1:26" s="180" customFormat="1" ht="15.75">
      <c r="A46" s="180" t="str">
        <f>'Ingredient Costs'!A46</f>
        <v>Turkish Diced Figs 8x8mm</v>
      </c>
      <c r="B46" s="296">
        <f t="shared" si="0"/>
        <v>326.27865961199291</v>
      </c>
      <c r="C46" s="296">
        <f>C$4*((IFERROR(VLOOKUP($A46,'BAR Product Costs'!$A$11:$O$23,4,FALSE),0)+(IFERROR(VLOOKUP($A46,'BAR Product Costs'!$A$26:$O$55,4,FALSE),0))))</f>
        <v>0</v>
      </c>
      <c r="D46" s="296">
        <f>D$4*((IFERROR(VLOOKUP($A46,'BAR Product Costs'!$A$11:$O$23,6,FALSE),0)+(IFERROR(VLOOKUP($A46,'BAR Product Costs'!$A$26:$O$55,6,FALSE),0))))</f>
        <v>0</v>
      </c>
      <c r="E46" s="296">
        <f>E$4*((IFERROR(VLOOKUP($A46,'BAR Product Costs'!$A$11:$O$23,8,FALSE),0)+(IFERROR(VLOOKUP($A46,'BAR Product Costs'!$A$26:$O$55,8,FALSE),0))))</f>
        <v>326.27865961199291</v>
      </c>
      <c r="F46" s="296">
        <f>F$4*((IFERROR(VLOOKUP($A46,'BAR Product Costs'!$A$11:$O$23,10,FALSE),0)+(IFERROR(VLOOKUP($A46,'BAR Product Costs'!$A$26:$O$55,10,FALSE),0))))</f>
        <v>0</v>
      </c>
      <c r="G46" s="304">
        <f>G$4*(IFERROR(VLOOKUP($A46,'NB Product Costs'!$A$6:$AQ$36,4,FALSE),0))</f>
        <v>0</v>
      </c>
      <c r="H46" s="304">
        <f>H$4*(IFERROR(VLOOKUP($A46,'NB Product Costs'!$A$6:$AQ$36,6,FALSE),0))</f>
        <v>0</v>
      </c>
      <c r="I46" s="304">
        <f>I$4*(IFERROR(VLOOKUP($A46,'NB Product Costs'!$A$6:$AQ$36,8,FALSE),0))</f>
        <v>0</v>
      </c>
      <c r="J46" s="304">
        <f>J$4*(IFERROR(VLOOKUP($A46,'NB Product Costs'!$A$6:$AQ$36,10,FALSE),0))</f>
        <v>0</v>
      </c>
      <c r="K46" s="304">
        <f>K$4*(IFERROR(VLOOKUP($A46,'NB Product Costs'!$A$6:$AQ$36,12,FALSE),0))</f>
        <v>0</v>
      </c>
      <c r="L46" s="304">
        <f>L$4*(IFERROR(VLOOKUP($A46,'NB Product Costs'!$A$6:$AQ$36,14,FALSE),0))</f>
        <v>0</v>
      </c>
      <c r="M46" s="304">
        <f>M$4*(IFERROR(VLOOKUP($A46,'NB Product Costs'!$A$6:$AQ$36,16,FALSE),0))</f>
        <v>0</v>
      </c>
      <c r="N46" s="304">
        <f>N$4*(IFERROR(VLOOKUP($A46,'NB Product Costs'!$A$6:$AQ$36,18,FALSE),0))</f>
        <v>0</v>
      </c>
      <c r="O46" s="304">
        <f>O$4*(IFERROR(VLOOKUP($A46,'NB Product Costs'!$A$6:$AQ$36,20,FALSE),0))</f>
        <v>0</v>
      </c>
      <c r="P46" s="304">
        <f>P$4*(IFERROR(VLOOKUP($A46,'NB Product Costs'!$A$6:$AQ$36,22,FALSE),0))</f>
        <v>0</v>
      </c>
      <c r="Q46" s="304">
        <f>Q$4*(IFERROR(VLOOKUP($A46,'NB Product Costs'!$A$6:$AQ$36,24,FALSE),0))</f>
        <v>0</v>
      </c>
      <c r="R46" s="304">
        <f>R$4*(IFERROR(VLOOKUP($A46,'NB Product Costs'!$A$6:$AQ$36,26,FALSE),0))</f>
        <v>0</v>
      </c>
      <c r="S46" s="304">
        <f>S$4*(IFERROR(VLOOKUP($A46,'NB Product Costs'!$A$6:$AQ$36,28,FALSE),0))</f>
        <v>0</v>
      </c>
      <c r="T46" s="304">
        <f>T$4*(IFERROR(VLOOKUP($A46,'NB Product Costs'!$A$6:$AQ$36,30,FALSE),0))</f>
        <v>0</v>
      </c>
      <c r="U46" s="304">
        <f>U$4*(IFERROR(VLOOKUP($A46,'NB Product Costs'!$A$6:$AQ$36,32,FALSE),0))</f>
        <v>0</v>
      </c>
      <c r="V46" s="304">
        <f>V$4*(IFERROR(VLOOKUP($A46,'NB Product Costs'!$A$6:$AQ$36,34,FALSE),0))</f>
        <v>0</v>
      </c>
      <c r="W46" s="304">
        <f>W$4*(IFERROR(VLOOKUP($A46,'NB Product Costs'!$A$6:$AQ$36,36,FALSE),0))</f>
        <v>0</v>
      </c>
      <c r="X46" s="304">
        <f>X$4*(IFERROR(VLOOKUP($A46,'NB Product Costs'!$A$6:$AQ$36,38,FALSE),0))</f>
        <v>0</v>
      </c>
      <c r="Y46" s="304">
        <f>Y$4*(IFERROR(VLOOKUP($A46,'NB Product Costs'!$A$6:$AQ$36,40,FALSE),0))</f>
        <v>0</v>
      </c>
      <c r="Z46" s="304">
        <f>Z$4*(IFERROR(VLOOKUP($A46,'NB Product Costs'!$A$6:$AQ$36,42,FALSE),0))</f>
        <v>0</v>
      </c>
    </row>
    <row r="47" spans="1:26" s="180" customFormat="1" ht="15.75">
      <c r="A47" s="180" t="str">
        <f>'Ingredient Costs'!A47</f>
        <v>Unsweetened Coconut Chips</v>
      </c>
      <c r="B47" s="296">
        <f t="shared" si="0"/>
        <v>336</v>
      </c>
      <c r="C47" s="296">
        <f>C$4*((IFERROR(VLOOKUP($A47,'BAR Product Costs'!$A$11:$O$23,4,FALSE),0)+(IFERROR(VLOOKUP($A47,'BAR Product Costs'!$A$26:$O$55,4,FALSE),0))))</f>
        <v>0</v>
      </c>
      <c r="D47" s="296">
        <f>D$4*((IFERROR(VLOOKUP($A47,'BAR Product Costs'!$A$11:$O$23,6,FALSE),0)+(IFERROR(VLOOKUP($A47,'BAR Product Costs'!$A$26:$O$55,6,FALSE),0))))</f>
        <v>0</v>
      </c>
      <c r="E47" s="296">
        <f>E$4*((IFERROR(VLOOKUP($A47,'BAR Product Costs'!$A$11:$O$23,8,FALSE),0)+(IFERROR(VLOOKUP($A47,'BAR Product Costs'!$A$26:$O$55,8,FALSE),0))))</f>
        <v>0</v>
      </c>
      <c r="F47" s="296">
        <f>F$4*((IFERROR(VLOOKUP($A47,'BAR Product Costs'!$A$11:$O$23,10,FALSE),0)+(IFERROR(VLOOKUP($A47,'BAR Product Costs'!$A$26:$O$55,10,FALSE),0))))</f>
        <v>0</v>
      </c>
      <c r="G47" s="304">
        <f>G$4*(IFERROR(VLOOKUP($A47,'NB Product Costs'!$A$6:$AQ$36,4,FALSE),0))</f>
        <v>0</v>
      </c>
      <c r="H47" s="304">
        <f>H$4*(IFERROR(VLOOKUP($A47,'NB Product Costs'!$A$6:$AQ$36,6,FALSE),0))</f>
        <v>0</v>
      </c>
      <c r="I47" s="304">
        <f>I$4*(IFERROR(VLOOKUP($A47,'NB Product Costs'!$A$6:$AQ$36,8,FALSE),0))</f>
        <v>0</v>
      </c>
      <c r="J47" s="304">
        <f>J$4*(IFERROR(VLOOKUP($A47,'NB Product Costs'!$A$6:$AQ$36,10,FALSE),0))</f>
        <v>0</v>
      </c>
      <c r="K47" s="304">
        <f>K$4*(IFERROR(VLOOKUP($A47,'NB Product Costs'!$A$6:$AQ$36,12,FALSE),0))</f>
        <v>0</v>
      </c>
      <c r="L47" s="304">
        <f>L$4*(IFERROR(VLOOKUP($A47,'NB Product Costs'!$A$6:$AQ$36,14,FALSE),0))</f>
        <v>0</v>
      </c>
      <c r="M47" s="304">
        <f>M$4*(IFERROR(VLOOKUP($A47,'NB Product Costs'!$A$6:$AQ$36,16,FALSE),0))</f>
        <v>0</v>
      </c>
      <c r="N47" s="304">
        <f>N$4*(IFERROR(VLOOKUP($A47,'NB Product Costs'!$A$6:$AQ$36,18,FALSE),0))</f>
        <v>0</v>
      </c>
      <c r="O47" s="304">
        <f>O$4*(IFERROR(VLOOKUP($A47,'NB Product Costs'!$A$6:$AQ$36,20,FALSE),0))</f>
        <v>0</v>
      </c>
      <c r="P47" s="304">
        <f>P$4*(IFERROR(VLOOKUP($A47,'NB Product Costs'!$A$6:$AQ$36,22,FALSE),0))</f>
        <v>0</v>
      </c>
      <c r="Q47" s="304">
        <f>Q$4*(IFERROR(VLOOKUP($A47,'NB Product Costs'!$A$6:$AQ$36,24,FALSE),0))</f>
        <v>0</v>
      </c>
      <c r="R47" s="304">
        <f>R$4*(IFERROR(VLOOKUP($A47,'NB Product Costs'!$A$6:$AQ$36,26,FALSE),0))</f>
        <v>336</v>
      </c>
      <c r="S47" s="304">
        <f>S$4*(IFERROR(VLOOKUP($A47,'NB Product Costs'!$A$6:$AQ$36,28,FALSE),0))</f>
        <v>0</v>
      </c>
      <c r="T47" s="304">
        <f>T$4*(IFERROR(VLOOKUP($A47,'NB Product Costs'!$A$6:$AQ$36,30,FALSE),0))</f>
        <v>0</v>
      </c>
      <c r="U47" s="304">
        <f>U$4*(IFERROR(VLOOKUP($A47,'NB Product Costs'!$A$6:$AQ$36,32,FALSE),0))</f>
        <v>0</v>
      </c>
      <c r="V47" s="304">
        <f>V$4*(IFERROR(VLOOKUP($A47,'NB Product Costs'!$A$6:$AQ$36,34,FALSE),0))</f>
        <v>0</v>
      </c>
      <c r="W47" s="304">
        <f>W$4*(IFERROR(VLOOKUP($A47,'NB Product Costs'!$A$6:$AQ$36,36,FALSE),0))</f>
        <v>0</v>
      </c>
      <c r="X47" s="304">
        <f>X$4*(IFERROR(VLOOKUP($A47,'NB Product Costs'!$A$6:$AQ$36,38,FALSE),0))</f>
        <v>0</v>
      </c>
      <c r="Y47" s="304">
        <f>Y$4*(IFERROR(VLOOKUP($A47,'NB Product Costs'!$A$6:$AQ$36,40,FALSE),0))</f>
        <v>0</v>
      </c>
      <c r="Z47" s="304">
        <f>Z$4*(IFERROR(VLOOKUP($A47,'NB Product Costs'!$A$6:$AQ$36,42,FALSE),0))</f>
        <v>0</v>
      </c>
    </row>
    <row r="48" spans="1:26" s="180" customFormat="1" ht="15.75">
      <c r="A48" s="180" t="str">
        <f>'Ingredient Costs'!A48</f>
        <v>Vanilla Powder, Bulk</v>
      </c>
      <c r="B48" s="296">
        <f t="shared" si="0"/>
        <v>33.980885361552026</v>
      </c>
      <c r="C48" s="296">
        <f>C$4*((IFERROR(VLOOKUP($A48,'BAR Product Costs'!$A$11:$O$23,4,FALSE),0)+(IFERROR(VLOOKUP($A48,'BAR Product Costs'!$A$26:$O$55,4,FALSE),0))))</f>
        <v>8.6000881834215157</v>
      </c>
      <c r="D48" s="296">
        <f>D$4*((IFERROR(VLOOKUP($A48,'BAR Product Costs'!$A$11:$O$23,6,FALSE),0)+(IFERROR(VLOOKUP($A48,'BAR Product Costs'!$A$26:$O$55,6,FALSE),0))))</f>
        <v>13.884479717813051</v>
      </c>
      <c r="E48" s="296">
        <f>E$4*((IFERROR(VLOOKUP($A48,'BAR Product Costs'!$A$11:$O$23,8,FALSE),0)+(IFERROR(VLOOKUP($A48,'BAR Product Costs'!$A$26:$O$55,8,FALSE),0))))</f>
        <v>0</v>
      </c>
      <c r="F48" s="296">
        <f>F$4*((IFERROR(VLOOKUP($A48,'BAR Product Costs'!$A$11:$O$23,10,FALSE),0)+(IFERROR(VLOOKUP($A48,'BAR Product Costs'!$A$26:$O$55,10,FALSE),0))))</f>
        <v>7.4603174603174596</v>
      </c>
      <c r="G48" s="304">
        <f>G$4*(IFERROR(VLOOKUP($A48,'NB Product Costs'!$A$6:$AQ$36,4,FALSE),0))</f>
        <v>0</v>
      </c>
      <c r="H48" s="304">
        <f>H$4*(IFERROR(VLOOKUP($A48,'NB Product Costs'!$A$6:$AQ$36,6,FALSE),0))</f>
        <v>0</v>
      </c>
      <c r="I48" s="304">
        <f>I$4*(IFERROR(VLOOKUP($A48,'NB Product Costs'!$A$6:$AQ$36,8,FALSE),0))</f>
        <v>0</v>
      </c>
      <c r="J48" s="304">
        <f>J$4*(IFERROR(VLOOKUP($A48,'NB Product Costs'!$A$6:$AQ$36,10,FALSE),0))</f>
        <v>0</v>
      </c>
      <c r="K48" s="304">
        <f>K$4*(IFERROR(VLOOKUP($A48,'NB Product Costs'!$A$6:$AQ$36,12,FALSE),0))</f>
        <v>0</v>
      </c>
      <c r="L48" s="304">
        <f>L$4*(IFERROR(VLOOKUP($A48,'NB Product Costs'!$A$6:$AQ$36,14,FALSE),0))</f>
        <v>0</v>
      </c>
      <c r="M48" s="304">
        <f>M$4*(IFERROR(VLOOKUP($A48,'NB Product Costs'!$A$6:$AQ$36,16,FALSE),0))</f>
        <v>0</v>
      </c>
      <c r="N48" s="304">
        <f>N$4*(IFERROR(VLOOKUP($A48,'NB Product Costs'!$A$6:$AQ$36,18,FALSE),0))</f>
        <v>0</v>
      </c>
      <c r="O48" s="304">
        <f>O$4*(IFERROR(VLOOKUP($A48,'NB Product Costs'!$A$6:$AQ$36,20,FALSE),0))</f>
        <v>0</v>
      </c>
      <c r="P48" s="304">
        <f>P$4*(IFERROR(VLOOKUP($A48,'NB Product Costs'!$A$6:$AQ$36,22,FALSE),0))</f>
        <v>0</v>
      </c>
      <c r="Q48" s="304">
        <f>Q$4*(IFERROR(VLOOKUP($A48,'NB Product Costs'!$A$6:$AQ$36,24,FALSE),0))</f>
        <v>0</v>
      </c>
      <c r="R48" s="304">
        <f>R$4*(IFERROR(VLOOKUP($A48,'NB Product Costs'!$A$6:$AQ$36,26,FALSE),0))</f>
        <v>0</v>
      </c>
      <c r="S48" s="304">
        <f>S$4*(IFERROR(VLOOKUP($A48,'NB Product Costs'!$A$6:$AQ$36,28,FALSE),0))</f>
        <v>0</v>
      </c>
      <c r="T48" s="304">
        <f>T$4*(IFERROR(VLOOKUP($A48,'NB Product Costs'!$A$6:$AQ$36,30,FALSE),0))</f>
        <v>0</v>
      </c>
      <c r="U48" s="304">
        <f>U$4*(IFERROR(VLOOKUP($A48,'NB Product Costs'!$A$6:$AQ$36,32,FALSE),0))</f>
        <v>0</v>
      </c>
      <c r="V48" s="304">
        <f>V$4*(IFERROR(VLOOKUP($A48,'NB Product Costs'!$A$6:$AQ$36,34,FALSE),0))</f>
        <v>0</v>
      </c>
      <c r="W48" s="304">
        <f>W$4*(IFERROR(VLOOKUP($A48,'NB Product Costs'!$A$6:$AQ$36,36,FALSE),0))</f>
        <v>0</v>
      </c>
      <c r="X48" s="304">
        <f>X$4*(IFERROR(VLOOKUP($A48,'NB Product Costs'!$A$6:$AQ$36,38,FALSE),0))</f>
        <v>0</v>
      </c>
      <c r="Y48" s="304">
        <f>Y$4*(IFERROR(VLOOKUP($A48,'NB Product Costs'!$A$6:$AQ$36,40,FALSE),0))</f>
        <v>0</v>
      </c>
      <c r="Z48" s="304">
        <f>Z$4*(IFERROR(VLOOKUP($A48,'NB Product Costs'!$A$6:$AQ$36,42,FALSE),0))</f>
        <v>4.0359999999999996</v>
      </c>
    </row>
    <row r="49" spans="1:26" s="180" customFormat="1" ht="15.75">
      <c r="A49" s="180" t="str">
        <f>'Ingredient Costs'!A49</f>
        <v>Vietnamese Cinnamon, Ground</v>
      </c>
      <c r="B49" s="296">
        <f t="shared" si="0"/>
        <v>57.323999999999998</v>
      </c>
      <c r="C49" s="296">
        <f>C$4*((IFERROR(VLOOKUP($A49,'BAR Product Costs'!$A$11:$O$23,4,FALSE),0)+(IFERROR(VLOOKUP($A49,'BAR Product Costs'!$A$26:$O$55,4,FALSE),0))))</f>
        <v>0</v>
      </c>
      <c r="D49" s="296">
        <f>D$4*((IFERROR(VLOOKUP($A49,'BAR Product Costs'!$A$11:$O$23,6,FALSE),0)+(IFERROR(VLOOKUP($A49,'BAR Product Costs'!$A$26:$O$55,6,FALSE),0))))</f>
        <v>0</v>
      </c>
      <c r="E49" s="296">
        <f>E$4*((IFERROR(VLOOKUP($A49,'BAR Product Costs'!$A$11:$O$23,8,FALSE),0)+(IFERROR(VLOOKUP($A49,'BAR Product Costs'!$A$26:$O$55,8,FALSE),0))))</f>
        <v>0</v>
      </c>
      <c r="F49" s="296">
        <f>F$4*((IFERROR(VLOOKUP($A49,'BAR Product Costs'!$A$11:$O$23,10,FALSE),0)+(IFERROR(VLOOKUP($A49,'BAR Product Costs'!$A$26:$O$55,10,FALSE),0))))</f>
        <v>0</v>
      </c>
      <c r="G49" s="304">
        <f>G$4*(IFERROR(VLOOKUP($A49,'NB Product Costs'!$A$6:$AQ$36,4,FALSE),0))</f>
        <v>0</v>
      </c>
      <c r="H49" s="304">
        <f>H$4*(IFERROR(VLOOKUP($A49,'NB Product Costs'!$A$6:$AQ$36,6,FALSE),0))</f>
        <v>0</v>
      </c>
      <c r="I49" s="304">
        <f>I$4*(IFERROR(VLOOKUP($A49,'NB Product Costs'!$A$6:$AQ$36,8,FALSE),0))</f>
        <v>0</v>
      </c>
      <c r="J49" s="304">
        <f>J$4*(IFERROR(VLOOKUP($A49,'NB Product Costs'!$A$6:$AQ$36,10,FALSE),0))</f>
        <v>0</v>
      </c>
      <c r="K49" s="304">
        <f>K$4*(IFERROR(VLOOKUP($A49,'NB Product Costs'!$A$6:$AQ$36,12,FALSE),0))</f>
        <v>0</v>
      </c>
      <c r="L49" s="304">
        <f>L$4*(IFERROR(VLOOKUP($A49,'NB Product Costs'!$A$6:$AQ$36,14,FALSE),0))</f>
        <v>0</v>
      </c>
      <c r="M49" s="304">
        <f>M$4*(IFERROR(VLOOKUP($A49,'NB Product Costs'!$A$6:$AQ$36,16,FALSE),0))</f>
        <v>0</v>
      </c>
      <c r="N49" s="304">
        <f>N$4*(IFERROR(VLOOKUP($A49,'NB Product Costs'!$A$6:$AQ$36,18,FALSE),0))</f>
        <v>0</v>
      </c>
      <c r="O49" s="304">
        <f>O$4*(IFERROR(VLOOKUP($A49,'NB Product Costs'!$A$6:$AQ$36,20,FALSE),0))</f>
        <v>0</v>
      </c>
      <c r="P49" s="304">
        <f>P$4*(IFERROR(VLOOKUP($A49,'NB Product Costs'!$A$6:$AQ$36,22,FALSE),0))</f>
        <v>0</v>
      </c>
      <c r="Q49" s="304">
        <f>Q$4*(IFERROR(VLOOKUP($A49,'NB Product Costs'!$A$6:$AQ$36,24,FALSE),0))</f>
        <v>0</v>
      </c>
      <c r="R49" s="304">
        <f>R$4*(IFERROR(VLOOKUP($A49,'NB Product Costs'!$A$6:$AQ$36,26,FALSE),0))</f>
        <v>0</v>
      </c>
      <c r="S49" s="304">
        <f>S$4*(IFERROR(VLOOKUP($A49,'NB Product Costs'!$A$6:$AQ$36,28,FALSE),0))</f>
        <v>0</v>
      </c>
      <c r="T49" s="304">
        <f>T$4*(IFERROR(VLOOKUP($A49,'NB Product Costs'!$A$6:$AQ$36,30,FALSE),0))</f>
        <v>0</v>
      </c>
      <c r="U49" s="304">
        <f>U$4*(IFERROR(VLOOKUP($A49,'NB Product Costs'!$A$6:$AQ$36,32,FALSE),0))</f>
        <v>56</v>
      </c>
      <c r="V49" s="304">
        <f>V$4*(IFERROR(VLOOKUP($A49,'NB Product Costs'!$A$6:$AQ$36,34,FALSE),0))</f>
        <v>0</v>
      </c>
      <c r="W49" s="304">
        <f>W$4*(IFERROR(VLOOKUP($A49,'NB Product Costs'!$A$6:$AQ$36,36,FALSE),0))</f>
        <v>0</v>
      </c>
      <c r="X49" s="304">
        <f>X$4*(IFERROR(VLOOKUP($A49,'NB Product Costs'!$A$6:$AQ$36,38,FALSE),0))</f>
        <v>0</v>
      </c>
      <c r="Y49" s="304">
        <f>Y$4*(IFERROR(VLOOKUP($A49,'NB Product Costs'!$A$6:$AQ$36,40,FALSE),0))</f>
        <v>0</v>
      </c>
      <c r="Z49" s="304">
        <f>Z$4*(IFERROR(VLOOKUP($A49,'NB Product Costs'!$A$6:$AQ$36,42,FALSE),0))</f>
        <v>1.3240000000000001</v>
      </c>
    </row>
    <row r="50" spans="1:26" s="100" customFormat="1" ht="8" customHeight="1" thickBot="1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293"/>
    </row>
    <row r="51" spans="1:26" ht="18">
      <c r="A51" s="30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BEA5-3094-4841-BC26-4ED249B88A4B}">
  <dimension ref="A1:Q989"/>
  <sheetViews>
    <sheetView zoomScale="130" zoomScaleNormal="130" workbookViewId="0">
      <pane xSplit="5" ySplit="8" topLeftCell="F30" activePane="bottomRight" state="frozen"/>
      <selection pane="topRight" activeCell="G1" sqref="G1"/>
      <selection pane="bottomLeft" activeCell="A9" sqref="A9"/>
      <selection pane="bottomRight" activeCell="G38" sqref="G38"/>
    </sheetView>
  </sheetViews>
  <sheetFormatPr defaultColWidth="17.3125" defaultRowHeight="15" customHeight="1"/>
  <cols>
    <col min="1" max="1" width="29.8125" style="104" customWidth="1"/>
    <col min="2" max="2" width="7.6875" style="104" bestFit="1" customWidth="1"/>
    <col min="3" max="3" width="6.3125" style="104" customWidth="1"/>
    <col min="4" max="4" width="9" style="104" customWidth="1"/>
    <col min="5" max="5" width="9.8125" style="104" bestFit="1" customWidth="1"/>
    <col min="6" max="15" width="9" style="104" customWidth="1"/>
    <col min="16" max="16384" width="17.3125" style="104"/>
  </cols>
  <sheetData>
    <row r="1" spans="1:16" ht="21" customHeight="1">
      <c r="A1" s="103" t="s">
        <v>10</v>
      </c>
    </row>
    <row r="2" spans="1:16" ht="15.75" customHeight="1" thickBot="1">
      <c r="A2" s="105"/>
    </row>
    <row r="3" spans="1:16" ht="15" customHeight="1">
      <c r="A3" s="106" t="s">
        <v>15</v>
      </c>
      <c r="B3" s="107"/>
      <c r="C3" s="108"/>
      <c r="D3" s="361" t="str">
        <f>'[1]BAR Recipes'!B17</f>
        <v>APRICOT PEPITA</v>
      </c>
      <c r="E3" s="362"/>
      <c r="F3" s="363" t="str">
        <f>'[1]BAR Recipes'!E17</f>
        <v>CHERRY PECAN</v>
      </c>
      <c r="G3" s="364"/>
      <c r="H3" s="365" t="s">
        <v>714</v>
      </c>
      <c r="I3" s="366"/>
      <c r="J3" s="359" t="s">
        <v>164</v>
      </c>
      <c r="K3" s="360"/>
      <c r="L3" s="365" t="str">
        <f>'[1]BAR Recipes'!N17</f>
        <v>NEW RECIPE 1</v>
      </c>
      <c r="M3" s="366"/>
      <c r="N3" s="359" t="str">
        <f>'[1]BAR Recipes'!Q17</f>
        <v>NEW RECIPE 2</v>
      </c>
      <c r="O3" s="360"/>
    </row>
    <row r="4" spans="1:16" ht="81.75" customHeight="1">
      <c r="A4" s="109"/>
      <c r="B4" s="110" t="s">
        <v>19</v>
      </c>
      <c r="C4" s="111" t="s">
        <v>20</v>
      </c>
      <c r="D4" s="110" t="s">
        <v>99</v>
      </c>
      <c r="E4" s="112" t="s">
        <v>100</v>
      </c>
      <c r="F4" s="110" t="s">
        <v>99</v>
      </c>
      <c r="G4" s="112" t="s">
        <v>100</v>
      </c>
      <c r="H4" s="110" t="s">
        <v>99</v>
      </c>
      <c r="I4" s="112" t="s">
        <v>100</v>
      </c>
      <c r="J4" s="110" t="s">
        <v>99</v>
      </c>
      <c r="K4" s="112" t="s">
        <v>100</v>
      </c>
      <c r="L4" s="110" t="s">
        <v>99</v>
      </c>
      <c r="M4" s="112" t="s">
        <v>100</v>
      </c>
      <c r="N4" s="110" t="s">
        <v>99</v>
      </c>
      <c r="O4" s="112" t="s">
        <v>100</v>
      </c>
    </row>
    <row r="5" spans="1:16" ht="4.5" customHeight="1" thickBot="1">
      <c r="A5" s="113"/>
      <c r="B5" s="114"/>
      <c r="C5" s="115"/>
      <c r="D5" s="114"/>
      <c r="E5" s="116"/>
      <c r="F5" s="117"/>
      <c r="G5" s="116"/>
      <c r="H5" s="114"/>
      <c r="I5" s="116"/>
      <c r="J5" s="114"/>
      <c r="K5" s="116"/>
      <c r="L5" s="114"/>
      <c r="M5" s="116"/>
      <c r="N5" s="114"/>
      <c r="O5" s="116"/>
    </row>
    <row r="6" spans="1:16" ht="13.5" customHeight="1">
      <c r="A6" s="118" t="s">
        <v>101</v>
      </c>
      <c r="B6" s="119"/>
      <c r="C6" s="120"/>
      <c r="D6" s="121"/>
      <c r="E6" s="122"/>
      <c r="F6" s="123"/>
      <c r="G6" s="124"/>
      <c r="H6" s="125"/>
      <c r="I6" s="122"/>
      <c r="J6" s="125"/>
      <c r="K6" s="122"/>
      <c r="L6" s="125"/>
      <c r="M6" s="122"/>
      <c r="N6" s="125"/>
      <c r="O6" s="122"/>
    </row>
    <row r="7" spans="1:16" ht="13.5" customHeight="1">
      <c r="A7" s="126" t="s">
        <v>102</v>
      </c>
      <c r="B7" s="129" t="e">
        <f>Packaging!#REF!</f>
        <v>#REF!</v>
      </c>
      <c r="C7" s="127" t="s">
        <v>103</v>
      </c>
      <c r="D7" s="128">
        <f>'BAR Recipes'!B67</f>
        <v>361</v>
      </c>
      <c r="E7" s="129" t="e">
        <f t="shared" ref="E7:E8" si="0">B7*D7</f>
        <v>#REF!</v>
      </c>
      <c r="F7" s="130">
        <f>'BAR Recipes'!E67</f>
        <v>358</v>
      </c>
      <c r="G7" s="129" t="e">
        <f>F7*B7</f>
        <v>#REF!</v>
      </c>
      <c r="H7" s="130">
        <f>'BAR Recipes'!H67</f>
        <v>365</v>
      </c>
      <c r="I7" s="129" t="e">
        <f>H7*$B$7</f>
        <v>#REF!</v>
      </c>
      <c r="J7" s="130">
        <f>'BAR Recipes'!K67</f>
        <v>361</v>
      </c>
      <c r="K7" s="129" t="e">
        <f>J7*$B$7</f>
        <v>#REF!</v>
      </c>
      <c r="L7" s="130">
        <f>'BAR Recipes'!N67</f>
        <v>0</v>
      </c>
      <c r="M7" s="129" t="e">
        <f>L7*$B$7</f>
        <v>#REF!</v>
      </c>
      <c r="N7" s="130">
        <f>'BAR Recipes'!Q67</f>
        <v>0</v>
      </c>
      <c r="O7" s="129" t="e">
        <f>N7*$B$7</f>
        <v>#REF!</v>
      </c>
    </row>
    <row r="8" spans="1:16" ht="13.5" customHeight="1">
      <c r="A8" s="126" t="s">
        <v>104</v>
      </c>
      <c r="B8" s="129" t="e">
        <f>Packaging!#REF!</f>
        <v>#REF!</v>
      </c>
      <c r="C8" s="127" t="s">
        <v>103</v>
      </c>
      <c r="D8" s="128">
        <f>D7/12</f>
        <v>30.083333333333332</v>
      </c>
      <c r="E8" s="129" t="e">
        <f t="shared" si="0"/>
        <v>#REF!</v>
      </c>
      <c r="F8" s="130">
        <f>F7/12</f>
        <v>29.833333333333332</v>
      </c>
      <c r="G8" s="129" t="e">
        <f>F8*B8</f>
        <v>#REF!</v>
      </c>
      <c r="H8" s="130">
        <f>H7/12</f>
        <v>30.416666666666668</v>
      </c>
      <c r="I8" s="129" t="e">
        <f>H8*B8</f>
        <v>#REF!</v>
      </c>
      <c r="J8" s="130">
        <f>J7/12</f>
        <v>30.083333333333332</v>
      </c>
      <c r="K8" s="129" t="e">
        <f>J8*$B$8</f>
        <v>#REF!</v>
      </c>
      <c r="L8" s="130">
        <f>L7/12</f>
        <v>0</v>
      </c>
      <c r="M8" s="129" t="e">
        <f>L8*$B$8</f>
        <v>#REF!</v>
      </c>
      <c r="N8" s="130">
        <f>N7/12</f>
        <v>0</v>
      </c>
      <c r="O8" s="129" t="e">
        <f>N8*$B$8</f>
        <v>#REF!</v>
      </c>
    </row>
    <row r="9" spans="1:16" ht="6.75" customHeight="1">
      <c r="A9" s="131"/>
      <c r="B9" s="132"/>
      <c r="C9" s="133"/>
      <c r="D9" s="134"/>
      <c r="E9" s="135"/>
      <c r="F9" s="136"/>
      <c r="G9" s="135"/>
      <c r="H9" s="137"/>
      <c r="I9" s="138"/>
      <c r="J9" s="137"/>
      <c r="K9" s="138"/>
      <c r="L9" s="137"/>
      <c r="M9" s="138"/>
      <c r="N9" s="137"/>
      <c r="O9" s="138"/>
    </row>
    <row r="10" spans="1:16" ht="13.5" customHeight="1">
      <c r="A10" s="139" t="s">
        <v>105</v>
      </c>
      <c r="B10" s="140"/>
      <c r="C10" s="127"/>
      <c r="D10" s="128"/>
      <c r="E10" s="129"/>
      <c r="F10" s="130"/>
      <c r="G10" s="129"/>
      <c r="H10" s="141"/>
      <c r="I10" s="142"/>
      <c r="J10" s="141"/>
      <c r="K10" s="142"/>
      <c r="L10" s="141"/>
      <c r="M10" s="142"/>
      <c r="N10" s="141"/>
      <c r="O10" s="142"/>
    </row>
    <row r="11" spans="1:16" ht="13.5" customHeight="1">
      <c r="A11" s="126" t="str">
        <f>'BAR Recipes'!A12</f>
        <v>Kosher Sea Salt</v>
      </c>
      <c r="B11" s="129">
        <f>VLOOKUP(A11,'Ingredient Costs'!A$6:D$49,2,FALSE)</f>
        <v>4.92</v>
      </c>
      <c r="C11" s="127" t="s">
        <v>13</v>
      </c>
      <c r="D11" s="128">
        <f>'BAR Recipes'!B12/'BAR Recipes'!B$27</f>
        <v>7.716049382716049E-2</v>
      </c>
      <c r="E11" s="129">
        <f t="shared" ref="E11:E23" si="1">D11*B11</f>
        <v>0.37962962962962959</v>
      </c>
      <c r="F11" s="130">
        <f>'BAR Recipes'!E12/'BAR Recipes'!E$27</f>
        <v>7.716049382716049E-2</v>
      </c>
      <c r="G11" s="129">
        <f t="shared" ref="G11:G23" si="2">F11*B11</f>
        <v>0.37962962962962959</v>
      </c>
      <c r="H11" s="128">
        <f>'BAR Recipes'!H12/'BAR Recipes'!H$27</f>
        <v>7.716049382716049E-2</v>
      </c>
      <c r="I11" s="129">
        <f t="shared" ref="I11:I23" si="3">H11*$B11</f>
        <v>0.37962962962962959</v>
      </c>
      <c r="J11" s="128">
        <f>'BAR Recipes'!K12/'BAR Recipes'!K$27</f>
        <v>7.716049382716049E-2</v>
      </c>
      <c r="K11" s="129">
        <f t="shared" ref="K11:K23" si="4">J11*$B11</f>
        <v>0.37962962962962959</v>
      </c>
      <c r="L11" s="128" t="e">
        <f>'BAR Recipes'!N12/'BAR Recipes'!N$27</f>
        <v>#DIV/0!</v>
      </c>
      <c r="M11" s="129" t="e">
        <f t="shared" ref="M11:M23" si="5">L11*$B11</f>
        <v>#DIV/0!</v>
      </c>
      <c r="N11" s="128" t="e">
        <f>'BAR Recipes'!Q12/'BAR Recipes'!Q$27</f>
        <v>#DIV/0!</v>
      </c>
      <c r="O11" s="129" t="e">
        <f t="shared" ref="O11:O23" si="6">N11*$B11</f>
        <v>#DIV/0!</v>
      </c>
      <c r="P11" s="223"/>
    </row>
    <row r="12" spans="1:16" ht="13.5" customHeight="1">
      <c r="A12" s="126" t="str">
        <f>'BAR Recipes'!A13</f>
        <v>Organic Honey</v>
      </c>
      <c r="B12" s="129">
        <f>VLOOKUP(A12,'Ingredient Costs'!A$6:D$49,2,FALSE)</f>
        <v>2.6</v>
      </c>
      <c r="C12" s="127" t="s">
        <v>13</v>
      </c>
      <c r="D12" s="128">
        <f>'BAR Recipes'!B13/'BAR Recipes'!B$27</f>
        <v>1.0416482951205173E-2</v>
      </c>
      <c r="E12" s="129">
        <f t="shared" si="1"/>
        <v>2.7082855673133451E-2</v>
      </c>
      <c r="F12" s="130">
        <f>'BAR Recipes'!E13/'BAR Recipes'!E$27</f>
        <v>1.0416482951205173E-2</v>
      </c>
      <c r="G12" s="129">
        <f t="shared" si="2"/>
        <v>2.7082855673133451E-2</v>
      </c>
      <c r="H12" s="128">
        <f>'BAR Recipes'!H13/'BAR Recipes'!H$27</f>
        <v>1.0416482951205173E-2</v>
      </c>
      <c r="I12" s="129">
        <f t="shared" si="3"/>
        <v>2.7082855673133451E-2</v>
      </c>
      <c r="J12" s="128">
        <f>'BAR Recipes'!K13/'BAR Recipes'!K$27</f>
        <v>1.0416482951205173E-2</v>
      </c>
      <c r="K12" s="129">
        <f t="shared" si="4"/>
        <v>2.7082855673133451E-2</v>
      </c>
      <c r="L12" s="128" t="e">
        <f>'BAR Recipes'!N13/'BAR Recipes'!N$27</f>
        <v>#DIV/0!</v>
      </c>
      <c r="M12" s="129" t="e">
        <f t="shared" si="5"/>
        <v>#DIV/0!</v>
      </c>
      <c r="N12" s="128" t="e">
        <f>'BAR Recipes'!Q13/'BAR Recipes'!Q$27</f>
        <v>#DIV/0!</v>
      </c>
      <c r="O12" s="129" t="e">
        <f t="shared" si="6"/>
        <v>#DIV/0!</v>
      </c>
      <c r="P12" s="223"/>
    </row>
    <row r="13" spans="1:16" ht="13.5" customHeight="1">
      <c r="A13" s="126" t="str">
        <f>'BAR Recipes'!A14</f>
        <v>Organic Coconut Oil</v>
      </c>
      <c r="B13" s="129">
        <f>VLOOKUP(A13,'Ingredient Costs'!A$6:D$49,2,FALSE)</f>
        <v>8.5500000000000007</v>
      </c>
      <c r="C13" s="127" t="s">
        <v>13</v>
      </c>
      <c r="D13" s="128">
        <f>'BAR Recipes'!B14/'BAR Recipes'!B$27</f>
        <v>9.1857730746619626E-2</v>
      </c>
      <c r="E13" s="129">
        <f t="shared" si="1"/>
        <v>0.78538359788359791</v>
      </c>
      <c r="F13" s="130">
        <f>'BAR Recipes'!E14/'BAR Recipes'!E$27</f>
        <v>9.1857730746619626E-2</v>
      </c>
      <c r="G13" s="129">
        <f t="shared" si="2"/>
        <v>0.78538359788359791</v>
      </c>
      <c r="H13" s="128">
        <f>'BAR Recipes'!H14/'BAR Recipes'!H$27</f>
        <v>9.1857730746619626E-2</v>
      </c>
      <c r="I13" s="129">
        <f t="shared" si="3"/>
        <v>0.78538359788359791</v>
      </c>
      <c r="J13" s="128">
        <f>'BAR Recipes'!K14/'BAR Recipes'!K$27</f>
        <v>9.1857730746619626E-2</v>
      </c>
      <c r="K13" s="129">
        <f t="shared" si="4"/>
        <v>0.78538359788359791</v>
      </c>
      <c r="L13" s="128" t="e">
        <f>'BAR Recipes'!N14/'BAR Recipes'!N$27</f>
        <v>#DIV/0!</v>
      </c>
      <c r="M13" s="129" t="e">
        <f t="shared" si="5"/>
        <v>#DIV/0!</v>
      </c>
      <c r="N13" s="128" t="e">
        <f>'BAR Recipes'!Q14/'BAR Recipes'!Q$27</f>
        <v>#DIV/0!</v>
      </c>
      <c r="O13" s="129" t="e">
        <f t="shared" si="6"/>
        <v>#DIV/0!</v>
      </c>
      <c r="P13" s="223"/>
    </row>
    <row r="14" spans="1:16" ht="13.5" customHeight="1">
      <c r="A14" s="126" t="str">
        <f>'BAR Recipes'!A15</f>
        <v>RPS- Conventional roasted split peanuts</v>
      </c>
      <c r="B14" s="129">
        <f>VLOOKUP(A14,'Ingredient Costs'!A$6:D$49,2,FALSE)</f>
        <v>1.05</v>
      </c>
      <c r="C14" s="127" t="s">
        <v>13</v>
      </c>
      <c r="D14" s="128">
        <f>'BAR Recipes'!B15/'BAR Recipes'!B$27</f>
        <v>16.666372721928276</v>
      </c>
      <c r="E14" s="129">
        <f t="shared" si="1"/>
        <v>17.499691358024691</v>
      </c>
      <c r="F14" s="130">
        <f>'BAR Recipes'!E15/'BAR Recipes'!E$27</f>
        <v>16.666372721928276</v>
      </c>
      <c r="G14" s="129">
        <f t="shared" si="2"/>
        <v>17.499691358024691</v>
      </c>
      <c r="H14" s="128">
        <f>'BAR Recipes'!H15/'BAR Recipes'!H$27</f>
        <v>16.666372721928276</v>
      </c>
      <c r="I14" s="129">
        <f t="shared" si="3"/>
        <v>17.499691358024691</v>
      </c>
      <c r="J14" s="128">
        <f>'BAR Recipes'!K15/'BAR Recipes'!K$27</f>
        <v>16.666372721928276</v>
      </c>
      <c r="K14" s="129">
        <f t="shared" si="4"/>
        <v>17.499691358024691</v>
      </c>
      <c r="L14" s="128" t="e">
        <f>'BAR Recipes'!N15/'BAR Recipes'!N$27</f>
        <v>#DIV/0!</v>
      </c>
      <c r="M14" s="129" t="e">
        <f t="shared" si="5"/>
        <v>#DIV/0!</v>
      </c>
      <c r="N14" s="128" t="e">
        <f>'BAR Recipes'!Q15/'BAR Recipes'!Q$27</f>
        <v>#DIV/0!</v>
      </c>
      <c r="O14" s="129" t="e">
        <f t="shared" si="6"/>
        <v>#DIV/0!</v>
      </c>
      <c r="P14" s="223"/>
    </row>
    <row r="15" spans="1:16" ht="13.5" customHeight="1">
      <c r="A15" s="126" t="str">
        <f>'BAR Recipes'!A16</f>
        <v>Pecans - Large Pieces</v>
      </c>
      <c r="B15" s="129">
        <f>VLOOKUP(A15,'Ingredient Costs'!A$6:D$49,2,FALSE)</f>
        <v>6.25</v>
      </c>
      <c r="C15" s="127" t="s">
        <v>13</v>
      </c>
      <c r="D15" s="128">
        <f>'BAR Recipes'!B16/'BAR Recipes'!B$27</f>
        <v>0</v>
      </c>
      <c r="E15" s="129">
        <f t="shared" si="1"/>
        <v>0</v>
      </c>
      <c r="F15" s="130">
        <f>'BAR Recipes'!E16/'BAR Recipes'!E$27</f>
        <v>0</v>
      </c>
      <c r="G15" s="129">
        <f t="shared" si="2"/>
        <v>0</v>
      </c>
      <c r="H15" s="128">
        <f>'BAR Recipes'!H16/'BAR Recipes'!H$27</f>
        <v>0</v>
      </c>
      <c r="I15" s="129">
        <f t="shared" si="3"/>
        <v>0</v>
      </c>
      <c r="J15" s="128">
        <f>'BAR Recipes'!K16/'BAR Recipes'!K$27</f>
        <v>0</v>
      </c>
      <c r="K15" s="129">
        <f t="shared" si="4"/>
        <v>0</v>
      </c>
      <c r="L15" s="128" t="e">
        <f>'BAR Recipes'!N16/'BAR Recipes'!N$27</f>
        <v>#DIV/0!</v>
      </c>
      <c r="M15" s="129" t="e">
        <f t="shared" si="5"/>
        <v>#DIV/0!</v>
      </c>
      <c r="N15" s="128" t="e">
        <f>'BAR Recipes'!Q16/'BAR Recipes'!Q$27</f>
        <v>#DIV/0!</v>
      </c>
      <c r="O15" s="129" t="e">
        <f t="shared" si="6"/>
        <v>#DIV/0!</v>
      </c>
      <c r="P15" s="223"/>
    </row>
    <row r="16" spans="1:16" ht="13.5" customHeight="1">
      <c r="A16" s="126" t="str">
        <f>'BAR Recipes'!A17</f>
        <v>Pepitas, Dry Roasted</v>
      </c>
      <c r="B16" s="129">
        <f>VLOOKUP(A16,'Ingredient Costs'!A$6:D$49,2,FALSE)</f>
        <v>3.15</v>
      </c>
      <c r="C16" s="127" t="s">
        <v>13</v>
      </c>
      <c r="D16" s="128">
        <f>'BAR Recipes'!B17/'BAR Recipes'!B$27</f>
        <v>0.99998162845385075</v>
      </c>
      <c r="E16" s="129">
        <f t="shared" si="1"/>
        <v>3.1499421296296299</v>
      </c>
      <c r="F16" s="130">
        <f>'BAR Recipes'!E17/'BAR Recipes'!E$27</f>
        <v>0</v>
      </c>
      <c r="G16" s="129">
        <f t="shared" si="2"/>
        <v>0</v>
      </c>
      <c r="H16" s="128">
        <f>'BAR Recipes'!H17/'BAR Recipes'!H$27</f>
        <v>0</v>
      </c>
      <c r="I16" s="129">
        <f t="shared" si="3"/>
        <v>0</v>
      </c>
      <c r="J16" s="128">
        <f>'BAR Recipes'!K17/'BAR Recipes'!K$27</f>
        <v>0</v>
      </c>
      <c r="K16" s="129">
        <f t="shared" si="4"/>
        <v>0</v>
      </c>
      <c r="L16" s="128" t="e">
        <f>'BAR Recipes'!N17/'BAR Recipes'!N$27</f>
        <v>#DIV/0!</v>
      </c>
      <c r="M16" s="129" t="e">
        <f t="shared" si="5"/>
        <v>#DIV/0!</v>
      </c>
      <c r="N16" s="128" t="e">
        <f>'BAR Recipes'!Q17/'BAR Recipes'!Q$27</f>
        <v>#DIV/0!</v>
      </c>
      <c r="O16" s="129" t="e">
        <f t="shared" si="6"/>
        <v>#DIV/0!</v>
      </c>
      <c r="P16" s="223"/>
    </row>
    <row r="17" spans="1:17" ht="13.5" customHeight="1">
      <c r="A17" s="126" t="str">
        <f>'BAR Recipes'!A18</f>
        <v>Dry Roasted Mission Type Almonds</v>
      </c>
      <c r="B17" s="129">
        <f>VLOOKUP(A17,'Ingredient Costs'!A$6:D$49,2,FALSE)</f>
        <v>3.45</v>
      </c>
      <c r="C17" s="127" t="s">
        <v>13</v>
      </c>
      <c r="D17" s="128">
        <f>'BAR Recipes'!B18/'BAR Recipes'!B$27</f>
        <v>0</v>
      </c>
      <c r="E17" s="129">
        <f t="shared" si="1"/>
        <v>0</v>
      </c>
      <c r="F17" s="130">
        <f>'BAR Recipes'!E18/'BAR Recipes'!E$27</f>
        <v>0</v>
      </c>
      <c r="G17" s="129">
        <f t="shared" si="2"/>
        <v>0</v>
      </c>
      <c r="H17" s="128">
        <f>'BAR Recipes'!H18/'BAR Recipes'!H$27</f>
        <v>0.99998162845385075</v>
      </c>
      <c r="I17" s="129">
        <f t="shared" si="3"/>
        <v>3.4499366181657853</v>
      </c>
      <c r="J17" s="128">
        <f>'BAR Recipes'!K18/'BAR Recipes'!K$27</f>
        <v>0</v>
      </c>
      <c r="K17" s="129">
        <f t="shared" si="4"/>
        <v>0</v>
      </c>
      <c r="L17" s="128" t="e">
        <f>'BAR Recipes'!N18/'BAR Recipes'!N$27</f>
        <v>#DIV/0!</v>
      </c>
      <c r="M17" s="129" t="e">
        <f t="shared" si="5"/>
        <v>#DIV/0!</v>
      </c>
      <c r="N17" s="128" t="e">
        <f>'BAR Recipes'!Q18/'BAR Recipes'!Q$27</f>
        <v>#DIV/0!</v>
      </c>
      <c r="O17" s="129" t="e">
        <f t="shared" si="6"/>
        <v>#DIV/0!</v>
      </c>
      <c r="P17" s="223"/>
    </row>
    <row r="18" spans="1:17" ht="13.5" customHeight="1">
      <c r="A18" s="126" t="str">
        <f>'BAR Recipes'!A19</f>
        <v>Organic Cashew Kernels LWP</v>
      </c>
      <c r="B18" s="129">
        <f>VLOOKUP(A18,'Ingredient Costs'!A$6:D$49,2,FALSE)</f>
        <v>4.4000000000000004</v>
      </c>
      <c r="C18" s="127" t="s">
        <v>13</v>
      </c>
      <c r="D18" s="128">
        <f>'BAR Recipes'!B19/'BAR Recipes'!B$27</f>
        <v>0</v>
      </c>
      <c r="E18" s="129">
        <f t="shared" si="1"/>
        <v>0</v>
      </c>
      <c r="F18" s="130">
        <f>'BAR Recipes'!E19/'BAR Recipes'!E$27</f>
        <v>0</v>
      </c>
      <c r="G18" s="129">
        <f t="shared" si="2"/>
        <v>0</v>
      </c>
      <c r="H18" s="128">
        <f>'BAR Recipes'!H19/'BAR Recipes'!H$27</f>
        <v>0</v>
      </c>
      <c r="I18" s="129">
        <f t="shared" si="3"/>
        <v>0</v>
      </c>
      <c r="J18" s="128">
        <f>'BAR Recipes'!K19/'BAR Recipes'!K$27</f>
        <v>0.99998162845385075</v>
      </c>
      <c r="K18" s="129">
        <f t="shared" si="4"/>
        <v>4.3999191651969438</v>
      </c>
      <c r="L18" s="128" t="e">
        <f>'BAR Recipes'!N19/'BAR Recipes'!N$27</f>
        <v>#DIV/0!</v>
      </c>
      <c r="M18" s="129" t="e">
        <f t="shared" si="5"/>
        <v>#DIV/0!</v>
      </c>
      <c r="N18" s="128" t="e">
        <f>'BAR Recipes'!Q19/'BAR Recipes'!Q$27</f>
        <v>#DIV/0!</v>
      </c>
      <c r="O18" s="129" t="e">
        <f t="shared" si="6"/>
        <v>#DIV/0!</v>
      </c>
      <c r="P18" s="223"/>
    </row>
    <row r="19" spans="1:17" ht="13.5" customHeight="1">
      <c r="A19" s="126" t="str">
        <f>'BAR Recipes'!A20</f>
        <v>[New Nut Butter Ingredient]</v>
      </c>
      <c r="B19" s="140">
        <f>'[1]Ingredient Costs'!D32</f>
        <v>0</v>
      </c>
      <c r="C19" s="127" t="s">
        <v>13</v>
      </c>
      <c r="D19" s="128">
        <f>'BAR Recipes'!B20/'BAR Recipes'!B$27</f>
        <v>0</v>
      </c>
      <c r="E19" s="129">
        <f t="shared" si="1"/>
        <v>0</v>
      </c>
      <c r="F19" s="130">
        <f>'BAR Recipes'!E20/'BAR Recipes'!E$27</f>
        <v>0</v>
      </c>
      <c r="G19" s="129">
        <f t="shared" si="2"/>
        <v>0</v>
      </c>
      <c r="H19" s="128">
        <f>'BAR Recipes'!H20/'BAR Recipes'!H$27</f>
        <v>0</v>
      </c>
      <c r="I19" s="129">
        <f t="shared" si="3"/>
        <v>0</v>
      </c>
      <c r="J19" s="128">
        <f>'BAR Recipes'!K20/'BAR Recipes'!K$27</f>
        <v>0</v>
      </c>
      <c r="K19" s="129">
        <f t="shared" si="4"/>
        <v>0</v>
      </c>
      <c r="L19" s="128" t="e">
        <f>'BAR Recipes'!N20/'BAR Recipes'!N$27</f>
        <v>#DIV/0!</v>
      </c>
      <c r="M19" s="129" t="e">
        <f t="shared" si="5"/>
        <v>#DIV/0!</v>
      </c>
      <c r="N19" s="128" t="e">
        <f>'BAR Recipes'!Q20/'BAR Recipes'!Q$27</f>
        <v>#DIV/0!</v>
      </c>
      <c r="O19" s="129" t="e">
        <f t="shared" si="6"/>
        <v>#DIV/0!</v>
      </c>
      <c r="P19" s="223"/>
    </row>
    <row r="20" spans="1:17" ht="13.5" customHeight="1">
      <c r="A20" s="126" t="str">
        <f>'BAR Recipes'!A21</f>
        <v>[New Nut Butter Ingredient]</v>
      </c>
      <c r="B20" s="140">
        <f>'[1]Ingredient Costs'!D33</f>
        <v>0</v>
      </c>
      <c r="C20" s="127" t="s">
        <v>13</v>
      </c>
      <c r="D20" s="128">
        <f>'BAR Recipes'!B21/'BAR Recipes'!B$27</f>
        <v>0</v>
      </c>
      <c r="E20" s="129">
        <f t="shared" si="1"/>
        <v>0</v>
      </c>
      <c r="F20" s="130">
        <f>'BAR Recipes'!E21/'BAR Recipes'!E$27</f>
        <v>0</v>
      </c>
      <c r="G20" s="129">
        <f t="shared" si="2"/>
        <v>0</v>
      </c>
      <c r="H20" s="128">
        <f>'BAR Recipes'!H21/'BAR Recipes'!H$27</f>
        <v>0</v>
      </c>
      <c r="I20" s="129">
        <f t="shared" si="3"/>
        <v>0</v>
      </c>
      <c r="J20" s="128">
        <f>'BAR Recipes'!K21/'BAR Recipes'!K$27</f>
        <v>0</v>
      </c>
      <c r="K20" s="129">
        <f t="shared" si="4"/>
        <v>0</v>
      </c>
      <c r="L20" s="128" t="e">
        <f>'BAR Recipes'!N21/'BAR Recipes'!N$27</f>
        <v>#DIV/0!</v>
      </c>
      <c r="M20" s="129" t="e">
        <f t="shared" si="5"/>
        <v>#DIV/0!</v>
      </c>
      <c r="N20" s="128" t="e">
        <f>'BAR Recipes'!Q21/'BAR Recipes'!Q$27</f>
        <v>#DIV/0!</v>
      </c>
      <c r="O20" s="129" t="e">
        <f t="shared" si="6"/>
        <v>#DIV/0!</v>
      </c>
      <c r="P20" s="223"/>
    </row>
    <row r="21" spans="1:17" ht="13.5" customHeight="1">
      <c r="A21" s="126" t="str">
        <f>'BAR Recipes'!A22</f>
        <v>[New Nut Butter Ingredient]</v>
      </c>
      <c r="B21" s="140">
        <f>'[1]Ingredient Costs'!D34</f>
        <v>0</v>
      </c>
      <c r="C21" s="127" t="s">
        <v>13</v>
      </c>
      <c r="D21" s="128">
        <f>'BAR Recipes'!B22/'BAR Recipes'!B$27</f>
        <v>0</v>
      </c>
      <c r="E21" s="129">
        <f t="shared" si="1"/>
        <v>0</v>
      </c>
      <c r="F21" s="130">
        <f>'BAR Recipes'!E22/'BAR Recipes'!E$27</f>
        <v>0</v>
      </c>
      <c r="G21" s="129">
        <f t="shared" si="2"/>
        <v>0</v>
      </c>
      <c r="H21" s="128">
        <f>'BAR Recipes'!H22/'BAR Recipes'!H$27</f>
        <v>0</v>
      </c>
      <c r="I21" s="129">
        <f t="shared" si="3"/>
        <v>0</v>
      </c>
      <c r="J21" s="128">
        <f>'BAR Recipes'!K22/'BAR Recipes'!K$27</f>
        <v>0</v>
      </c>
      <c r="K21" s="129">
        <f t="shared" si="4"/>
        <v>0</v>
      </c>
      <c r="L21" s="128" t="e">
        <f>'BAR Recipes'!N22/'BAR Recipes'!N$27</f>
        <v>#DIV/0!</v>
      </c>
      <c r="M21" s="129" t="e">
        <f t="shared" si="5"/>
        <v>#DIV/0!</v>
      </c>
      <c r="N21" s="128" t="e">
        <f>'BAR Recipes'!Q22/'BAR Recipes'!Q$27</f>
        <v>#DIV/0!</v>
      </c>
      <c r="O21" s="129" t="e">
        <f t="shared" si="6"/>
        <v>#DIV/0!</v>
      </c>
      <c r="P21" s="223"/>
    </row>
    <row r="22" spans="1:17" ht="13.5" customHeight="1">
      <c r="A22" s="126" t="str">
        <f>'BAR Recipes'!A23</f>
        <v>[New Nut Butter Ingredient]</v>
      </c>
      <c r="B22" s="140">
        <f>'[1]Ingredient Costs'!D35</f>
        <v>0</v>
      </c>
      <c r="C22" s="127" t="s">
        <v>13</v>
      </c>
      <c r="D22" s="128">
        <f>'BAR Recipes'!B23/'BAR Recipes'!B$27</f>
        <v>0</v>
      </c>
      <c r="E22" s="129">
        <f t="shared" si="1"/>
        <v>0</v>
      </c>
      <c r="F22" s="130">
        <f>'BAR Recipes'!E23/'BAR Recipes'!E$27</f>
        <v>0</v>
      </c>
      <c r="G22" s="129">
        <f t="shared" si="2"/>
        <v>0</v>
      </c>
      <c r="H22" s="128">
        <f>'BAR Recipes'!H23/'BAR Recipes'!H$27</f>
        <v>0</v>
      </c>
      <c r="I22" s="129">
        <f t="shared" si="3"/>
        <v>0</v>
      </c>
      <c r="J22" s="128">
        <f>'BAR Recipes'!K23/'BAR Recipes'!K$27</f>
        <v>0</v>
      </c>
      <c r="K22" s="129">
        <f t="shared" si="4"/>
        <v>0</v>
      </c>
      <c r="L22" s="128" t="e">
        <f>'BAR Recipes'!N23/'BAR Recipes'!N$27</f>
        <v>#DIV/0!</v>
      </c>
      <c r="M22" s="129" t="e">
        <f t="shared" si="5"/>
        <v>#DIV/0!</v>
      </c>
      <c r="N22" s="128" t="e">
        <f>'BAR Recipes'!Q23/'BAR Recipes'!Q$27</f>
        <v>#DIV/0!</v>
      </c>
      <c r="O22" s="129" t="e">
        <f t="shared" si="6"/>
        <v>#DIV/0!</v>
      </c>
      <c r="P22" s="223"/>
    </row>
    <row r="23" spans="1:17" ht="13.5" customHeight="1">
      <c r="A23" s="126" t="str">
        <f>'BAR Recipes'!A24</f>
        <v>[New Nut Butter Ingredient]</v>
      </c>
      <c r="B23" s="140">
        <f>'[1]Ingredient Costs'!D36</f>
        <v>0</v>
      </c>
      <c r="C23" s="127" t="s">
        <v>13</v>
      </c>
      <c r="D23" s="128">
        <f>'BAR Recipes'!B24/'BAR Recipes'!B$27</f>
        <v>0</v>
      </c>
      <c r="E23" s="129">
        <f t="shared" si="1"/>
        <v>0</v>
      </c>
      <c r="F23" s="130">
        <f>'BAR Recipes'!E24/'BAR Recipes'!E$27</f>
        <v>0</v>
      </c>
      <c r="G23" s="129">
        <f t="shared" si="2"/>
        <v>0</v>
      </c>
      <c r="H23" s="128">
        <f>'BAR Recipes'!H24/'BAR Recipes'!H$27</f>
        <v>0</v>
      </c>
      <c r="I23" s="129">
        <f t="shared" si="3"/>
        <v>0</v>
      </c>
      <c r="J23" s="128">
        <f>'BAR Recipes'!K24/'BAR Recipes'!K$27</f>
        <v>0</v>
      </c>
      <c r="K23" s="129">
        <f t="shared" si="4"/>
        <v>0</v>
      </c>
      <c r="L23" s="128" t="e">
        <f>'BAR Recipes'!N24/'BAR Recipes'!N$27</f>
        <v>#DIV/0!</v>
      </c>
      <c r="M23" s="129" t="e">
        <f t="shared" si="5"/>
        <v>#DIV/0!</v>
      </c>
      <c r="N23" s="128" t="e">
        <f>'BAR Recipes'!Q24/'BAR Recipes'!Q$27</f>
        <v>#DIV/0!</v>
      </c>
      <c r="O23" s="129" t="e">
        <f t="shared" si="6"/>
        <v>#DIV/0!</v>
      </c>
      <c r="P23" s="223"/>
    </row>
    <row r="24" spans="1:17" ht="6.75" customHeight="1">
      <c r="A24" s="131"/>
      <c r="B24" s="143"/>
      <c r="C24" s="133"/>
      <c r="D24" s="134"/>
      <c r="E24" s="135"/>
      <c r="F24" s="136"/>
      <c r="G24" s="135"/>
      <c r="H24" s="137"/>
      <c r="I24" s="138"/>
      <c r="J24" s="137"/>
      <c r="K24" s="138"/>
      <c r="L24" s="137"/>
      <c r="M24" s="138"/>
      <c r="N24" s="137"/>
      <c r="O24" s="138"/>
      <c r="P24" s="223"/>
      <c r="Q24" s="161"/>
    </row>
    <row r="25" spans="1:17" ht="13.5" customHeight="1">
      <c r="A25" s="145" t="s">
        <v>106</v>
      </c>
      <c r="B25" s="140"/>
      <c r="C25" s="127"/>
      <c r="D25" s="128"/>
      <c r="E25" s="129"/>
      <c r="F25" s="130"/>
      <c r="G25" s="129"/>
      <c r="H25" s="128"/>
      <c r="I25" s="144"/>
      <c r="J25" s="128"/>
      <c r="K25" s="144"/>
      <c r="L25" s="128"/>
      <c r="M25" s="144"/>
      <c r="N25" s="128"/>
      <c r="O25" s="144"/>
      <c r="P25" s="223"/>
    </row>
    <row r="26" spans="1:17" ht="13.5" customHeight="1">
      <c r="A26" s="230" t="str">
        <f>'BAR Recipes'!A31</f>
        <v>Chicory Root Fiber (Inulin)</v>
      </c>
      <c r="B26" s="129">
        <f>VLOOKUP(A26,'Ingredient Costs'!A$6:B$49,2,FALSE)</f>
        <v>1.85</v>
      </c>
      <c r="C26" s="127" t="s">
        <v>110</v>
      </c>
      <c r="D26" s="128">
        <f>'BAR Recipes'!B31</f>
        <v>2.0502645502645502</v>
      </c>
      <c r="E26" s="129">
        <f t="shared" ref="E26:E55" si="7">D26*B26</f>
        <v>3.7929894179894181</v>
      </c>
      <c r="F26" s="130">
        <f>'BAR Recipes'!E31</f>
        <v>2.0502645502645502</v>
      </c>
      <c r="G26" s="129">
        <f t="shared" ref="G26:G55" si="8">F26*B26</f>
        <v>3.7929894179894181</v>
      </c>
      <c r="H26" s="128">
        <f>'BAR Recipes'!H31</f>
        <v>2.0502645502645502</v>
      </c>
      <c r="I26" s="144">
        <f t="shared" ref="I26:I55" si="9">H26*$B26</f>
        <v>3.7929894179894181</v>
      </c>
      <c r="J26" s="128">
        <f>'BAR Recipes'!K31</f>
        <v>2.0502645502645502</v>
      </c>
      <c r="K26" s="144">
        <f t="shared" ref="K26:K55" si="10">J26*$B26</f>
        <v>3.7929894179894181</v>
      </c>
      <c r="L26" s="128">
        <f>'BAR Recipes'!N31</f>
        <v>0</v>
      </c>
      <c r="M26" s="144">
        <f t="shared" ref="M26:M55" si="11">L26*$B26</f>
        <v>0</v>
      </c>
      <c r="N26" s="128">
        <f>'BAR Recipes'!Q31</f>
        <v>0</v>
      </c>
      <c r="O26" s="144">
        <f t="shared" ref="O26:O55" si="12">N26*$B26</f>
        <v>0</v>
      </c>
      <c r="P26" s="223"/>
    </row>
    <row r="27" spans="1:17" ht="13.5" customHeight="1">
      <c r="A27" s="230" t="str">
        <f>'BAR Recipes'!A32</f>
        <v>Organic Quinoa Crisps</v>
      </c>
      <c r="B27" s="129">
        <f>VLOOKUP(A27,'Ingredient Costs'!A$6:B$49,2,FALSE)</f>
        <v>5.72</v>
      </c>
      <c r="C27" s="127" t="s">
        <v>110</v>
      </c>
      <c r="D27" s="128">
        <f>'BAR Recipes'!B32</f>
        <v>1.7636684303350969</v>
      </c>
      <c r="E27" s="129">
        <f t="shared" si="7"/>
        <v>10.088183421516755</v>
      </c>
      <c r="F27" s="130">
        <f>'BAR Recipes'!E32</f>
        <v>1.7636684303350969</v>
      </c>
      <c r="G27" s="129">
        <f t="shared" si="8"/>
        <v>10.088183421516755</v>
      </c>
      <c r="H27" s="128">
        <f>'BAR Recipes'!H32</f>
        <v>1.7636684303350969</v>
      </c>
      <c r="I27" s="144">
        <f t="shared" si="9"/>
        <v>10.088183421516755</v>
      </c>
      <c r="J27" s="128">
        <f>'BAR Recipes'!K32</f>
        <v>1.7636684303350969</v>
      </c>
      <c r="K27" s="144">
        <f t="shared" si="10"/>
        <v>10.088183421516755</v>
      </c>
      <c r="L27" s="128">
        <f>'BAR Recipes'!N32</f>
        <v>0</v>
      </c>
      <c r="M27" s="144">
        <f t="shared" si="11"/>
        <v>0</v>
      </c>
      <c r="N27" s="128">
        <f>'BAR Recipes'!Q32</f>
        <v>0</v>
      </c>
      <c r="O27" s="144">
        <f t="shared" si="12"/>
        <v>0</v>
      </c>
      <c r="P27" s="223"/>
    </row>
    <row r="28" spans="1:17" ht="13.5" customHeight="1">
      <c r="A28" s="230" t="str">
        <f>'BAR Recipes'!A33</f>
        <v>Organic Quinoa Flakes</v>
      </c>
      <c r="B28" s="129">
        <f>VLOOKUP(A28,'Ingredient Costs'!A$6:B$49,2,FALSE)</f>
        <v>2.08</v>
      </c>
      <c r="C28" s="127" t="s">
        <v>110</v>
      </c>
      <c r="D28" s="128">
        <f>'BAR Recipes'!B33</f>
        <v>3.3068783068783065</v>
      </c>
      <c r="E28" s="129">
        <f t="shared" si="7"/>
        <v>6.8783068783068781</v>
      </c>
      <c r="F28" s="130">
        <f>'BAR Recipes'!E33</f>
        <v>3.3068783068783065</v>
      </c>
      <c r="G28" s="129">
        <f t="shared" si="8"/>
        <v>6.8783068783068781</v>
      </c>
      <c r="H28" s="128">
        <f>'BAR Recipes'!H33</f>
        <v>3.3068783068783065</v>
      </c>
      <c r="I28" s="144">
        <f t="shared" si="9"/>
        <v>6.8783068783068781</v>
      </c>
      <c r="J28" s="128">
        <f>'BAR Recipes'!K33</f>
        <v>3.3068783068783065</v>
      </c>
      <c r="K28" s="144">
        <f t="shared" si="10"/>
        <v>6.8783068783068781</v>
      </c>
      <c r="L28" s="128">
        <f>'BAR Recipes'!N33</f>
        <v>0</v>
      </c>
      <c r="M28" s="144">
        <f t="shared" si="11"/>
        <v>0</v>
      </c>
      <c r="N28" s="128">
        <f>'BAR Recipes'!Q33</f>
        <v>0</v>
      </c>
      <c r="O28" s="144">
        <f t="shared" si="12"/>
        <v>0</v>
      </c>
      <c r="P28" s="223"/>
    </row>
    <row r="29" spans="1:17" ht="13.5" customHeight="1">
      <c r="A29" s="230" t="str">
        <f>'BAR Recipes'!A34</f>
        <v>Oats, Old-Fashioned GF</v>
      </c>
      <c r="B29" s="129">
        <f>VLOOKUP(A29,'Ingredient Costs'!A$6:B$49,2,FALSE)</f>
        <v>1.79</v>
      </c>
      <c r="C29" s="127" t="s">
        <v>110</v>
      </c>
      <c r="D29" s="128">
        <f>'BAR Recipes'!B34</f>
        <v>1.7636684303350969</v>
      </c>
      <c r="E29" s="129">
        <f t="shared" si="7"/>
        <v>3.1569664902998236</v>
      </c>
      <c r="F29" s="130">
        <f>'BAR Recipes'!E34</f>
        <v>1.7636684303350969</v>
      </c>
      <c r="G29" s="129">
        <f t="shared" si="8"/>
        <v>3.1569664902998236</v>
      </c>
      <c r="H29" s="128">
        <f>'BAR Recipes'!H34</f>
        <v>1.7636684303350969</v>
      </c>
      <c r="I29" s="144">
        <f t="shared" si="9"/>
        <v>3.1569664902998236</v>
      </c>
      <c r="J29" s="128">
        <f>'BAR Recipes'!K34</f>
        <v>1.7636684303350969</v>
      </c>
      <c r="K29" s="144">
        <f t="shared" si="10"/>
        <v>3.1569664902998236</v>
      </c>
      <c r="L29" s="128">
        <f>'BAR Recipes'!N34</f>
        <v>0</v>
      </c>
      <c r="M29" s="144">
        <f t="shared" si="11"/>
        <v>0</v>
      </c>
      <c r="N29" s="128">
        <f>'BAR Recipes'!Q34</f>
        <v>0</v>
      </c>
      <c r="O29" s="144">
        <f t="shared" si="12"/>
        <v>0</v>
      </c>
      <c r="P29" s="223"/>
    </row>
    <row r="30" spans="1:17" ht="13.5" customHeight="1">
      <c r="A30" s="230" t="str">
        <f>'BAR Recipes'!A35</f>
        <v>Pea Protein Powder</v>
      </c>
      <c r="B30" s="129">
        <f>VLOOKUP(A30,'Ingredient Costs'!A$6:B$49,2,FALSE)</f>
        <v>3.9</v>
      </c>
      <c r="C30" s="127" t="s">
        <v>110</v>
      </c>
      <c r="D30" s="128">
        <f>'BAR Recipes'!B35</f>
        <v>3.6375661375661372</v>
      </c>
      <c r="E30" s="129">
        <f t="shared" si="7"/>
        <v>14.186507936507935</v>
      </c>
      <c r="F30" s="130">
        <f>'BAR Recipes'!E35</f>
        <v>3.6375661375661372</v>
      </c>
      <c r="G30" s="129">
        <f t="shared" si="8"/>
        <v>14.186507936507935</v>
      </c>
      <c r="H30" s="128">
        <f>'BAR Recipes'!H35</f>
        <v>3.6375661375661372</v>
      </c>
      <c r="I30" s="144">
        <f t="shared" si="9"/>
        <v>14.186507936507935</v>
      </c>
      <c r="J30" s="128">
        <f>'BAR Recipes'!K35</f>
        <v>3.6375661375661372</v>
      </c>
      <c r="K30" s="144">
        <f t="shared" si="10"/>
        <v>14.186507936507935</v>
      </c>
      <c r="L30" s="128">
        <f>'BAR Recipes'!N35</f>
        <v>0</v>
      </c>
      <c r="M30" s="144">
        <f t="shared" si="11"/>
        <v>0</v>
      </c>
      <c r="N30" s="128">
        <f>'BAR Recipes'!Q35</f>
        <v>0</v>
      </c>
      <c r="O30" s="144">
        <f t="shared" si="12"/>
        <v>0</v>
      </c>
      <c r="P30" s="223"/>
    </row>
    <row r="31" spans="1:17" ht="13.5" customHeight="1">
      <c r="A31" s="230" t="str">
        <f>'BAR Recipes'!A36</f>
        <v>Kosher Sea Salt</v>
      </c>
      <c r="B31" s="129">
        <f>VLOOKUP(A31,'Ingredient Costs'!A$6:B$49,2,FALSE)</f>
        <v>4.92</v>
      </c>
      <c r="C31" s="127" t="s">
        <v>110</v>
      </c>
      <c r="D31" s="128">
        <f>'BAR Recipes'!B36</f>
        <v>0.40784832451499115</v>
      </c>
      <c r="E31" s="129">
        <f t="shared" si="7"/>
        <v>2.0066137566137563</v>
      </c>
      <c r="F31" s="130">
        <f>'BAR Recipes'!E36</f>
        <v>0.40784832451499115</v>
      </c>
      <c r="G31" s="129">
        <f t="shared" si="8"/>
        <v>2.0066137566137563</v>
      </c>
      <c r="H31" s="128">
        <f>'BAR Recipes'!H36</f>
        <v>0.40784832451499115</v>
      </c>
      <c r="I31" s="144">
        <f t="shared" si="9"/>
        <v>2.0066137566137563</v>
      </c>
      <c r="J31" s="128">
        <f>'BAR Recipes'!K36</f>
        <v>0.40784832451499115</v>
      </c>
      <c r="K31" s="144">
        <f t="shared" si="10"/>
        <v>2.0066137566137563</v>
      </c>
      <c r="L31" s="128">
        <f>'BAR Recipes'!N36</f>
        <v>0</v>
      </c>
      <c r="M31" s="144">
        <f t="shared" si="11"/>
        <v>0</v>
      </c>
      <c r="N31" s="128">
        <f>'BAR Recipes'!Q36</f>
        <v>0</v>
      </c>
      <c r="O31" s="144">
        <f t="shared" si="12"/>
        <v>0</v>
      </c>
      <c r="P31" s="223"/>
    </row>
    <row r="32" spans="1:17" ht="13.5" customHeight="1">
      <c r="A32" s="230" t="str">
        <f>'BAR Recipes'!A37</f>
        <v>Organic Honey</v>
      </c>
      <c r="B32" s="129">
        <f>VLOOKUP(A32,'Ingredient Costs'!A$6:B$49,2,FALSE)</f>
        <v>2.6</v>
      </c>
      <c r="C32" s="127" t="s">
        <v>110</v>
      </c>
      <c r="D32" s="128">
        <f>'BAR Recipes'!B37</f>
        <v>7.9144620811287476</v>
      </c>
      <c r="E32" s="129">
        <f t="shared" si="7"/>
        <v>20.577601410934744</v>
      </c>
      <c r="F32" s="130">
        <f>'BAR Recipes'!E37</f>
        <v>7.9144620811287476</v>
      </c>
      <c r="G32" s="129">
        <f t="shared" si="8"/>
        <v>20.577601410934744</v>
      </c>
      <c r="H32" s="128">
        <f>'BAR Recipes'!H37</f>
        <v>7.9144620811287476</v>
      </c>
      <c r="I32" s="144">
        <f t="shared" si="9"/>
        <v>20.577601410934744</v>
      </c>
      <c r="J32" s="128">
        <f>'BAR Recipes'!K37</f>
        <v>7.9144620811287476</v>
      </c>
      <c r="K32" s="144">
        <f t="shared" si="10"/>
        <v>20.577601410934744</v>
      </c>
      <c r="L32" s="128">
        <f>'BAR Recipes'!N37</f>
        <v>0</v>
      </c>
      <c r="M32" s="144">
        <f t="shared" si="11"/>
        <v>0</v>
      </c>
      <c r="N32" s="128">
        <f>'BAR Recipes'!Q37</f>
        <v>0</v>
      </c>
      <c r="O32" s="144">
        <f t="shared" si="12"/>
        <v>0</v>
      </c>
      <c r="P32" s="223"/>
    </row>
    <row r="33" spans="1:16" ht="13.5" customHeight="1">
      <c r="A33" s="230" t="str">
        <f>'BAR Recipes'!A38</f>
        <v>Pepitas, Dry Roasted</v>
      </c>
      <c r="B33" s="129">
        <f>VLOOKUP(A33,'Ingredient Costs'!A$6:B$49,2,FALSE)</f>
        <v>3.15</v>
      </c>
      <c r="C33" s="127" t="s">
        <v>110</v>
      </c>
      <c r="D33" s="128">
        <f>'BAR Recipes'!B38</f>
        <v>1.8738977072310405</v>
      </c>
      <c r="E33" s="129">
        <f t="shared" si="7"/>
        <v>5.9027777777777777</v>
      </c>
      <c r="F33" s="130">
        <f>'BAR Recipes'!E38</f>
        <v>0</v>
      </c>
      <c r="G33" s="129">
        <f t="shared" si="8"/>
        <v>0</v>
      </c>
      <c r="H33" s="128">
        <f>'BAR Recipes'!H38</f>
        <v>0</v>
      </c>
      <c r="I33" s="144">
        <f t="shared" si="9"/>
        <v>0</v>
      </c>
      <c r="J33" s="128">
        <f>'BAR Recipes'!K38</f>
        <v>0</v>
      </c>
      <c r="K33" s="144">
        <f t="shared" si="10"/>
        <v>0</v>
      </c>
      <c r="L33" s="128">
        <f>'BAR Recipes'!N38</f>
        <v>0</v>
      </c>
      <c r="M33" s="144">
        <f t="shared" si="11"/>
        <v>0</v>
      </c>
      <c r="N33" s="128">
        <f>'BAR Recipes'!Q38</f>
        <v>0</v>
      </c>
      <c r="O33" s="144">
        <f t="shared" si="12"/>
        <v>0</v>
      </c>
      <c r="P33" s="223"/>
    </row>
    <row r="34" spans="1:16" ht="13.5" customHeight="1">
      <c r="A34" s="230" t="str">
        <f>'BAR Recipes'!A39</f>
        <v>Pecans - Large Pieces</v>
      </c>
      <c r="B34" s="129">
        <f>VLOOKUP(A34,'Ingredient Costs'!A$6:B$49,2,FALSE)</f>
        <v>6.25</v>
      </c>
      <c r="C34" s="127" t="s">
        <v>110</v>
      </c>
      <c r="D34" s="128">
        <f>'BAR Recipes'!B39</f>
        <v>0</v>
      </c>
      <c r="E34" s="129">
        <f t="shared" si="7"/>
        <v>0</v>
      </c>
      <c r="F34" s="130">
        <f>'BAR Recipes'!E39</f>
        <v>1.8738977072310405</v>
      </c>
      <c r="G34" s="129">
        <f t="shared" si="8"/>
        <v>11.711860670194003</v>
      </c>
      <c r="H34" s="128">
        <f>'BAR Recipes'!H39</f>
        <v>0</v>
      </c>
      <c r="I34" s="144">
        <f t="shared" si="9"/>
        <v>0</v>
      </c>
      <c r="J34" s="128">
        <f>'BAR Recipes'!K39</f>
        <v>0</v>
      </c>
      <c r="K34" s="144">
        <f t="shared" si="10"/>
        <v>0</v>
      </c>
      <c r="L34" s="128">
        <f>'BAR Recipes'!N39</f>
        <v>0</v>
      </c>
      <c r="M34" s="144">
        <f t="shared" si="11"/>
        <v>0</v>
      </c>
      <c r="N34" s="128">
        <f>'BAR Recipes'!Q39</f>
        <v>0</v>
      </c>
      <c r="O34" s="144">
        <f t="shared" si="12"/>
        <v>0</v>
      </c>
      <c r="P34" s="223"/>
    </row>
    <row r="35" spans="1:16" ht="13.5" customHeight="1">
      <c r="A35" s="230" t="str">
        <f>'BAR Recipes'!A40</f>
        <v>Turkish Apricot Diced-Unsulphured 8-10mm</v>
      </c>
      <c r="B35" s="129">
        <f>VLOOKUP(A35,'Ingredient Costs'!A$6:B$49,2,FALSE)</f>
        <v>1.5</v>
      </c>
      <c r="C35" s="127" t="s">
        <v>110</v>
      </c>
      <c r="D35" s="128">
        <f>'BAR Recipes'!B40</f>
        <v>3.8800705467372132</v>
      </c>
      <c r="E35" s="129">
        <f t="shared" si="7"/>
        <v>5.8201058201058196</v>
      </c>
      <c r="F35" s="130">
        <f>'BAR Recipes'!E40</f>
        <v>0</v>
      </c>
      <c r="G35" s="129">
        <f t="shared" si="8"/>
        <v>0</v>
      </c>
      <c r="H35" s="128">
        <f>'BAR Recipes'!H40</f>
        <v>0</v>
      </c>
      <c r="I35" s="144">
        <f t="shared" si="9"/>
        <v>0</v>
      </c>
      <c r="J35" s="128">
        <f>'BAR Recipes'!K40</f>
        <v>0</v>
      </c>
      <c r="K35" s="144">
        <f t="shared" si="10"/>
        <v>0</v>
      </c>
      <c r="L35" s="128">
        <f>'BAR Recipes'!N40</f>
        <v>0</v>
      </c>
      <c r="M35" s="144">
        <f t="shared" si="11"/>
        <v>0</v>
      </c>
      <c r="N35" s="128">
        <f>'BAR Recipes'!Q40</f>
        <v>0</v>
      </c>
      <c r="O35" s="144">
        <f t="shared" si="12"/>
        <v>0</v>
      </c>
      <c r="P35" s="223"/>
    </row>
    <row r="36" spans="1:16" ht="13.5" customHeight="1">
      <c r="A36" s="230" t="str">
        <f>'BAR Recipes'!A41</f>
        <v>Dried Diced Tart Montmorency Cherries</v>
      </c>
      <c r="B36" s="129">
        <f>VLOOKUP(A36,'Ingredient Costs'!A$6:B$49,2,FALSE)</f>
        <v>5.7</v>
      </c>
      <c r="C36" s="127" t="s">
        <v>110</v>
      </c>
      <c r="D36" s="128">
        <f>'BAR Recipes'!B41</f>
        <v>0</v>
      </c>
      <c r="E36" s="129">
        <f t="shared" si="7"/>
        <v>0</v>
      </c>
      <c r="F36" s="130">
        <f>'BAR Recipes'!E41</f>
        <v>3.3509700176366843</v>
      </c>
      <c r="G36" s="129">
        <f t="shared" si="8"/>
        <v>19.100529100529101</v>
      </c>
      <c r="H36" s="128">
        <f>'BAR Recipes'!H41</f>
        <v>0</v>
      </c>
      <c r="I36" s="144">
        <f t="shared" si="9"/>
        <v>0</v>
      </c>
      <c r="J36" s="128">
        <f>'BAR Recipes'!K41</f>
        <v>0</v>
      </c>
      <c r="K36" s="144">
        <f t="shared" si="10"/>
        <v>0</v>
      </c>
      <c r="L36" s="128">
        <f>'BAR Recipes'!N41</f>
        <v>0</v>
      </c>
      <c r="M36" s="144">
        <f t="shared" si="11"/>
        <v>0</v>
      </c>
      <c r="N36" s="128">
        <f>'BAR Recipes'!Q41</f>
        <v>0</v>
      </c>
      <c r="O36" s="144">
        <f t="shared" si="12"/>
        <v>0</v>
      </c>
      <c r="P36" s="223"/>
    </row>
    <row r="37" spans="1:16" ht="13.5" customHeight="1">
      <c r="A37" s="230" t="str">
        <f>'BAR Recipes'!A42</f>
        <v>Cocoa Nibs, Bulk</v>
      </c>
      <c r="B37" s="129">
        <f>VLOOKUP(A37,'Ingredient Costs'!A$6:B$49,2,FALSE)</f>
        <v>9.75</v>
      </c>
      <c r="C37" s="127" t="s">
        <v>110</v>
      </c>
      <c r="D37" s="128">
        <f>'BAR Recipes'!B42</f>
        <v>0</v>
      </c>
      <c r="E37" s="129">
        <f t="shared" si="7"/>
        <v>0</v>
      </c>
      <c r="F37" s="130">
        <f>'BAR Recipes'!E42</f>
        <v>0</v>
      </c>
      <c r="G37" s="129">
        <f t="shared" si="8"/>
        <v>0</v>
      </c>
      <c r="H37" s="128">
        <f>'BAR Recipes'!H42</f>
        <v>0</v>
      </c>
      <c r="I37" s="144">
        <f t="shared" si="9"/>
        <v>0</v>
      </c>
      <c r="J37" s="128">
        <f>'BAR Recipes'!K42</f>
        <v>0</v>
      </c>
      <c r="K37" s="144">
        <f t="shared" si="10"/>
        <v>0</v>
      </c>
      <c r="L37" s="128">
        <f>'BAR Recipes'!N42</f>
        <v>0</v>
      </c>
      <c r="M37" s="144">
        <f t="shared" si="11"/>
        <v>0</v>
      </c>
      <c r="N37" s="128">
        <f>'BAR Recipes'!Q42</f>
        <v>0</v>
      </c>
      <c r="O37" s="144">
        <f t="shared" si="12"/>
        <v>0</v>
      </c>
      <c r="P37" s="223"/>
    </row>
    <row r="38" spans="1:16" ht="13.5" customHeight="1">
      <c r="A38" s="230" t="str">
        <f>'BAR Recipes'!A43</f>
        <v>TCHO Chocolate - 81% Drops</v>
      </c>
      <c r="B38" s="129">
        <f>VLOOKUP(A38,'Ingredient Costs'!A$6:B$49,2,FALSE)</f>
        <v>10.29</v>
      </c>
      <c r="C38" s="127" t="s">
        <v>110</v>
      </c>
      <c r="D38" s="128">
        <f>'BAR Recipes'!B43</f>
        <v>0</v>
      </c>
      <c r="E38" s="129">
        <f t="shared" si="7"/>
        <v>0</v>
      </c>
      <c r="F38" s="130">
        <f>'BAR Recipes'!E43</f>
        <v>0</v>
      </c>
      <c r="G38" s="129">
        <f t="shared" si="8"/>
        <v>0</v>
      </c>
      <c r="H38" s="128">
        <f>'BAR Recipes'!H43</f>
        <v>0</v>
      </c>
      <c r="I38" s="144">
        <f t="shared" si="9"/>
        <v>0</v>
      </c>
      <c r="J38" s="128">
        <f>'BAR Recipes'!K43</f>
        <v>0</v>
      </c>
      <c r="K38" s="144">
        <f t="shared" si="10"/>
        <v>0</v>
      </c>
      <c r="L38" s="128">
        <f>'BAR Recipes'!N43</f>
        <v>0</v>
      </c>
      <c r="M38" s="144">
        <f t="shared" si="11"/>
        <v>0</v>
      </c>
      <c r="N38" s="128">
        <f>'BAR Recipes'!Q43</f>
        <v>0</v>
      </c>
      <c r="O38" s="144">
        <f t="shared" si="12"/>
        <v>0</v>
      </c>
      <c r="P38" s="223"/>
    </row>
    <row r="39" spans="1:16" ht="13.5" customHeight="1">
      <c r="A39" s="230" t="str">
        <f>'BAR Recipes'!A44</f>
        <v>Chai Spice Mix - No Sugar</v>
      </c>
      <c r="B39" s="129">
        <f>VLOOKUP(A39,'Ingredient Costs'!A$6:B$49,2,FALSE)</f>
        <v>16.39</v>
      </c>
      <c r="C39" s="127" t="s">
        <v>110</v>
      </c>
      <c r="D39" s="128">
        <f>'BAR Recipes'!B44</f>
        <v>0</v>
      </c>
      <c r="E39" s="129">
        <f t="shared" si="7"/>
        <v>0</v>
      </c>
      <c r="F39" s="130">
        <f>'BAR Recipes'!E44</f>
        <v>0</v>
      </c>
      <c r="G39" s="129">
        <f t="shared" si="8"/>
        <v>0</v>
      </c>
      <c r="H39" s="128">
        <f>'BAR Recipes'!H44</f>
        <v>0.49603174603174599</v>
      </c>
      <c r="I39" s="144">
        <f t="shared" si="9"/>
        <v>8.1299603174603163</v>
      </c>
      <c r="J39" s="128">
        <f>'BAR Recipes'!K44</f>
        <v>0</v>
      </c>
      <c r="K39" s="144">
        <f t="shared" si="10"/>
        <v>0</v>
      </c>
      <c r="L39" s="128">
        <f>'BAR Recipes'!N44</f>
        <v>0</v>
      </c>
      <c r="M39" s="144">
        <f t="shared" si="11"/>
        <v>0</v>
      </c>
      <c r="N39" s="128">
        <f>'BAR Recipes'!Q44</f>
        <v>0</v>
      </c>
      <c r="O39" s="144">
        <f t="shared" si="12"/>
        <v>0</v>
      </c>
      <c r="P39" s="223"/>
    </row>
    <row r="40" spans="1:16" ht="13.5" customHeight="1">
      <c r="A40" s="230" t="str">
        <f>'BAR Recipes'!A45</f>
        <v>Dry Roasted Mission Type Almonds</v>
      </c>
      <c r="B40" s="129">
        <f>VLOOKUP(A40,'Ingredient Costs'!A$6:B$49,2,FALSE)</f>
        <v>3.45</v>
      </c>
      <c r="C40" s="127" t="s">
        <v>110</v>
      </c>
      <c r="D40" s="128">
        <f>'BAR Recipes'!B45</f>
        <v>0</v>
      </c>
      <c r="E40" s="129">
        <f t="shared" si="7"/>
        <v>0</v>
      </c>
      <c r="F40" s="130">
        <f>'BAR Recipes'!E45</f>
        <v>0</v>
      </c>
      <c r="G40" s="129">
        <f t="shared" si="8"/>
        <v>0</v>
      </c>
      <c r="H40" s="128">
        <f>'BAR Recipes'!H45</f>
        <v>1.4329805996472662</v>
      </c>
      <c r="I40" s="144">
        <f t="shared" si="9"/>
        <v>4.9437830687830688</v>
      </c>
      <c r="J40" s="128">
        <f>'BAR Recipes'!K45</f>
        <v>0</v>
      </c>
      <c r="K40" s="144">
        <f t="shared" si="10"/>
        <v>0</v>
      </c>
      <c r="L40" s="128">
        <f>'BAR Recipes'!N45</f>
        <v>0</v>
      </c>
      <c r="M40" s="144">
        <f t="shared" si="11"/>
        <v>0</v>
      </c>
      <c r="N40" s="128">
        <f>'BAR Recipes'!Q45</f>
        <v>0</v>
      </c>
      <c r="O40" s="144">
        <f t="shared" si="12"/>
        <v>0</v>
      </c>
      <c r="P40" s="223"/>
    </row>
    <row r="41" spans="1:16" ht="13.5" customHeight="1">
      <c r="A41" s="230" t="str">
        <f>'BAR Recipes'!A46</f>
        <v>Turkish Diced Figs 8x8mm</v>
      </c>
      <c r="B41" s="129">
        <f>VLOOKUP(A41,'Ingredient Costs'!A$6:B$49,2,FALSE)</f>
        <v>1.9</v>
      </c>
      <c r="C41" s="127" t="s">
        <v>110</v>
      </c>
      <c r="D41" s="128">
        <f>'BAR Recipes'!B46</f>
        <v>0</v>
      </c>
      <c r="E41" s="129">
        <f t="shared" si="7"/>
        <v>0</v>
      </c>
      <c r="F41" s="130">
        <f>'BAR Recipes'!E46</f>
        <v>0</v>
      </c>
      <c r="G41" s="129">
        <f t="shared" si="8"/>
        <v>0</v>
      </c>
      <c r="H41" s="128">
        <f>'BAR Recipes'!H46</f>
        <v>4.409171075837742</v>
      </c>
      <c r="I41" s="144">
        <f t="shared" si="9"/>
        <v>8.3774250440917086</v>
      </c>
      <c r="J41" s="128">
        <f>'BAR Recipes'!K46</f>
        <v>0</v>
      </c>
      <c r="K41" s="144">
        <f t="shared" si="10"/>
        <v>0</v>
      </c>
      <c r="L41" s="128">
        <f>'BAR Recipes'!N46</f>
        <v>0</v>
      </c>
      <c r="M41" s="144">
        <f t="shared" si="11"/>
        <v>0</v>
      </c>
      <c r="N41" s="128">
        <f>'BAR Recipes'!Q46</f>
        <v>0</v>
      </c>
      <c r="O41" s="144">
        <f t="shared" si="12"/>
        <v>0</v>
      </c>
      <c r="P41" s="223"/>
    </row>
    <row r="42" spans="1:16" ht="13.5" customHeight="1">
      <c r="A42" s="230" t="str">
        <f>'BAR Recipes'!A47</f>
        <v>Organic Cashew Kernels LWP</v>
      </c>
      <c r="B42" s="129">
        <f>VLOOKUP(A42,'Ingredient Costs'!A$6:B$49,2,FALSE)</f>
        <v>4.4000000000000004</v>
      </c>
      <c r="C42" s="127" t="s">
        <v>110</v>
      </c>
      <c r="D42" s="128">
        <f>'BAR Recipes'!B47</f>
        <v>0</v>
      </c>
      <c r="E42" s="129">
        <f t="shared" si="7"/>
        <v>0</v>
      </c>
      <c r="F42" s="130">
        <f>'BAR Recipes'!E47</f>
        <v>0</v>
      </c>
      <c r="G42" s="129">
        <f t="shared" si="8"/>
        <v>0</v>
      </c>
      <c r="H42" s="128">
        <f>'BAR Recipes'!H47</f>
        <v>0</v>
      </c>
      <c r="I42" s="144">
        <f t="shared" si="9"/>
        <v>0</v>
      </c>
      <c r="J42" s="128">
        <f>'BAR Recipes'!K47</f>
        <v>1.5432098765432098</v>
      </c>
      <c r="K42" s="144">
        <f t="shared" si="10"/>
        <v>6.7901234567901243</v>
      </c>
      <c r="L42" s="128">
        <f>'BAR Recipes'!N47</f>
        <v>0</v>
      </c>
      <c r="M42" s="144">
        <f t="shared" si="11"/>
        <v>0</v>
      </c>
      <c r="N42" s="128">
        <f>'BAR Recipes'!Q47</f>
        <v>0</v>
      </c>
      <c r="O42" s="144">
        <f t="shared" si="12"/>
        <v>0</v>
      </c>
      <c r="P42" s="223"/>
    </row>
    <row r="43" spans="1:16" ht="13.5" customHeight="1">
      <c r="A43" s="230" t="str">
        <f>'BAR Recipes'!A48</f>
        <v>Dried Diced Cranberries</v>
      </c>
      <c r="B43" s="129">
        <f>VLOOKUP(A43,'Ingredient Costs'!A$6:B$49,2,FALSE)</f>
        <v>2.5</v>
      </c>
      <c r="C43" s="127" t="s">
        <v>110</v>
      </c>
      <c r="D43" s="128">
        <f>'BAR Recipes'!B48</f>
        <v>0</v>
      </c>
      <c r="E43" s="129">
        <f t="shared" si="7"/>
        <v>0</v>
      </c>
      <c r="F43" s="130">
        <f>'BAR Recipes'!E48</f>
        <v>0</v>
      </c>
      <c r="G43" s="129">
        <f t="shared" si="8"/>
        <v>0</v>
      </c>
      <c r="H43" s="128">
        <f>'BAR Recipes'!H48</f>
        <v>0</v>
      </c>
      <c r="I43" s="144">
        <f t="shared" si="9"/>
        <v>0</v>
      </c>
      <c r="J43" s="128">
        <f>'BAR Recipes'!K48</f>
        <v>4.1887125220458552</v>
      </c>
      <c r="K43" s="144">
        <f t="shared" si="10"/>
        <v>10.471781305114638</v>
      </c>
      <c r="L43" s="128">
        <f>'BAR Recipes'!N48</f>
        <v>0</v>
      </c>
      <c r="M43" s="144">
        <f t="shared" si="11"/>
        <v>0</v>
      </c>
      <c r="N43" s="128">
        <f>'BAR Recipes'!Q48</f>
        <v>0</v>
      </c>
      <c r="O43" s="144">
        <f t="shared" si="12"/>
        <v>0</v>
      </c>
      <c r="P43" s="223"/>
    </row>
    <row r="44" spans="1:16" ht="13.5" customHeight="1">
      <c r="A44" s="230" t="str">
        <f>'BAR Recipes'!A49</f>
        <v>Unsweetened Coconut Chips</v>
      </c>
      <c r="B44" s="129">
        <f>VLOOKUP(A44,'Ingredient Costs'!A$6:B$49,2,FALSE)</f>
        <v>4.5</v>
      </c>
      <c r="C44" s="127" t="s">
        <v>110</v>
      </c>
      <c r="D44" s="128">
        <f>'BAR Recipes'!B49</f>
        <v>0</v>
      </c>
      <c r="E44" s="129">
        <f t="shared" si="7"/>
        <v>0</v>
      </c>
      <c r="F44" s="130">
        <f>'BAR Recipes'!E49</f>
        <v>0</v>
      </c>
      <c r="G44" s="129">
        <f t="shared" si="8"/>
        <v>0</v>
      </c>
      <c r="H44" s="128">
        <f>'BAR Recipes'!H49</f>
        <v>0</v>
      </c>
      <c r="I44" s="144">
        <f t="shared" si="9"/>
        <v>0</v>
      </c>
      <c r="J44" s="128">
        <f>'BAR Recipes'!K49</f>
        <v>0</v>
      </c>
      <c r="K44" s="144">
        <f t="shared" si="10"/>
        <v>0</v>
      </c>
      <c r="L44" s="128">
        <f>'BAR Recipes'!N49</f>
        <v>0</v>
      </c>
      <c r="M44" s="144">
        <f t="shared" si="11"/>
        <v>0</v>
      </c>
      <c r="N44" s="128">
        <f>'BAR Recipes'!Q49</f>
        <v>0</v>
      </c>
      <c r="O44" s="144">
        <f t="shared" si="12"/>
        <v>0</v>
      </c>
      <c r="P44" s="223"/>
    </row>
    <row r="45" spans="1:16" ht="13.5" customHeight="1">
      <c r="A45" s="230" t="str">
        <f>'BAR Recipes'!A50</f>
        <v>Vanilla Powder, Bulk</v>
      </c>
      <c r="B45" s="129">
        <f>VLOOKUP(A45,'Ingredient Costs'!A$6:B$49,2,FALSE)</f>
        <v>50.1</v>
      </c>
      <c r="C45" s="127" t="s">
        <v>110</v>
      </c>
      <c r="D45" s="128">
        <f>'BAR Recipes'!B50</f>
        <v>0.10361552028218694</v>
      </c>
      <c r="E45" s="129">
        <f t="shared" si="7"/>
        <v>5.1911375661375656</v>
      </c>
      <c r="F45" s="130">
        <f>'BAR Recipes'!E50</f>
        <v>0.10361552028218694</v>
      </c>
      <c r="G45" s="129">
        <f t="shared" si="8"/>
        <v>5.1911375661375656</v>
      </c>
      <c r="H45" s="128">
        <f>'BAR Recipes'!H50</f>
        <v>0</v>
      </c>
      <c r="I45" s="144">
        <f t="shared" si="9"/>
        <v>0</v>
      </c>
      <c r="J45" s="128">
        <f>'BAR Recipes'!K50</f>
        <v>0.10361552028218694</v>
      </c>
      <c r="K45" s="144">
        <f t="shared" si="10"/>
        <v>5.1911375661375656</v>
      </c>
      <c r="L45" s="128">
        <f>'BAR Recipes'!N50</f>
        <v>0</v>
      </c>
      <c r="M45" s="144">
        <f t="shared" si="11"/>
        <v>0</v>
      </c>
      <c r="N45" s="128">
        <f>'BAR Recipes'!Q50</f>
        <v>0</v>
      </c>
      <c r="O45" s="144">
        <f t="shared" si="12"/>
        <v>0</v>
      </c>
      <c r="P45" s="223"/>
    </row>
    <row r="46" spans="1:16" ht="13.5" customHeight="1">
      <c r="A46" s="230" t="str">
        <f>'BAR Recipes'!A51</f>
        <v>Michele's Granola</v>
      </c>
      <c r="B46" s="129">
        <f>VLOOKUP(A46,'Ingredient Costs'!A$6:B$49,2,FALSE)</f>
        <v>2.75</v>
      </c>
      <c r="C46" s="127" t="s">
        <v>110</v>
      </c>
      <c r="D46" s="128">
        <f>'BAR Recipes'!B51</f>
        <v>3.3068783068783065</v>
      </c>
      <c r="E46" s="129">
        <f t="shared" si="7"/>
        <v>9.0939153439153433</v>
      </c>
      <c r="F46" s="130">
        <f>'BAR Recipes'!E51</f>
        <v>3.3068783068783065</v>
      </c>
      <c r="G46" s="129">
        <f t="shared" si="8"/>
        <v>9.0939153439153433</v>
      </c>
      <c r="H46" s="128">
        <f>'BAR Recipes'!H51</f>
        <v>3.3068783068783065</v>
      </c>
      <c r="I46" s="144">
        <f t="shared" si="9"/>
        <v>9.0939153439153433</v>
      </c>
      <c r="J46" s="128">
        <f>'BAR Recipes'!K51</f>
        <v>3.3068783068783065</v>
      </c>
      <c r="K46" s="144">
        <f t="shared" si="10"/>
        <v>9.0939153439153433</v>
      </c>
      <c r="L46" s="128">
        <f>'BAR Recipes'!N51</f>
        <v>0</v>
      </c>
      <c r="M46" s="144">
        <f t="shared" si="11"/>
        <v>0</v>
      </c>
      <c r="N46" s="128">
        <f>'BAR Recipes'!Q51</f>
        <v>0</v>
      </c>
      <c r="O46" s="144">
        <f t="shared" si="12"/>
        <v>0</v>
      </c>
      <c r="P46" s="223"/>
    </row>
    <row r="47" spans="1:16" ht="13.5" customHeight="1">
      <c r="A47" s="230" t="str">
        <f>'BAR Recipes'!A52</f>
        <v>Chocolate Morsels, Bulk</v>
      </c>
      <c r="B47" s="129"/>
      <c r="C47" s="127" t="s">
        <v>110</v>
      </c>
      <c r="D47" s="128">
        <f>'BAR Recipes'!B52</f>
        <v>0</v>
      </c>
      <c r="E47" s="129">
        <f t="shared" si="7"/>
        <v>0</v>
      </c>
      <c r="F47" s="130">
        <f>'BAR Recipes'!E52</f>
        <v>1.03617</v>
      </c>
      <c r="G47" s="129">
        <f t="shared" si="8"/>
        <v>0</v>
      </c>
      <c r="H47" s="128">
        <f>'BAR Recipes'!H52</f>
        <v>0</v>
      </c>
      <c r="I47" s="144">
        <f t="shared" si="9"/>
        <v>0</v>
      </c>
      <c r="J47" s="128">
        <f>'BAR Recipes'!K52</f>
        <v>0</v>
      </c>
      <c r="K47" s="144">
        <f t="shared" si="10"/>
        <v>0</v>
      </c>
      <c r="L47" s="128">
        <f>'BAR Recipes'!N52</f>
        <v>0</v>
      </c>
      <c r="M47" s="144">
        <f t="shared" si="11"/>
        <v>0</v>
      </c>
      <c r="N47" s="128">
        <f>'BAR Recipes'!Q52</f>
        <v>0</v>
      </c>
      <c r="O47" s="144">
        <f t="shared" si="12"/>
        <v>0</v>
      </c>
      <c r="P47" s="223"/>
    </row>
    <row r="48" spans="1:16" ht="13.5" customHeight="1">
      <c r="A48" s="230" t="str">
        <f>'BAR Recipes'!A53</f>
        <v>[New Bar Ingredient]</v>
      </c>
      <c r="B48" s="129"/>
      <c r="C48" s="127" t="s">
        <v>110</v>
      </c>
      <c r="D48" s="128">
        <f>'BAR Recipes'!B53</f>
        <v>0</v>
      </c>
      <c r="E48" s="129">
        <f t="shared" si="7"/>
        <v>0</v>
      </c>
      <c r="F48" s="130">
        <f>'BAR Recipes'!E53</f>
        <v>0</v>
      </c>
      <c r="G48" s="129">
        <f t="shared" si="8"/>
        <v>0</v>
      </c>
      <c r="H48" s="128">
        <f>'BAR Recipes'!H53</f>
        <v>0</v>
      </c>
      <c r="I48" s="144">
        <f t="shared" si="9"/>
        <v>0</v>
      </c>
      <c r="J48" s="128">
        <f>'BAR Recipes'!K53</f>
        <v>0</v>
      </c>
      <c r="K48" s="144">
        <f t="shared" si="10"/>
        <v>0</v>
      </c>
      <c r="L48" s="128">
        <f>'BAR Recipes'!N53</f>
        <v>0</v>
      </c>
      <c r="M48" s="144">
        <f t="shared" si="11"/>
        <v>0</v>
      </c>
      <c r="N48" s="128">
        <f>'BAR Recipes'!Q53</f>
        <v>0</v>
      </c>
      <c r="O48" s="144">
        <f t="shared" si="12"/>
        <v>0</v>
      </c>
      <c r="P48" s="223"/>
    </row>
    <row r="49" spans="1:16" ht="13.5" customHeight="1">
      <c r="A49" s="230" t="str">
        <f>'BAR Recipes'!A54</f>
        <v>[New Bar Ingredient]</v>
      </c>
      <c r="B49" s="129"/>
      <c r="C49" s="127" t="s">
        <v>110</v>
      </c>
      <c r="D49" s="128">
        <f>'BAR Recipes'!B54</f>
        <v>0</v>
      </c>
      <c r="E49" s="129">
        <f t="shared" si="7"/>
        <v>0</v>
      </c>
      <c r="F49" s="130">
        <f>'BAR Recipes'!E54</f>
        <v>0</v>
      </c>
      <c r="G49" s="129">
        <f t="shared" si="8"/>
        <v>0</v>
      </c>
      <c r="H49" s="128">
        <f>'BAR Recipes'!H54</f>
        <v>0</v>
      </c>
      <c r="I49" s="144">
        <f t="shared" si="9"/>
        <v>0</v>
      </c>
      <c r="J49" s="128">
        <f>'BAR Recipes'!K54</f>
        <v>0</v>
      </c>
      <c r="K49" s="144">
        <f t="shared" si="10"/>
        <v>0</v>
      </c>
      <c r="L49" s="128">
        <f>'BAR Recipes'!N54</f>
        <v>0</v>
      </c>
      <c r="M49" s="144">
        <f t="shared" si="11"/>
        <v>0</v>
      </c>
      <c r="N49" s="128">
        <f>'BAR Recipes'!Q54</f>
        <v>0</v>
      </c>
      <c r="O49" s="144">
        <f t="shared" si="12"/>
        <v>0</v>
      </c>
      <c r="P49" s="223"/>
    </row>
    <row r="50" spans="1:16" ht="13.5" customHeight="1">
      <c r="A50" s="230" t="str">
        <f>'BAR Recipes'!A55</f>
        <v>[New Bar Ingredient]</v>
      </c>
      <c r="B50" s="129"/>
      <c r="C50" s="127" t="s">
        <v>110</v>
      </c>
      <c r="D50" s="128">
        <f>'BAR Recipes'!B55</f>
        <v>0</v>
      </c>
      <c r="E50" s="129">
        <f t="shared" si="7"/>
        <v>0</v>
      </c>
      <c r="F50" s="130">
        <f>'BAR Recipes'!E55</f>
        <v>0</v>
      </c>
      <c r="G50" s="129">
        <f t="shared" si="8"/>
        <v>0</v>
      </c>
      <c r="H50" s="128">
        <f>'BAR Recipes'!H55</f>
        <v>0</v>
      </c>
      <c r="I50" s="144">
        <f t="shared" si="9"/>
        <v>0</v>
      </c>
      <c r="J50" s="128">
        <f>'BAR Recipes'!K55</f>
        <v>0</v>
      </c>
      <c r="K50" s="144">
        <f t="shared" si="10"/>
        <v>0</v>
      </c>
      <c r="L50" s="128">
        <f>'BAR Recipes'!N55</f>
        <v>0</v>
      </c>
      <c r="M50" s="144">
        <f t="shared" si="11"/>
        <v>0</v>
      </c>
      <c r="N50" s="128">
        <f>'BAR Recipes'!Q55</f>
        <v>0</v>
      </c>
      <c r="O50" s="144">
        <f t="shared" si="12"/>
        <v>0</v>
      </c>
      <c r="P50" s="223"/>
    </row>
    <row r="51" spans="1:16" ht="13.5" customHeight="1">
      <c r="A51" s="230" t="str">
        <f>'BAR Recipes'!A56</f>
        <v>[New Bar Ingredient]</v>
      </c>
      <c r="B51" s="129"/>
      <c r="C51" s="127" t="s">
        <v>110</v>
      </c>
      <c r="D51" s="128">
        <f>'BAR Recipes'!B56</f>
        <v>0</v>
      </c>
      <c r="E51" s="129">
        <f t="shared" si="7"/>
        <v>0</v>
      </c>
      <c r="F51" s="130">
        <f>'BAR Recipes'!E56</f>
        <v>0</v>
      </c>
      <c r="G51" s="129">
        <f t="shared" si="8"/>
        <v>0</v>
      </c>
      <c r="H51" s="128">
        <f>'BAR Recipes'!H56</f>
        <v>0</v>
      </c>
      <c r="I51" s="144">
        <f t="shared" si="9"/>
        <v>0</v>
      </c>
      <c r="J51" s="128">
        <f>'BAR Recipes'!K56</f>
        <v>0</v>
      </c>
      <c r="K51" s="144">
        <f t="shared" si="10"/>
        <v>0</v>
      </c>
      <c r="L51" s="128">
        <f>'BAR Recipes'!N56</f>
        <v>0</v>
      </c>
      <c r="M51" s="144">
        <f t="shared" si="11"/>
        <v>0</v>
      </c>
      <c r="N51" s="128">
        <f>'BAR Recipes'!Q56</f>
        <v>0</v>
      </c>
      <c r="O51" s="144">
        <f t="shared" si="12"/>
        <v>0</v>
      </c>
      <c r="P51" s="223"/>
    </row>
    <row r="52" spans="1:16" ht="13.5" customHeight="1">
      <c r="A52" s="230" t="str">
        <f>'BAR Recipes'!A57</f>
        <v>[New Bar Ingredient]</v>
      </c>
      <c r="B52" s="129"/>
      <c r="C52" s="127" t="s">
        <v>110</v>
      </c>
      <c r="D52" s="128">
        <f>'BAR Recipes'!B57</f>
        <v>0</v>
      </c>
      <c r="E52" s="129">
        <f t="shared" si="7"/>
        <v>0</v>
      </c>
      <c r="F52" s="130">
        <f>'BAR Recipes'!E57</f>
        <v>0</v>
      </c>
      <c r="G52" s="129">
        <f t="shared" si="8"/>
        <v>0</v>
      </c>
      <c r="H52" s="128">
        <f>'BAR Recipes'!H57</f>
        <v>0</v>
      </c>
      <c r="I52" s="144">
        <f t="shared" si="9"/>
        <v>0</v>
      </c>
      <c r="J52" s="128">
        <f>'BAR Recipes'!K57</f>
        <v>0</v>
      </c>
      <c r="K52" s="144">
        <f t="shared" si="10"/>
        <v>0</v>
      </c>
      <c r="L52" s="128">
        <f>'BAR Recipes'!N57</f>
        <v>0</v>
      </c>
      <c r="M52" s="144">
        <f t="shared" si="11"/>
        <v>0</v>
      </c>
      <c r="N52" s="128">
        <f>'BAR Recipes'!Q57</f>
        <v>0</v>
      </c>
      <c r="O52" s="144">
        <f t="shared" si="12"/>
        <v>0</v>
      </c>
      <c r="P52" s="223"/>
    </row>
    <row r="53" spans="1:16" ht="13.5" customHeight="1">
      <c r="A53" s="230" t="str">
        <f>'BAR Recipes'!A58</f>
        <v>[New Bar Ingredient]</v>
      </c>
      <c r="B53" s="129"/>
      <c r="C53" s="127" t="s">
        <v>110</v>
      </c>
      <c r="D53" s="128">
        <f>'BAR Recipes'!B58</f>
        <v>0</v>
      </c>
      <c r="E53" s="129">
        <f t="shared" si="7"/>
        <v>0</v>
      </c>
      <c r="F53" s="130">
        <f>'BAR Recipes'!E58</f>
        <v>0</v>
      </c>
      <c r="G53" s="129">
        <f t="shared" si="8"/>
        <v>0</v>
      </c>
      <c r="H53" s="128">
        <f>'BAR Recipes'!H58</f>
        <v>0</v>
      </c>
      <c r="I53" s="144">
        <f t="shared" si="9"/>
        <v>0</v>
      </c>
      <c r="J53" s="128">
        <f>'BAR Recipes'!K58</f>
        <v>0</v>
      </c>
      <c r="K53" s="144">
        <f t="shared" si="10"/>
        <v>0</v>
      </c>
      <c r="L53" s="128">
        <f>'BAR Recipes'!N58</f>
        <v>0</v>
      </c>
      <c r="M53" s="144">
        <f t="shared" si="11"/>
        <v>0</v>
      </c>
      <c r="N53" s="128">
        <f>'BAR Recipes'!Q58</f>
        <v>0</v>
      </c>
      <c r="O53" s="144">
        <f t="shared" si="12"/>
        <v>0</v>
      </c>
      <c r="P53" s="223"/>
    </row>
    <row r="54" spans="1:16" ht="13.5" customHeight="1">
      <c r="A54" s="230" t="str">
        <f>'BAR Recipes'!A59</f>
        <v>[New Bar Ingredient]</v>
      </c>
      <c r="B54" s="129"/>
      <c r="C54" s="127" t="s">
        <v>110</v>
      </c>
      <c r="D54" s="128">
        <f>'BAR Recipes'!B59</f>
        <v>0</v>
      </c>
      <c r="E54" s="129">
        <f t="shared" si="7"/>
        <v>0</v>
      </c>
      <c r="F54" s="130">
        <f>'BAR Recipes'!E59</f>
        <v>0</v>
      </c>
      <c r="G54" s="129">
        <f t="shared" si="8"/>
        <v>0</v>
      </c>
      <c r="H54" s="128">
        <f>'BAR Recipes'!H59</f>
        <v>0</v>
      </c>
      <c r="I54" s="144">
        <f t="shared" si="9"/>
        <v>0</v>
      </c>
      <c r="J54" s="128">
        <f>'BAR Recipes'!K59</f>
        <v>0</v>
      </c>
      <c r="K54" s="144">
        <f t="shared" si="10"/>
        <v>0</v>
      </c>
      <c r="L54" s="128">
        <f>'BAR Recipes'!N59</f>
        <v>0</v>
      </c>
      <c r="M54" s="144">
        <f t="shared" si="11"/>
        <v>0</v>
      </c>
      <c r="N54" s="128">
        <f>'BAR Recipes'!Q59</f>
        <v>0</v>
      </c>
      <c r="O54" s="144">
        <f t="shared" si="12"/>
        <v>0</v>
      </c>
      <c r="P54" s="223"/>
    </row>
    <row r="55" spans="1:16" ht="13.5" customHeight="1">
      <c r="A55" s="230" t="str">
        <f>'BAR Recipes'!A60</f>
        <v>[New Bar Ingredient]</v>
      </c>
      <c r="B55" s="129"/>
      <c r="C55" s="127" t="s">
        <v>110</v>
      </c>
      <c r="D55" s="128">
        <f>'BAR Recipes'!B60</f>
        <v>0</v>
      </c>
      <c r="E55" s="129">
        <f t="shared" si="7"/>
        <v>0</v>
      </c>
      <c r="F55" s="130">
        <f>'BAR Recipes'!E60</f>
        <v>0</v>
      </c>
      <c r="G55" s="129">
        <f t="shared" si="8"/>
        <v>0</v>
      </c>
      <c r="H55" s="128">
        <f>'BAR Recipes'!H60</f>
        <v>0</v>
      </c>
      <c r="I55" s="144">
        <f t="shared" si="9"/>
        <v>0</v>
      </c>
      <c r="J55" s="128">
        <f>'BAR Recipes'!K60</f>
        <v>0</v>
      </c>
      <c r="K55" s="144">
        <f t="shared" si="10"/>
        <v>0</v>
      </c>
      <c r="L55" s="128">
        <f>'BAR Recipes'!N60</f>
        <v>0</v>
      </c>
      <c r="M55" s="144">
        <f t="shared" si="11"/>
        <v>0</v>
      </c>
      <c r="N55" s="128">
        <f>'BAR Recipes'!Q60</f>
        <v>0</v>
      </c>
      <c r="O55" s="144">
        <f t="shared" si="12"/>
        <v>0</v>
      </c>
      <c r="P55" s="223"/>
    </row>
    <row r="56" spans="1:16" ht="6.75" customHeight="1">
      <c r="A56" s="131"/>
      <c r="B56" s="143"/>
      <c r="C56" s="133"/>
      <c r="D56" s="134"/>
      <c r="E56" s="135"/>
      <c r="F56" s="136"/>
      <c r="G56" s="135"/>
      <c r="H56" s="137"/>
      <c r="I56" s="138"/>
      <c r="J56" s="137"/>
      <c r="K56" s="138"/>
      <c r="L56" s="137"/>
      <c r="M56" s="138"/>
      <c r="N56" s="137"/>
      <c r="O56" s="138"/>
      <c r="P56" s="223"/>
    </row>
    <row r="57" spans="1:16" ht="13.5" customHeight="1">
      <c r="A57" s="139" t="s">
        <v>27</v>
      </c>
      <c r="B57" s="142"/>
      <c r="C57" s="127"/>
      <c r="D57" s="141"/>
      <c r="E57" s="129"/>
      <c r="F57" s="146"/>
      <c r="G57" s="129"/>
      <c r="H57" s="128"/>
      <c r="I57" s="144"/>
      <c r="J57" s="128"/>
      <c r="K57" s="144"/>
      <c r="L57" s="128"/>
      <c r="M57" s="144"/>
      <c r="N57" s="128"/>
      <c r="O57" s="144"/>
      <c r="P57" s="223"/>
    </row>
    <row r="58" spans="1:16" ht="13.5" customHeight="1">
      <c r="A58" s="126" t="s">
        <v>107</v>
      </c>
      <c r="B58" s="129" t="s">
        <v>83</v>
      </c>
      <c r="C58" s="127"/>
      <c r="D58" s="147">
        <f>[1]Labor!E23</f>
        <v>4.7541666666666664</v>
      </c>
      <c r="E58" s="129">
        <f>[1]Labor!G23</f>
        <v>99.480937500000024</v>
      </c>
      <c r="F58" s="148">
        <f>[1]Labor!E23</f>
        <v>4.7541666666666664</v>
      </c>
      <c r="G58" s="129">
        <f>[1]Labor!G23</f>
        <v>99.480937500000024</v>
      </c>
      <c r="H58" s="148">
        <f>[1]Labor!$E$23</f>
        <v>4.7541666666666664</v>
      </c>
      <c r="I58" s="129">
        <f>[1]Labor!$G$23</f>
        <v>99.480937500000024</v>
      </c>
      <c r="J58" s="148">
        <f>[1]Labor!$E$23</f>
        <v>4.7541666666666664</v>
      </c>
      <c r="K58" s="129">
        <f>[1]Labor!$G$23</f>
        <v>99.480937500000024</v>
      </c>
      <c r="L58" s="148">
        <f>[1]Labor!$E$23</f>
        <v>4.7541666666666664</v>
      </c>
      <c r="M58" s="129">
        <f>[1]Labor!$G$23</f>
        <v>99.480937500000024</v>
      </c>
      <c r="N58" s="148">
        <f>[1]Labor!$E$23</f>
        <v>4.7541666666666664</v>
      </c>
      <c r="O58" s="129">
        <f>[1]Labor!$G$23</f>
        <v>99.480937500000024</v>
      </c>
      <c r="P58" s="223"/>
    </row>
    <row r="59" spans="1:16" ht="3.75" customHeight="1" thickBot="1">
      <c r="A59" s="113"/>
      <c r="B59" s="115"/>
      <c r="C59" s="115"/>
      <c r="D59" s="114"/>
      <c r="E59" s="149"/>
      <c r="F59" s="117"/>
      <c r="G59" s="149"/>
      <c r="H59" s="114"/>
      <c r="I59" s="116"/>
      <c r="J59" s="114"/>
      <c r="K59" s="116"/>
      <c r="L59" s="114"/>
      <c r="M59" s="116"/>
      <c r="N59" s="114"/>
      <c r="O59" s="116"/>
      <c r="P59" s="223"/>
    </row>
    <row r="60" spans="1:16" ht="14.25">
      <c r="A60" s="150" t="s">
        <v>61</v>
      </c>
      <c r="B60" s="151"/>
      <c r="C60" s="151"/>
      <c r="D60" s="151"/>
      <c r="E60" s="152" t="e">
        <f>SUM(E7:E58)</f>
        <v>#REF!</v>
      </c>
      <c r="F60" s="153"/>
      <c r="G60" s="152" t="e">
        <f>SUM(G7:G58)</f>
        <v>#REF!</v>
      </c>
      <c r="H60" s="151"/>
      <c r="I60" s="152" t="e">
        <f>SUM(I7:I58)</f>
        <v>#REF!</v>
      </c>
      <c r="J60" s="151"/>
      <c r="K60" s="152" t="e">
        <f>SUM(K7:K58)</f>
        <v>#REF!</v>
      </c>
      <c r="L60" s="151"/>
      <c r="M60" s="152" t="e">
        <f>SUM(M7:M58)</f>
        <v>#REF!</v>
      </c>
      <c r="N60" s="151"/>
      <c r="O60" s="152" t="e">
        <f>SUM(O7:O58)</f>
        <v>#REF!</v>
      </c>
      <c r="P60" s="223"/>
    </row>
    <row r="61" spans="1:16" ht="14.25">
      <c r="E61" s="154"/>
      <c r="P61" s="223"/>
    </row>
    <row r="62" spans="1:16" ht="14.25">
      <c r="A62" s="105"/>
      <c r="P62" s="223"/>
    </row>
    <row r="63" spans="1:16" ht="14.25">
      <c r="A63" s="105"/>
      <c r="P63" s="223"/>
    </row>
    <row r="64" spans="1:16" ht="14.25">
      <c r="A64" s="105"/>
      <c r="P64" s="223"/>
    </row>
    <row r="65" spans="1:16" ht="14.25">
      <c r="A65" s="105"/>
      <c r="P65" s="223"/>
    </row>
    <row r="66" spans="1:16" ht="14.25">
      <c r="A66" s="105"/>
      <c r="P66" s="223"/>
    </row>
    <row r="67" spans="1:16" ht="14.25">
      <c r="A67" s="105"/>
      <c r="P67" s="223"/>
    </row>
    <row r="68" spans="1:16" ht="14.25">
      <c r="A68" s="105"/>
      <c r="P68" s="223"/>
    </row>
    <row r="69" spans="1:16" ht="14.25">
      <c r="A69" s="105"/>
      <c r="P69" s="223"/>
    </row>
    <row r="70" spans="1:16" ht="14.25">
      <c r="A70" s="105"/>
      <c r="P70" s="223"/>
    </row>
    <row r="71" spans="1:16" ht="14.25">
      <c r="A71" s="105"/>
      <c r="P71" s="223"/>
    </row>
    <row r="72" spans="1:16" ht="14.25">
      <c r="A72" s="105"/>
      <c r="P72" s="223"/>
    </row>
    <row r="73" spans="1:16" ht="14.25">
      <c r="A73" s="105"/>
      <c r="P73" s="223"/>
    </row>
    <row r="74" spans="1:16" ht="14.25">
      <c r="A74" s="105"/>
      <c r="P74" s="223"/>
    </row>
    <row r="75" spans="1:16" ht="14.25">
      <c r="A75" s="105"/>
      <c r="P75" s="223"/>
    </row>
    <row r="76" spans="1:16" ht="14.25">
      <c r="A76" s="105"/>
      <c r="P76" s="223"/>
    </row>
    <row r="77" spans="1:16" ht="14.25">
      <c r="A77" s="105"/>
      <c r="P77" s="223"/>
    </row>
    <row r="78" spans="1:16" ht="14.25">
      <c r="A78" s="105"/>
      <c r="P78" s="223"/>
    </row>
    <row r="79" spans="1:16" ht="14.25">
      <c r="A79" s="105"/>
      <c r="P79" s="223"/>
    </row>
    <row r="80" spans="1:16" ht="14.25">
      <c r="A80" s="105"/>
      <c r="P80" s="223"/>
    </row>
    <row r="81" spans="1:16" ht="14.25">
      <c r="A81" s="105"/>
      <c r="P81" s="223"/>
    </row>
    <row r="82" spans="1:16" ht="14.25">
      <c r="A82" s="105"/>
      <c r="P82" s="223"/>
    </row>
    <row r="83" spans="1:16" ht="14.25">
      <c r="A83" s="105"/>
      <c r="P83" s="223"/>
    </row>
    <row r="84" spans="1:16" ht="14.25">
      <c r="A84" s="105"/>
      <c r="P84" s="223"/>
    </row>
    <row r="85" spans="1:16" ht="14.25">
      <c r="A85" s="105"/>
      <c r="P85" s="223"/>
    </row>
    <row r="86" spans="1:16" ht="14.25">
      <c r="A86" s="105"/>
      <c r="P86" s="223"/>
    </row>
    <row r="87" spans="1:16" ht="14.25">
      <c r="A87" s="105"/>
      <c r="P87" s="223"/>
    </row>
    <row r="88" spans="1:16" ht="14.25">
      <c r="A88" s="105"/>
      <c r="P88" s="223"/>
    </row>
    <row r="89" spans="1:16" ht="14.25">
      <c r="A89" s="105"/>
      <c r="P89" s="223"/>
    </row>
    <row r="90" spans="1:16" ht="14.25">
      <c r="A90" s="105"/>
      <c r="P90" s="223"/>
    </row>
    <row r="91" spans="1:16" ht="14.25">
      <c r="A91" s="105"/>
      <c r="P91" s="223"/>
    </row>
    <row r="92" spans="1:16" ht="14.25">
      <c r="A92" s="105"/>
      <c r="P92" s="223"/>
    </row>
    <row r="93" spans="1:16" ht="14.25">
      <c r="A93" s="105"/>
      <c r="P93" s="223"/>
    </row>
    <row r="94" spans="1:16" ht="14.25">
      <c r="A94" s="105"/>
      <c r="P94" s="223"/>
    </row>
    <row r="95" spans="1:16" ht="14.25">
      <c r="A95" s="105"/>
      <c r="P95" s="223"/>
    </row>
    <row r="96" spans="1:16" ht="14.25">
      <c r="A96" s="105"/>
      <c r="P96" s="223"/>
    </row>
    <row r="97" spans="1:16" ht="14.25">
      <c r="A97" s="105"/>
      <c r="P97" s="223"/>
    </row>
    <row r="98" spans="1:16" ht="14.25">
      <c r="A98" s="105"/>
      <c r="P98" s="223"/>
    </row>
    <row r="99" spans="1:16" ht="14.25">
      <c r="A99" s="105"/>
      <c r="P99" s="223"/>
    </row>
    <row r="100" spans="1:16" ht="14.25">
      <c r="A100" s="105"/>
      <c r="P100" s="223"/>
    </row>
    <row r="101" spans="1:16" ht="14.25">
      <c r="A101" s="105"/>
      <c r="P101" s="223"/>
    </row>
    <row r="102" spans="1:16" ht="14.25">
      <c r="A102" s="105"/>
      <c r="P102" s="223"/>
    </row>
    <row r="103" spans="1:16" ht="14.25">
      <c r="A103" s="105"/>
      <c r="P103" s="223"/>
    </row>
    <row r="104" spans="1:16" ht="14.25">
      <c r="A104" s="105"/>
      <c r="P104" s="223"/>
    </row>
    <row r="105" spans="1:16" ht="14.25">
      <c r="A105" s="105"/>
      <c r="P105" s="223"/>
    </row>
    <row r="106" spans="1:16" ht="14.25">
      <c r="A106" s="105"/>
      <c r="P106" s="223"/>
    </row>
    <row r="107" spans="1:16" ht="14.25">
      <c r="A107" s="105"/>
      <c r="P107" s="223"/>
    </row>
    <row r="108" spans="1:16" ht="14.25">
      <c r="A108" s="105"/>
      <c r="P108" s="223"/>
    </row>
    <row r="109" spans="1:16" ht="14.25">
      <c r="A109" s="105"/>
      <c r="P109" s="223"/>
    </row>
    <row r="110" spans="1:16" ht="14.25">
      <c r="A110" s="105"/>
      <c r="P110" s="223"/>
    </row>
    <row r="111" spans="1:16" ht="14.25">
      <c r="A111" s="105"/>
      <c r="P111" s="223"/>
    </row>
    <row r="112" spans="1:16" ht="14.25">
      <c r="A112" s="105"/>
      <c r="P112" s="223"/>
    </row>
    <row r="113" spans="1:16" ht="14.25">
      <c r="A113" s="105"/>
      <c r="P113" s="223"/>
    </row>
    <row r="114" spans="1:16" ht="14.25">
      <c r="A114" s="105"/>
      <c r="P114" s="223"/>
    </row>
    <row r="115" spans="1:16" ht="14.25">
      <c r="A115" s="105"/>
      <c r="P115" s="223"/>
    </row>
    <row r="116" spans="1:16" ht="14.25">
      <c r="A116" s="105"/>
      <c r="P116" s="223"/>
    </row>
    <row r="117" spans="1:16" ht="14.25">
      <c r="A117" s="105"/>
      <c r="P117" s="223"/>
    </row>
    <row r="118" spans="1:16" ht="14.25">
      <c r="A118" s="105"/>
      <c r="P118" s="223"/>
    </row>
    <row r="119" spans="1:16" ht="14.25">
      <c r="A119" s="105"/>
      <c r="P119" s="223"/>
    </row>
    <row r="120" spans="1:16" ht="14.25">
      <c r="A120" s="105"/>
      <c r="P120" s="223"/>
    </row>
    <row r="121" spans="1:16" ht="14.25">
      <c r="A121" s="105"/>
      <c r="P121" s="223"/>
    </row>
    <row r="122" spans="1:16" ht="14.25">
      <c r="A122" s="105"/>
      <c r="P122" s="223"/>
    </row>
    <row r="123" spans="1:16" ht="14.25">
      <c r="A123" s="105"/>
      <c r="P123" s="223"/>
    </row>
    <row r="124" spans="1:16" ht="14.25">
      <c r="A124" s="105"/>
      <c r="P124" s="223"/>
    </row>
    <row r="125" spans="1:16" ht="14.25">
      <c r="A125" s="105"/>
      <c r="P125" s="223"/>
    </row>
    <row r="126" spans="1:16" ht="14.25">
      <c r="A126" s="105"/>
      <c r="P126" s="223"/>
    </row>
    <row r="127" spans="1:16" ht="14.25">
      <c r="A127" s="105"/>
      <c r="P127" s="223"/>
    </row>
    <row r="128" spans="1:16" ht="14.25">
      <c r="A128" s="105"/>
      <c r="P128" s="223"/>
    </row>
    <row r="129" spans="1:16" ht="14.25">
      <c r="A129" s="105"/>
      <c r="P129" s="223"/>
    </row>
    <row r="130" spans="1:16" ht="14.25">
      <c r="A130" s="105"/>
      <c r="P130" s="223"/>
    </row>
    <row r="131" spans="1:16" ht="14.25">
      <c r="A131" s="105"/>
      <c r="P131" s="223"/>
    </row>
    <row r="132" spans="1:16" ht="14.25">
      <c r="A132" s="105"/>
      <c r="P132" s="223"/>
    </row>
    <row r="133" spans="1:16" ht="14.25">
      <c r="A133" s="105"/>
      <c r="P133" s="223"/>
    </row>
    <row r="134" spans="1:16" ht="14.25">
      <c r="A134" s="105"/>
      <c r="P134" s="223"/>
    </row>
    <row r="135" spans="1:16" ht="14.25">
      <c r="A135" s="105"/>
      <c r="P135" s="223"/>
    </row>
    <row r="136" spans="1:16" ht="14.25">
      <c r="A136" s="105"/>
      <c r="P136" s="223"/>
    </row>
    <row r="137" spans="1:16" ht="14.25">
      <c r="A137" s="105"/>
      <c r="P137" s="223"/>
    </row>
    <row r="138" spans="1:16" ht="14.25">
      <c r="A138" s="105"/>
      <c r="P138" s="223"/>
    </row>
    <row r="139" spans="1:16" ht="14.25">
      <c r="A139" s="105"/>
      <c r="P139" s="223"/>
    </row>
    <row r="140" spans="1:16" ht="14.25">
      <c r="A140" s="105"/>
      <c r="P140" s="223"/>
    </row>
    <row r="141" spans="1:16" ht="14.25">
      <c r="A141" s="105"/>
      <c r="P141" s="223"/>
    </row>
    <row r="142" spans="1:16" ht="14.25">
      <c r="A142" s="105"/>
      <c r="P142" s="223"/>
    </row>
    <row r="143" spans="1:16" ht="14.25">
      <c r="A143" s="105"/>
      <c r="P143" s="223"/>
    </row>
    <row r="144" spans="1:16" ht="14.25">
      <c r="A144" s="105"/>
      <c r="P144" s="223"/>
    </row>
    <row r="145" spans="1:16" ht="14.25">
      <c r="A145" s="105"/>
      <c r="P145" s="223"/>
    </row>
    <row r="146" spans="1:16" ht="14.25">
      <c r="A146" s="105"/>
      <c r="P146" s="223"/>
    </row>
    <row r="147" spans="1:16" ht="14.25">
      <c r="A147" s="105"/>
      <c r="P147" s="223"/>
    </row>
    <row r="148" spans="1:16" ht="14.25">
      <c r="A148" s="105"/>
      <c r="P148" s="223"/>
    </row>
    <row r="149" spans="1:16" ht="14.25">
      <c r="A149" s="105"/>
      <c r="P149" s="223"/>
    </row>
    <row r="150" spans="1:16" ht="14.25">
      <c r="A150" s="105"/>
      <c r="P150" s="223"/>
    </row>
    <row r="151" spans="1:16" ht="14.25">
      <c r="A151" s="105"/>
      <c r="P151" s="223"/>
    </row>
    <row r="152" spans="1:16" ht="14.25">
      <c r="A152" s="105"/>
      <c r="P152" s="223"/>
    </row>
    <row r="153" spans="1:16" ht="14.25">
      <c r="A153" s="105"/>
      <c r="P153" s="223"/>
    </row>
    <row r="154" spans="1:16" ht="14.25">
      <c r="A154" s="105"/>
      <c r="P154" s="223"/>
    </row>
    <row r="155" spans="1:16" ht="14.25">
      <c r="A155" s="105"/>
      <c r="P155" s="223"/>
    </row>
    <row r="156" spans="1:16" ht="14.25">
      <c r="A156" s="105"/>
      <c r="P156" s="223"/>
    </row>
    <row r="157" spans="1:16" ht="14.25">
      <c r="A157" s="105"/>
      <c r="P157" s="223"/>
    </row>
    <row r="158" spans="1:16" ht="14.25">
      <c r="A158" s="105"/>
      <c r="P158" s="223"/>
    </row>
    <row r="159" spans="1:16" ht="14.25">
      <c r="A159" s="105"/>
      <c r="P159" s="223"/>
    </row>
    <row r="160" spans="1:16" ht="14.25">
      <c r="A160" s="105"/>
      <c r="P160" s="223"/>
    </row>
    <row r="161" spans="1:16" ht="14.25">
      <c r="A161" s="105"/>
      <c r="P161" s="223"/>
    </row>
    <row r="162" spans="1:16" ht="14.25">
      <c r="A162" s="105"/>
      <c r="P162" s="223"/>
    </row>
    <row r="163" spans="1:16" ht="14.25">
      <c r="A163" s="105"/>
      <c r="P163" s="223"/>
    </row>
    <row r="164" spans="1:16" ht="14.25">
      <c r="A164" s="105"/>
      <c r="P164" s="223"/>
    </row>
    <row r="165" spans="1:16" ht="14.25">
      <c r="A165" s="105"/>
      <c r="P165" s="223"/>
    </row>
    <row r="166" spans="1:16" ht="14.25">
      <c r="A166" s="105"/>
      <c r="P166" s="223"/>
    </row>
    <row r="167" spans="1:16" ht="14.25">
      <c r="A167" s="105"/>
      <c r="P167" s="223"/>
    </row>
    <row r="168" spans="1:16" ht="14.25">
      <c r="A168" s="105"/>
      <c r="P168" s="223"/>
    </row>
    <row r="169" spans="1:16" ht="14.25">
      <c r="A169" s="105"/>
      <c r="P169" s="223"/>
    </row>
    <row r="170" spans="1:16" ht="14.25">
      <c r="A170" s="105"/>
      <c r="P170" s="223"/>
    </row>
    <row r="171" spans="1:16" ht="14.25">
      <c r="A171" s="105"/>
      <c r="P171" s="223"/>
    </row>
    <row r="172" spans="1:16" ht="14.25">
      <c r="A172" s="105"/>
      <c r="P172" s="223"/>
    </row>
    <row r="173" spans="1:16" ht="14.25">
      <c r="A173" s="105"/>
      <c r="P173" s="223"/>
    </row>
    <row r="174" spans="1:16" ht="14.25">
      <c r="A174" s="105"/>
      <c r="P174" s="223"/>
    </row>
    <row r="175" spans="1:16" ht="14.25">
      <c r="A175" s="105"/>
      <c r="P175" s="223"/>
    </row>
    <row r="176" spans="1:16" ht="14.25">
      <c r="A176" s="105"/>
      <c r="P176" s="223"/>
    </row>
    <row r="177" spans="1:16" ht="14.25">
      <c r="A177" s="105"/>
      <c r="P177" s="223"/>
    </row>
    <row r="178" spans="1:16" ht="14.25">
      <c r="A178" s="105"/>
    </row>
    <row r="179" spans="1:16" ht="14.25">
      <c r="A179" s="105"/>
    </row>
    <row r="180" spans="1:16" ht="14.25">
      <c r="A180" s="105"/>
    </row>
    <row r="181" spans="1:16" ht="14.25">
      <c r="A181" s="105"/>
    </row>
    <row r="182" spans="1:16" ht="14.25">
      <c r="A182" s="105"/>
    </row>
    <row r="183" spans="1:16" ht="14.25">
      <c r="A183" s="105"/>
    </row>
    <row r="184" spans="1:16" ht="14.25">
      <c r="A184" s="105"/>
    </row>
    <row r="185" spans="1:16" ht="14.25">
      <c r="A185" s="105"/>
    </row>
    <row r="186" spans="1:16" ht="14.25">
      <c r="A186" s="105"/>
    </row>
    <row r="187" spans="1:16" ht="14.25">
      <c r="A187" s="105"/>
    </row>
    <row r="188" spans="1:16" ht="14.25">
      <c r="A188" s="105"/>
    </row>
    <row r="189" spans="1:16" ht="14.25">
      <c r="A189" s="105"/>
    </row>
    <row r="190" spans="1:16" ht="14.25">
      <c r="A190" s="105"/>
    </row>
    <row r="191" spans="1:16" ht="14.25">
      <c r="A191" s="105"/>
    </row>
    <row r="192" spans="1:16" ht="14.25">
      <c r="A192" s="105"/>
    </row>
    <row r="193" spans="1:1" ht="14.25">
      <c r="A193" s="105"/>
    </row>
    <row r="194" spans="1:1" ht="14.25">
      <c r="A194" s="105"/>
    </row>
    <row r="195" spans="1:1" ht="14.25">
      <c r="A195" s="105"/>
    </row>
    <row r="196" spans="1:1" ht="14.25">
      <c r="A196" s="105"/>
    </row>
    <row r="197" spans="1:1" ht="14.25">
      <c r="A197" s="105"/>
    </row>
    <row r="198" spans="1:1" ht="14.25">
      <c r="A198" s="105"/>
    </row>
    <row r="199" spans="1:1" ht="14.25">
      <c r="A199" s="105"/>
    </row>
    <row r="200" spans="1:1" ht="14.25">
      <c r="A200" s="105"/>
    </row>
    <row r="201" spans="1:1" ht="14.25">
      <c r="A201" s="105"/>
    </row>
    <row r="202" spans="1:1" ht="14.25">
      <c r="A202" s="105"/>
    </row>
    <row r="203" spans="1:1" ht="14.25">
      <c r="A203" s="105"/>
    </row>
    <row r="204" spans="1:1" ht="14.25">
      <c r="A204" s="105"/>
    </row>
    <row r="205" spans="1:1" ht="14.25">
      <c r="A205" s="105"/>
    </row>
    <row r="206" spans="1:1" ht="14.25">
      <c r="A206" s="105"/>
    </row>
    <row r="207" spans="1:1" ht="14.25">
      <c r="A207" s="105"/>
    </row>
    <row r="208" spans="1:1" ht="14.25">
      <c r="A208" s="105"/>
    </row>
    <row r="209" spans="1:1" ht="14.25">
      <c r="A209" s="105"/>
    </row>
    <row r="210" spans="1:1" ht="14.25">
      <c r="A210" s="105"/>
    </row>
    <row r="211" spans="1:1" ht="14.25">
      <c r="A211" s="105"/>
    </row>
    <row r="212" spans="1:1" ht="14.25">
      <c r="A212" s="105"/>
    </row>
    <row r="213" spans="1:1" ht="14.25">
      <c r="A213" s="105"/>
    </row>
    <row r="214" spans="1:1" ht="14.25">
      <c r="A214" s="105"/>
    </row>
    <row r="215" spans="1:1" ht="14.25">
      <c r="A215" s="105"/>
    </row>
    <row r="216" spans="1:1" ht="14.25">
      <c r="A216" s="105"/>
    </row>
    <row r="217" spans="1:1" ht="14.25">
      <c r="A217" s="105"/>
    </row>
    <row r="218" spans="1:1" ht="14.25">
      <c r="A218" s="105"/>
    </row>
    <row r="219" spans="1:1" ht="14.25">
      <c r="A219" s="105"/>
    </row>
    <row r="220" spans="1:1" ht="14.25">
      <c r="A220" s="105"/>
    </row>
    <row r="221" spans="1:1" ht="14.25">
      <c r="A221" s="105"/>
    </row>
    <row r="222" spans="1:1" ht="14.25">
      <c r="A222" s="105"/>
    </row>
    <row r="223" spans="1:1" ht="14.25">
      <c r="A223" s="105"/>
    </row>
    <row r="224" spans="1:1" ht="14.25">
      <c r="A224" s="105"/>
    </row>
    <row r="225" spans="1:1" ht="14.25">
      <c r="A225" s="105"/>
    </row>
    <row r="226" spans="1:1" ht="14.25">
      <c r="A226" s="105"/>
    </row>
    <row r="227" spans="1:1" ht="14.25">
      <c r="A227" s="105"/>
    </row>
    <row r="228" spans="1:1" ht="14.25">
      <c r="A228" s="105"/>
    </row>
    <row r="229" spans="1:1" ht="14.25">
      <c r="A229" s="105"/>
    </row>
    <row r="230" spans="1:1" ht="14.25">
      <c r="A230" s="105"/>
    </row>
    <row r="231" spans="1:1" ht="14.25">
      <c r="A231" s="105"/>
    </row>
    <row r="232" spans="1:1" ht="14.25">
      <c r="A232" s="105"/>
    </row>
    <row r="233" spans="1:1" ht="14.25">
      <c r="A233" s="105"/>
    </row>
    <row r="234" spans="1:1" ht="14.25">
      <c r="A234" s="105"/>
    </row>
    <row r="235" spans="1:1" ht="14.25">
      <c r="A235" s="105"/>
    </row>
    <row r="236" spans="1:1" ht="14.25">
      <c r="A236" s="105"/>
    </row>
    <row r="237" spans="1:1" ht="14.25">
      <c r="A237" s="105"/>
    </row>
    <row r="238" spans="1:1" ht="14.25">
      <c r="A238" s="105"/>
    </row>
    <row r="239" spans="1:1" ht="14.25">
      <c r="A239" s="105"/>
    </row>
    <row r="240" spans="1:1" ht="14.25">
      <c r="A240" s="105"/>
    </row>
    <row r="241" spans="1:1" ht="14.25">
      <c r="A241" s="105"/>
    </row>
    <row r="242" spans="1:1" ht="14.25">
      <c r="A242" s="105"/>
    </row>
    <row r="243" spans="1:1" ht="14.25">
      <c r="A243" s="105"/>
    </row>
    <row r="244" spans="1:1" ht="14.25">
      <c r="A244" s="105"/>
    </row>
    <row r="245" spans="1:1" ht="14.25">
      <c r="A245" s="105"/>
    </row>
    <row r="246" spans="1:1" ht="14.25">
      <c r="A246" s="105"/>
    </row>
    <row r="247" spans="1:1" ht="14.25">
      <c r="A247" s="105"/>
    </row>
    <row r="248" spans="1:1" ht="14.25">
      <c r="A248" s="105"/>
    </row>
    <row r="249" spans="1:1" ht="14.25">
      <c r="A249" s="105"/>
    </row>
    <row r="250" spans="1:1" ht="14.25">
      <c r="A250" s="105"/>
    </row>
    <row r="251" spans="1:1" ht="14.25">
      <c r="A251" s="105"/>
    </row>
    <row r="252" spans="1:1" ht="14.25">
      <c r="A252" s="105"/>
    </row>
    <row r="253" spans="1:1" ht="14.25">
      <c r="A253" s="105"/>
    </row>
    <row r="254" spans="1:1" ht="14.25">
      <c r="A254" s="105"/>
    </row>
    <row r="255" spans="1:1" ht="14.25">
      <c r="A255" s="105"/>
    </row>
    <row r="256" spans="1:1" ht="14.25">
      <c r="A256" s="105"/>
    </row>
    <row r="257" spans="1:1" ht="14.25">
      <c r="A257" s="105"/>
    </row>
    <row r="258" spans="1:1" ht="14.25">
      <c r="A258" s="105"/>
    </row>
    <row r="259" spans="1:1" ht="14.25">
      <c r="A259" s="105"/>
    </row>
    <row r="260" spans="1:1" ht="14.25">
      <c r="A260" s="105"/>
    </row>
    <row r="261" spans="1:1" ht="14.25">
      <c r="A261" s="105"/>
    </row>
    <row r="262" spans="1:1" ht="14.25">
      <c r="A262" s="105"/>
    </row>
    <row r="263" spans="1:1" ht="14.25">
      <c r="A263" s="105"/>
    </row>
    <row r="264" spans="1:1" ht="14.25">
      <c r="A264" s="105"/>
    </row>
    <row r="265" spans="1:1" ht="14.25">
      <c r="A265" s="105"/>
    </row>
    <row r="266" spans="1:1" ht="14.25">
      <c r="A266" s="105"/>
    </row>
    <row r="267" spans="1:1" ht="14.25">
      <c r="A267" s="105"/>
    </row>
    <row r="268" spans="1:1" ht="14.25">
      <c r="A268" s="105"/>
    </row>
    <row r="269" spans="1:1" ht="14.25">
      <c r="A269" s="105"/>
    </row>
    <row r="270" spans="1:1" ht="14.25">
      <c r="A270" s="105"/>
    </row>
    <row r="271" spans="1:1" ht="14.25">
      <c r="A271" s="105"/>
    </row>
    <row r="272" spans="1:1" ht="14.25">
      <c r="A272" s="105"/>
    </row>
    <row r="273" spans="1:1" ht="14.25">
      <c r="A273" s="105"/>
    </row>
    <row r="274" spans="1:1" ht="14.25">
      <c r="A274" s="105"/>
    </row>
    <row r="275" spans="1:1" ht="14.25">
      <c r="A275" s="105"/>
    </row>
    <row r="276" spans="1:1" ht="14.25">
      <c r="A276" s="105"/>
    </row>
    <row r="277" spans="1:1" ht="14.25">
      <c r="A277" s="105"/>
    </row>
    <row r="278" spans="1:1" ht="14.25">
      <c r="A278" s="105"/>
    </row>
    <row r="279" spans="1:1" ht="14.25">
      <c r="A279" s="105"/>
    </row>
    <row r="280" spans="1:1" ht="14.25">
      <c r="A280" s="105"/>
    </row>
    <row r="281" spans="1:1" ht="14.25">
      <c r="A281" s="105"/>
    </row>
    <row r="282" spans="1:1" ht="14.25">
      <c r="A282" s="105"/>
    </row>
    <row r="283" spans="1:1" ht="14.25">
      <c r="A283" s="105"/>
    </row>
    <row r="284" spans="1:1" ht="14.25">
      <c r="A284" s="105"/>
    </row>
    <row r="285" spans="1:1" ht="14.25">
      <c r="A285" s="105"/>
    </row>
    <row r="286" spans="1:1" ht="14.25">
      <c r="A286" s="105"/>
    </row>
    <row r="287" spans="1:1" ht="14.25">
      <c r="A287" s="105"/>
    </row>
    <row r="288" spans="1:1" ht="14.25">
      <c r="A288" s="105"/>
    </row>
    <row r="289" spans="1:1" ht="14.25">
      <c r="A289" s="105"/>
    </row>
    <row r="290" spans="1:1" ht="14.25">
      <c r="A290" s="105"/>
    </row>
    <row r="291" spans="1:1" ht="14.25">
      <c r="A291" s="105"/>
    </row>
    <row r="292" spans="1:1" ht="14.25">
      <c r="A292" s="105"/>
    </row>
    <row r="293" spans="1:1" ht="14.25">
      <c r="A293" s="105"/>
    </row>
    <row r="294" spans="1:1" ht="14.25">
      <c r="A294" s="105"/>
    </row>
    <row r="295" spans="1:1" ht="14.25">
      <c r="A295" s="105"/>
    </row>
    <row r="296" spans="1:1" ht="14.25">
      <c r="A296" s="105"/>
    </row>
    <row r="297" spans="1:1" ht="14.25">
      <c r="A297" s="105"/>
    </row>
    <row r="298" spans="1:1" ht="14.25">
      <c r="A298" s="105"/>
    </row>
    <row r="299" spans="1:1" ht="14.25">
      <c r="A299" s="105"/>
    </row>
    <row r="300" spans="1:1" ht="14.25">
      <c r="A300" s="105"/>
    </row>
    <row r="301" spans="1:1" ht="14.25">
      <c r="A301" s="105"/>
    </row>
    <row r="302" spans="1:1" ht="14.25">
      <c r="A302" s="105"/>
    </row>
    <row r="303" spans="1:1" ht="14.25">
      <c r="A303" s="105"/>
    </row>
    <row r="304" spans="1:1" ht="14.25">
      <c r="A304" s="105"/>
    </row>
    <row r="305" spans="1:1" ht="14.25">
      <c r="A305" s="105"/>
    </row>
    <row r="306" spans="1:1" ht="14.25">
      <c r="A306" s="105"/>
    </row>
    <row r="307" spans="1:1" ht="14.25">
      <c r="A307" s="105"/>
    </row>
    <row r="308" spans="1:1" ht="14.25">
      <c r="A308" s="105"/>
    </row>
    <row r="309" spans="1:1" ht="14.25">
      <c r="A309" s="105"/>
    </row>
    <row r="310" spans="1:1" ht="14.25">
      <c r="A310" s="105"/>
    </row>
    <row r="311" spans="1:1" ht="14.25">
      <c r="A311" s="105"/>
    </row>
    <row r="312" spans="1:1" ht="14.25">
      <c r="A312" s="105"/>
    </row>
    <row r="313" spans="1:1" ht="14.25">
      <c r="A313" s="105"/>
    </row>
    <row r="314" spans="1:1" ht="14.25">
      <c r="A314" s="105"/>
    </row>
    <row r="315" spans="1:1" ht="14.25">
      <c r="A315" s="105"/>
    </row>
    <row r="316" spans="1:1" ht="14.25">
      <c r="A316" s="105"/>
    </row>
    <row r="317" spans="1:1" ht="14.25">
      <c r="A317" s="105"/>
    </row>
    <row r="318" spans="1:1" ht="14.25">
      <c r="A318" s="105"/>
    </row>
    <row r="319" spans="1:1" ht="14.25">
      <c r="A319" s="105"/>
    </row>
    <row r="320" spans="1:1" ht="14.25">
      <c r="A320" s="105"/>
    </row>
    <row r="321" spans="1:1" ht="14.25">
      <c r="A321" s="105"/>
    </row>
    <row r="322" spans="1:1" ht="14.25">
      <c r="A322" s="105"/>
    </row>
    <row r="323" spans="1:1" ht="14.25">
      <c r="A323" s="105"/>
    </row>
    <row r="324" spans="1:1" ht="14.25">
      <c r="A324" s="105"/>
    </row>
    <row r="325" spans="1:1" ht="14.25">
      <c r="A325" s="105"/>
    </row>
    <row r="326" spans="1:1" ht="14.25">
      <c r="A326" s="105"/>
    </row>
    <row r="327" spans="1:1" ht="14.25">
      <c r="A327" s="105"/>
    </row>
    <row r="328" spans="1:1" ht="14.25">
      <c r="A328" s="105"/>
    </row>
    <row r="329" spans="1:1" ht="14.25">
      <c r="A329" s="105"/>
    </row>
    <row r="330" spans="1:1" ht="14.25">
      <c r="A330" s="105"/>
    </row>
    <row r="331" spans="1:1" ht="14.25">
      <c r="A331" s="105"/>
    </row>
    <row r="332" spans="1:1" ht="14.25">
      <c r="A332" s="105"/>
    </row>
    <row r="333" spans="1:1" ht="14.25">
      <c r="A333" s="105"/>
    </row>
    <row r="334" spans="1:1" ht="14.25">
      <c r="A334" s="105"/>
    </row>
    <row r="335" spans="1:1" ht="14.25">
      <c r="A335" s="105"/>
    </row>
    <row r="336" spans="1:1" ht="14.25">
      <c r="A336" s="105"/>
    </row>
    <row r="337" spans="1:1" ht="14.25">
      <c r="A337" s="105"/>
    </row>
    <row r="338" spans="1:1" ht="14.25">
      <c r="A338" s="105"/>
    </row>
    <row r="339" spans="1:1" ht="14.25">
      <c r="A339" s="105"/>
    </row>
    <row r="340" spans="1:1" ht="14.25">
      <c r="A340" s="105"/>
    </row>
    <row r="341" spans="1:1" ht="14.25">
      <c r="A341" s="105"/>
    </row>
    <row r="342" spans="1:1" ht="14.25">
      <c r="A342" s="105"/>
    </row>
    <row r="343" spans="1:1" ht="14.25">
      <c r="A343" s="105"/>
    </row>
    <row r="344" spans="1:1" ht="14.25">
      <c r="A344" s="105"/>
    </row>
    <row r="345" spans="1:1" ht="14.25">
      <c r="A345" s="105"/>
    </row>
    <row r="346" spans="1:1" ht="14.25">
      <c r="A346" s="105"/>
    </row>
    <row r="347" spans="1:1" ht="14.25">
      <c r="A347" s="105"/>
    </row>
    <row r="348" spans="1:1" ht="14.25">
      <c r="A348" s="105"/>
    </row>
    <row r="349" spans="1:1" ht="14.25">
      <c r="A349" s="105"/>
    </row>
    <row r="350" spans="1:1" ht="14.25">
      <c r="A350" s="105"/>
    </row>
    <row r="351" spans="1:1" ht="14.25">
      <c r="A351" s="105"/>
    </row>
    <row r="352" spans="1:1" ht="14.25">
      <c r="A352" s="105"/>
    </row>
    <row r="353" spans="1:1" ht="14.25">
      <c r="A353" s="105"/>
    </row>
    <row r="354" spans="1:1" ht="14.25">
      <c r="A354" s="105"/>
    </row>
    <row r="355" spans="1:1" ht="14.25">
      <c r="A355" s="105"/>
    </row>
    <row r="356" spans="1:1" ht="14.25">
      <c r="A356" s="105"/>
    </row>
    <row r="357" spans="1:1" ht="14.25">
      <c r="A357" s="105"/>
    </row>
    <row r="358" spans="1:1" ht="14.25">
      <c r="A358" s="105"/>
    </row>
    <row r="359" spans="1:1" ht="14.25">
      <c r="A359" s="105"/>
    </row>
    <row r="360" spans="1:1" ht="14.25">
      <c r="A360" s="105"/>
    </row>
    <row r="361" spans="1:1" ht="14.25">
      <c r="A361" s="105"/>
    </row>
    <row r="362" spans="1:1" ht="14.25">
      <c r="A362" s="105"/>
    </row>
    <row r="363" spans="1:1" ht="14.25">
      <c r="A363" s="105"/>
    </row>
    <row r="364" spans="1:1" ht="14.25">
      <c r="A364" s="105"/>
    </row>
    <row r="365" spans="1:1" ht="14.25">
      <c r="A365" s="105"/>
    </row>
    <row r="366" spans="1:1" ht="14.25">
      <c r="A366" s="105"/>
    </row>
    <row r="367" spans="1:1" ht="14.25">
      <c r="A367" s="105"/>
    </row>
    <row r="368" spans="1:1" ht="14.25">
      <c r="A368" s="105"/>
    </row>
    <row r="369" spans="1:1" ht="14.25">
      <c r="A369" s="105"/>
    </row>
    <row r="370" spans="1:1" ht="14.25">
      <c r="A370" s="105"/>
    </row>
    <row r="371" spans="1:1" ht="14.25">
      <c r="A371" s="105"/>
    </row>
    <row r="372" spans="1:1" ht="14.25">
      <c r="A372" s="105"/>
    </row>
    <row r="373" spans="1:1" ht="14.25">
      <c r="A373" s="105"/>
    </row>
    <row r="374" spans="1:1" ht="14.25">
      <c r="A374" s="105"/>
    </row>
    <row r="375" spans="1:1" ht="14.25">
      <c r="A375" s="105"/>
    </row>
    <row r="376" spans="1:1" ht="14.25">
      <c r="A376" s="105"/>
    </row>
    <row r="377" spans="1:1" ht="14.25">
      <c r="A377" s="105"/>
    </row>
    <row r="378" spans="1:1" ht="14.25">
      <c r="A378" s="105"/>
    </row>
    <row r="379" spans="1:1" ht="14.25">
      <c r="A379" s="105"/>
    </row>
    <row r="380" spans="1:1" ht="14.25">
      <c r="A380" s="105"/>
    </row>
    <row r="381" spans="1:1" ht="14.25">
      <c r="A381" s="105"/>
    </row>
    <row r="382" spans="1:1" ht="14.25">
      <c r="A382" s="105"/>
    </row>
    <row r="383" spans="1:1" ht="14.25">
      <c r="A383" s="105"/>
    </row>
    <row r="384" spans="1:1" ht="14.25">
      <c r="A384" s="105"/>
    </row>
    <row r="385" spans="1:1" ht="14.25">
      <c r="A385" s="105"/>
    </row>
    <row r="386" spans="1:1" ht="14.25">
      <c r="A386" s="105"/>
    </row>
    <row r="387" spans="1:1" ht="14.25">
      <c r="A387" s="105"/>
    </row>
    <row r="388" spans="1:1" ht="14.25">
      <c r="A388" s="105"/>
    </row>
    <row r="389" spans="1:1" ht="14.25">
      <c r="A389" s="105"/>
    </row>
    <row r="390" spans="1:1" ht="14.25">
      <c r="A390" s="105"/>
    </row>
    <row r="391" spans="1:1" ht="14.25">
      <c r="A391" s="105"/>
    </row>
    <row r="392" spans="1:1" ht="14.25">
      <c r="A392" s="105"/>
    </row>
    <row r="393" spans="1:1" ht="14.25">
      <c r="A393" s="105"/>
    </row>
    <row r="394" spans="1:1" ht="14.25">
      <c r="A394" s="105"/>
    </row>
    <row r="395" spans="1:1" ht="14.25">
      <c r="A395" s="105"/>
    </row>
    <row r="396" spans="1:1" ht="14.25">
      <c r="A396" s="105"/>
    </row>
    <row r="397" spans="1:1" ht="14.25">
      <c r="A397" s="105"/>
    </row>
    <row r="398" spans="1:1" ht="14.25">
      <c r="A398" s="105"/>
    </row>
    <row r="399" spans="1:1" ht="14.25">
      <c r="A399" s="105"/>
    </row>
    <row r="400" spans="1:1" ht="14.25">
      <c r="A400" s="105"/>
    </row>
    <row r="401" spans="1:1" ht="14.25">
      <c r="A401" s="105"/>
    </row>
    <row r="402" spans="1:1" ht="14.25">
      <c r="A402" s="105"/>
    </row>
    <row r="403" spans="1:1" ht="14.25">
      <c r="A403" s="105"/>
    </row>
    <row r="404" spans="1:1" ht="14.25">
      <c r="A404" s="105"/>
    </row>
    <row r="405" spans="1:1" ht="14.25">
      <c r="A405" s="105"/>
    </row>
    <row r="406" spans="1:1" ht="14.25">
      <c r="A406" s="105"/>
    </row>
    <row r="407" spans="1:1" ht="14.25">
      <c r="A407" s="105"/>
    </row>
    <row r="408" spans="1:1" ht="14.25">
      <c r="A408" s="105"/>
    </row>
    <row r="409" spans="1:1" ht="14.25">
      <c r="A409" s="105"/>
    </row>
    <row r="410" spans="1:1" ht="14.25">
      <c r="A410" s="105"/>
    </row>
    <row r="411" spans="1:1" ht="14.25">
      <c r="A411" s="105"/>
    </row>
    <row r="412" spans="1:1" ht="14.25">
      <c r="A412" s="105"/>
    </row>
    <row r="413" spans="1:1" ht="14.25">
      <c r="A413" s="105"/>
    </row>
    <row r="414" spans="1:1" ht="14.25">
      <c r="A414" s="105"/>
    </row>
    <row r="415" spans="1:1" ht="14.25">
      <c r="A415" s="105"/>
    </row>
    <row r="416" spans="1:1" ht="14.25">
      <c r="A416" s="105"/>
    </row>
    <row r="417" spans="1:1" ht="14.25">
      <c r="A417" s="105"/>
    </row>
    <row r="418" spans="1:1" ht="14.25">
      <c r="A418" s="105"/>
    </row>
    <row r="419" spans="1:1" ht="14.25">
      <c r="A419" s="105"/>
    </row>
    <row r="420" spans="1:1" ht="14.25">
      <c r="A420" s="105"/>
    </row>
    <row r="421" spans="1:1" ht="14.25">
      <c r="A421" s="105"/>
    </row>
    <row r="422" spans="1:1" ht="14.25">
      <c r="A422" s="105"/>
    </row>
    <row r="423" spans="1:1" ht="14.25">
      <c r="A423" s="105"/>
    </row>
    <row r="424" spans="1:1" ht="14.25">
      <c r="A424" s="105"/>
    </row>
    <row r="425" spans="1:1" ht="14.25">
      <c r="A425" s="105"/>
    </row>
    <row r="426" spans="1:1" ht="14.25">
      <c r="A426" s="105"/>
    </row>
    <row r="427" spans="1:1" ht="14.25">
      <c r="A427" s="105"/>
    </row>
    <row r="428" spans="1:1" ht="14.25">
      <c r="A428" s="105"/>
    </row>
    <row r="429" spans="1:1" ht="14.25">
      <c r="A429" s="105"/>
    </row>
    <row r="430" spans="1:1" ht="14.25">
      <c r="A430" s="105"/>
    </row>
    <row r="431" spans="1:1" ht="14.25">
      <c r="A431" s="105"/>
    </row>
    <row r="432" spans="1:1" ht="14.25">
      <c r="A432" s="105"/>
    </row>
    <row r="433" spans="1:1" ht="14.25">
      <c r="A433" s="105"/>
    </row>
    <row r="434" spans="1:1" ht="14.25">
      <c r="A434" s="105"/>
    </row>
    <row r="435" spans="1:1" ht="14.25">
      <c r="A435" s="105"/>
    </row>
    <row r="436" spans="1:1" ht="14.25">
      <c r="A436" s="105"/>
    </row>
    <row r="437" spans="1:1" ht="14.25">
      <c r="A437" s="105"/>
    </row>
    <row r="438" spans="1:1" ht="14.25">
      <c r="A438" s="105"/>
    </row>
    <row r="439" spans="1:1" ht="14.25">
      <c r="A439" s="105"/>
    </row>
    <row r="440" spans="1:1" ht="14.25">
      <c r="A440" s="105"/>
    </row>
    <row r="441" spans="1:1" ht="14.25">
      <c r="A441" s="105"/>
    </row>
    <row r="442" spans="1:1" ht="14.25">
      <c r="A442" s="105"/>
    </row>
    <row r="443" spans="1:1" ht="14.25">
      <c r="A443" s="105"/>
    </row>
    <row r="444" spans="1:1" ht="14.25">
      <c r="A444" s="105"/>
    </row>
    <row r="445" spans="1:1" ht="14.25">
      <c r="A445" s="105"/>
    </row>
    <row r="446" spans="1:1" ht="14.25">
      <c r="A446" s="105"/>
    </row>
    <row r="447" spans="1:1" ht="14.25">
      <c r="A447" s="105"/>
    </row>
    <row r="448" spans="1:1" ht="14.25">
      <c r="A448" s="105"/>
    </row>
    <row r="449" spans="1:1" ht="14.25">
      <c r="A449" s="105"/>
    </row>
    <row r="450" spans="1:1" ht="14.25">
      <c r="A450" s="105"/>
    </row>
    <row r="451" spans="1:1" ht="14.25">
      <c r="A451" s="105"/>
    </row>
    <row r="452" spans="1:1" ht="14.25">
      <c r="A452" s="105"/>
    </row>
    <row r="453" spans="1:1" ht="14.25">
      <c r="A453" s="105"/>
    </row>
    <row r="454" spans="1:1" ht="14.25">
      <c r="A454" s="105"/>
    </row>
    <row r="455" spans="1:1" ht="14.25">
      <c r="A455" s="105"/>
    </row>
    <row r="456" spans="1:1" ht="14.25">
      <c r="A456" s="105"/>
    </row>
    <row r="457" spans="1:1" ht="14.25">
      <c r="A457" s="105"/>
    </row>
    <row r="458" spans="1:1" ht="14.25">
      <c r="A458" s="105"/>
    </row>
    <row r="459" spans="1:1" ht="14.25">
      <c r="A459" s="105"/>
    </row>
    <row r="460" spans="1:1" ht="14.25">
      <c r="A460" s="105"/>
    </row>
    <row r="461" spans="1:1" ht="14.25">
      <c r="A461" s="105"/>
    </row>
    <row r="462" spans="1:1" ht="14.25">
      <c r="A462" s="105"/>
    </row>
    <row r="463" spans="1:1" ht="14.25">
      <c r="A463" s="105"/>
    </row>
    <row r="464" spans="1:1" ht="14.25">
      <c r="A464" s="105"/>
    </row>
    <row r="465" spans="1:1" ht="14.25">
      <c r="A465" s="105"/>
    </row>
    <row r="466" spans="1:1" ht="14.25">
      <c r="A466" s="105"/>
    </row>
    <row r="467" spans="1:1" ht="14.25">
      <c r="A467" s="105"/>
    </row>
    <row r="468" spans="1:1" ht="14.25">
      <c r="A468" s="105"/>
    </row>
    <row r="469" spans="1:1" ht="14.25">
      <c r="A469" s="105"/>
    </row>
    <row r="470" spans="1:1" ht="14.25">
      <c r="A470" s="105"/>
    </row>
    <row r="471" spans="1:1" ht="14.25">
      <c r="A471" s="105"/>
    </row>
    <row r="472" spans="1:1" ht="14.25">
      <c r="A472" s="105"/>
    </row>
    <row r="473" spans="1:1" ht="14.25">
      <c r="A473" s="105"/>
    </row>
    <row r="474" spans="1:1" ht="14.25">
      <c r="A474" s="105"/>
    </row>
    <row r="475" spans="1:1" ht="14.25">
      <c r="A475" s="105"/>
    </row>
    <row r="476" spans="1:1" ht="14.25">
      <c r="A476" s="105"/>
    </row>
    <row r="477" spans="1:1" ht="14.25">
      <c r="A477" s="105"/>
    </row>
    <row r="478" spans="1:1" ht="14.25">
      <c r="A478" s="105"/>
    </row>
    <row r="479" spans="1:1" ht="14.25">
      <c r="A479" s="105"/>
    </row>
    <row r="480" spans="1:1" ht="14.25">
      <c r="A480" s="105"/>
    </row>
    <row r="481" spans="1:1" ht="14.25">
      <c r="A481" s="105"/>
    </row>
    <row r="482" spans="1:1" ht="14.25">
      <c r="A482" s="105"/>
    </row>
    <row r="483" spans="1:1" ht="14.25">
      <c r="A483" s="105"/>
    </row>
    <row r="484" spans="1:1" ht="14.25">
      <c r="A484" s="105"/>
    </row>
    <row r="485" spans="1:1" ht="14.25">
      <c r="A485" s="105"/>
    </row>
    <row r="486" spans="1:1" ht="14.25">
      <c r="A486" s="105"/>
    </row>
    <row r="487" spans="1:1" ht="14.25">
      <c r="A487" s="105"/>
    </row>
    <row r="488" spans="1:1" ht="14.25">
      <c r="A488" s="105"/>
    </row>
    <row r="489" spans="1:1" ht="14.25">
      <c r="A489" s="105"/>
    </row>
    <row r="490" spans="1:1" ht="14.25">
      <c r="A490" s="105"/>
    </row>
    <row r="491" spans="1:1" ht="14.25">
      <c r="A491" s="105"/>
    </row>
    <row r="492" spans="1:1" ht="14.25">
      <c r="A492" s="105"/>
    </row>
    <row r="493" spans="1:1" ht="14.25">
      <c r="A493" s="105"/>
    </row>
    <row r="494" spans="1:1" ht="14.25">
      <c r="A494" s="105"/>
    </row>
    <row r="495" spans="1:1" ht="14.25">
      <c r="A495" s="105"/>
    </row>
    <row r="496" spans="1:1" ht="14.25">
      <c r="A496" s="105"/>
    </row>
    <row r="497" spans="1:1" ht="14.25">
      <c r="A497" s="105"/>
    </row>
    <row r="498" spans="1:1" ht="14.25">
      <c r="A498" s="105"/>
    </row>
    <row r="499" spans="1:1" ht="14.25">
      <c r="A499" s="105"/>
    </row>
    <row r="500" spans="1:1" ht="14.25">
      <c r="A500" s="105"/>
    </row>
    <row r="501" spans="1:1" ht="14.25">
      <c r="A501" s="105"/>
    </row>
    <row r="502" spans="1:1" ht="14.25">
      <c r="A502" s="105"/>
    </row>
    <row r="503" spans="1:1" ht="14.25">
      <c r="A503" s="105"/>
    </row>
    <row r="504" spans="1:1" ht="14.25">
      <c r="A504" s="105"/>
    </row>
    <row r="505" spans="1:1" ht="14.25">
      <c r="A505" s="105"/>
    </row>
    <row r="506" spans="1:1" ht="14.25">
      <c r="A506" s="105"/>
    </row>
    <row r="507" spans="1:1" ht="14.25">
      <c r="A507" s="105"/>
    </row>
    <row r="508" spans="1:1" ht="14.25">
      <c r="A508" s="105"/>
    </row>
    <row r="509" spans="1:1" ht="14.25">
      <c r="A509" s="105"/>
    </row>
    <row r="510" spans="1:1" ht="14.25">
      <c r="A510" s="105"/>
    </row>
    <row r="511" spans="1:1" ht="14.25">
      <c r="A511" s="105"/>
    </row>
    <row r="512" spans="1:1" ht="14.25">
      <c r="A512" s="105"/>
    </row>
    <row r="513" spans="1:1" ht="14.25">
      <c r="A513" s="105"/>
    </row>
    <row r="514" spans="1:1" ht="14.25">
      <c r="A514" s="105"/>
    </row>
    <row r="515" spans="1:1" ht="14.25">
      <c r="A515" s="105"/>
    </row>
    <row r="516" spans="1:1" ht="14.25">
      <c r="A516" s="105"/>
    </row>
    <row r="517" spans="1:1" ht="14.25">
      <c r="A517" s="105"/>
    </row>
    <row r="518" spans="1:1" ht="14.25">
      <c r="A518" s="105"/>
    </row>
    <row r="519" spans="1:1" ht="14.25">
      <c r="A519" s="105"/>
    </row>
    <row r="520" spans="1:1" ht="14.25">
      <c r="A520" s="105"/>
    </row>
    <row r="521" spans="1:1" ht="14.25">
      <c r="A521" s="105"/>
    </row>
    <row r="522" spans="1:1" ht="14.25">
      <c r="A522" s="105"/>
    </row>
    <row r="523" spans="1:1" ht="14.25">
      <c r="A523" s="105"/>
    </row>
    <row r="524" spans="1:1" ht="14.25">
      <c r="A524" s="105"/>
    </row>
    <row r="525" spans="1:1" ht="14.25">
      <c r="A525" s="105"/>
    </row>
    <row r="526" spans="1:1" ht="14.25">
      <c r="A526" s="105"/>
    </row>
    <row r="527" spans="1:1" ht="14.25">
      <c r="A527" s="105"/>
    </row>
    <row r="528" spans="1:1" ht="14.25">
      <c r="A528" s="105"/>
    </row>
    <row r="529" spans="1:1" ht="14.25">
      <c r="A529" s="105"/>
    </row>
    <row r="530" spans="1:1" ht="14.25">
      <c r="A530" s="105"/>
    </row>
    <row r="531" spans="1:1" ht="14.25">
      <c r="A531" s="105"/>
    </row>
    <row r="532" spans="1:1" ht="14.25">
      <c r="A532" s="105"/>
    </row>
    <row r="533" spans="1:1" ht="14.25">
      <c r="A533" s="105"/>
    </row>
    <row r="534" spans="1:1" ht="14.25">
      <c r="A534" s="105"/>
    </row>
    <row r="535" spans="1:1" ht="14.25">
      <c r="A535" s="105"/>
    </row>
    <row r="536" spans="1:1" ht="14.25">
      <c r="A536" s="105"/>
    </row>
    <row r="537" spans="1:1" ht="14.25">
      <c r="A537" s="105"/>
    </row>
    <row r="538" spans="1:1" ht="14.25">
      <c r="A538" s="105"/>
    </row>
    <row r="539" spans="1:1" ht="14.25">
      <c r="A539" s="105"/>
    </row>
    <row r="540" spans="1:1" ht="14.25">
      <c r="A540" s="105"/>
    </row>
    <row r="541" spans="1:1" ht="14.25">
      <c r="A541" s="105"/>
    </row>
    <row r="542" spans="1:1" ht="14.25">
      <c r="A542" s="105"/>
    </row>
    <row r="543" spans="1:1" ht="14.25">
      <c r="A543" s="105"/>
    </row>
    <row r="544" spans="1:1" ht="14.25">
      <c r="A544" s="105"/>
    </row>
    <row r="545" spans="1:1" ht="14.25">
      <c r="A545" s="105"/>
    </row>
    <row r="546" spans="1:1" ht="14.25">
      <c r="A546" s="105"/>
    </row>
    <row r="547" spans="1:1" ht="14.25">
      <c r="A547" s="105"/>
    </row>
    <row r="548" spans="1:1" ht="14.25">
      <c r="A548" s="105"/>
    </row>
    <row r="549" spans="1:1" ht="14.25">
      <c r="A549" s="105"/>
    </row>
    <row r="550" spans="1:1" ht="14.25">
      <c r="A550" s="105"/>
    </row>
    <row r="551" spans="1:1" ht="14.25">
      <c r="A551" s="105"/>
    </row>
    <row r="552" spans="1:1" ht="14.25">
      <c r="A552" s="105"/>
    </row>
    <row r="553" spans="1:1" ht="14.25">
      <c r="A553" s="105"/>
    </row>
    <row r="554" spans="1:1" ht="14.25">
      <c r="A554" s="105"/>
    </row>
    <row r="555" spans="1:1" ht="14.25">
      <c r="A555" s="105"/>
    </row>
    <row r="556" spans="1:1" ht="14.25">
      <c r="A556" s="105"/>
    </row>
    <row r="557" spans="1:1" ht="14.25">
      <c r="A557" s="105"/>
    </row>
    <row r="558" spans="1:1" ht="14.25">
      <c r="A558" s="105"/>
    </row>
    <row r="559" spans="1:1" ht="14.25">
      <c r="A559" s="105"/>
    </row>
    <row r="560" spans="1:1" ht="14.25">
      <c r="A560" s="105"/>
    </row>
    <row r="561" spans="1:1" ht="14.25">
      <c r="A561" s="105"/>
    </row>
    <row r="562" spans="1:1" ht="14.25">
      <c r="A562" s="105"/>
    </row>
    <row r="563" spans="1:1" ht="14.25">
      <c r="A563" s="105"/>
    </row>
    <row r="564" spans="1:1" ht="14.25">
      <c r="A564" s="105"/>
    </row>
    <row r="565" spans="1:1" ht="14.25">
      <c r="A565" s="105"/>
    </row>
    <row r="566" spans="1:1" ht="14.25">
      <c r="A566" s="105"/>
    </row>
    <row r="567" spans="1:1" ht="14.25">
      <c r="A567" s="105"/>
    </row>
    <row r="568" spans="1:1" ht="14.25">
      <c r="A568" s="105"/>
    </row>
    <row r="569" spans="1:1" ht="14.25">
      <c r="A569" s="105"/>
    </row>
    <row r="570" spans="1:1" ht="14.25">
      <c r="A570" s="105"/>
    </row>
    <row r="571" spans="1:1" ht="14.25">
      <c r="A571" s="105"/>
    </row>
    <row r="572" spans="1:1" ht="14.25">
      <c r="A572" s="105"/>
    </row>
    <row r="573" spans="1:1" ht="14.25">
      <c r="A573" s="105"/>
    </row>
    <row r="574" spans="1:1" ht="14.25">
      <c r="A574" s="105"/>
    </row>
    <row r="575" spans="1:1" ht="14.25">
      <c r="A575" s="105"/>
    </row>
    <row r="576" spans="1:1" ht="14.25">
      <c r="A576" s="105"/>
    </row>
    <row r="577" spans="1:1" ht="14.25">
      <c r="A577" s="105"/>
    </row>
    <row r="578" spans="1:1" ht="14.25">
      <c r="A578" s="105"/>
    </row>
    <row r="579" spans="1:1" ht="14.25">
      <c r="A579" s="105"/>
    </row>
    <row r="580" spans="1:1" ht="14.25">
      <c r="A580" s="105"/>
    </row>
    <row r="581" spans="1:1" ht="14.25">
      <c r="A581" s="105"/>
    </row>
    <row r="582" spans="1:1" ht="14.25">
      <c r="A582" s="105"/>
    </row>
    <row r="583" spans="1:1" ht="14.25">
      <c r="A583" s="105"/>
    </row>
    <row r="584" spans="1:1" ht="14.25">
      <c r="A584" s="105"/>
    </row>
    <row r="585" spans="1:1" ht="14.25">
      <c r="A585" s="105"/>
    </row>
    <row r="586" spans="1:1" ht="14.25">
      <c r="A586" s="105"/>
    </row>
    <row r="587" spans="1:1" ht="14.25">
      <c r="A587" s="105"/>
    </row>
    <row r="588" spans="1:1" ht="14.25">
      <c r="A588" s="105"/>
    </row>
    <row r="589" spans="1:1" ht="14.25">
      <c r="A589" s="105"/>
    </row>
    <row r="590" spans="1:1" ht="14.25">
      <c r="A590" s="105"/>
    </row>
    <row r="591" spans="1:1" ht="14.25">
      <c r="A591" s="105"/>
    </row>
    <row r="592" spans="1:1" ht="14.25">
      <c r="A592" s="105"/>
    </row>
    <row r="593" spans="1:1" ht="14.25">
      <c r="A593" s="105"/>
    </row>
    <row r="594" spans="1:1" ht="14.25">
      <c r="A594" s="105"/>
    </row>
    <row r="595" spans="1:1" ht="14.25">
      <c r="A595" s="105"/>
    </row>
    <row r="596" spans="1:1" ht="14.25">
      <c r="A596" s="105"/>
    </row>
    <row r="597" spans="1:1" ht="14.25">
      <c r="A597" s="105"/>
    </row>
    <row r="598" spans="1:1" ht="14.25">
      <c r="A598" s="105"/>
    </row>
    <row r="599" spans="1:1" ht="14.25">
      <c r="A599" s="105"/>
    </row>
    <row r="600" spans="1:1" ht="14.25">
      <c r="A600" s="105"/>
    </row>
    <row r="601" spans="1:1" ht="14.25">
      <c r="A601" s="105"/>
    </row>
    <row r="602" spans="1:1" ht="14.25">
      <c r="A602" s="105"/>
    </row>
    <row r="603" spans="1:1" ht="14.25">
      <c r="A603" s="105"/>
    </row>
    <row r="604" spans="1:1" ht="14.25">
      <c r="A604" s="105"/>
    </row>
    <row r="605" spans="1:1" ht="14.25">
      <c r="A605" s="105"/>
    </row>
    <row r="606" spans="1:1" ht="14.25">
      <c r="A606" s="105"/>
    </row>
    <row r="607" spans="1:1" ht="14.25">
      <c r="A607" s="105"/>
    </row>
    <row r="608" spans="1:1" ht="14.25">
      <c r="A608" s="105"/>
    </row>
    <row r="609" spans="1:1" ht="14.25">
      <c r="A609" s="105"/>
    </row>
    <row r="610" spans="1:1" ht="14.25">
      <c r="A610" s="105"/>
    </row>
    <row r="611" spans="1:1" ht="14.25">
      <c r="A611" s="105"/>
    </row>
    <row r="612" spans="1:1" ht="14.25">
      <c r="A612" s="105"/>
    </row>
    <row r="613" spans="1:1" ht="14.25">
      <c r="A613" s="105"/>
    </row>
    <row r="614" spans="1:1" ht="14.25">
      <c r="A614" s="105"/>
    </row>
    <row r="615" spans="1:1" ht="14.25">
      <c r="A615" s="105"/>
    </row>
    <row r="616" spans="1:1" ht="14.25">
      <c r="A616" s="105"/>
    </row>
    <row r="617" spans="1:1" ht="14.25">
      <c r="A617" s="105"/>
    </row>
    <row r="618" spans="1:1" ht="14.25">
      <c r="A618" s="105"/>
    </row>
    <row r="619" spans="1:1" ht="14.25">
      <c r="A619" s="105"/>
    </row>
    <row r="620" spans="1:1" ht="14.25">
      <c r="A620" s="105"/>
    </row>
    <row r="621" spans="1:1" ht="14.25">
      <c r="A621" s="105"/>
    </row>
    <row r="622" spans="1:1" ht="14.25">
      <c r="A622" s="105"/>
    </row>
    <row r="623" spans="1:1" ht="14.25">
      <c r="A623" s="105"/>
    </row>
    <row r="624" spans="1:1" ht="14.25">
      <c r="A624" s="105"/>
    </row>
    <row r="625" spans="1:1" ht="14.25">
      <c r="A625" s="105"/>
    </row>
    <row r="626" spans="1:1" ht="14.25">
      <c r="A626" s="105"/>
    </row>
    <row r="627" spans="1:1" ht="14.25">
      <c r="A627" s="105"/>
    </row>
    <row r="628" spans="1:1" ht="14.25">
      <c r="A628" s="105"/>
    </row>
    <row r="629" spans="1:1" ht="14.25">
      <c r="A629" s="105"/>
    </row>
    <row r="630" spans="1:1" ht="14.25">
      <c r="A630" s="105"/>
    </row>
    <row r="631" spans="1:1" ht="14.25">
      <c r="A631" s="105"/>
    </row>
    <row r="632" spans="1:1" ht="14.25">
      <c r="A632" s="105"/>
    </row>
    <row r="633" spans="1:1" ht="14.25">
      <c r="A633" s="105"/>
    </row>
    <row r="634" spans="1:1" ht="14.25">
      <c r="A634" s="105"/>
    </row>
    <row r="635" spans="1:1" ht="14.25">
      <c r="A635" s="105"/>
    </row>
    <row r="636" spans="1:1" ht="14.25">
      <c r="A636" s="105"/>
    </row>
    <row r="637" spans="1:1" ht="14.25">
      <c r="A637" s="105"/>
    </row>
    <row r="638" spans="1:1" ht="14.25">
      <c r="A638" s="105"/>
    </row>
    <row r="639" spans="1:1" ht="14.25">
      <c r="A639" s="105"/>
    </row>
    <row r="640" spans="1:1" ht="14.25">
      <c r="A640" s="105"/>
    </row>
    <row r="641" spans="1:1" ht="14.25">
      <c r="A641" s="105"/>
    </row>
    <row r="642" spans="1:1" ht="14.25">
      <c r="A642" s="105"/>
    </row>
    <row r="643" spans="1:1" ht="14.25">
      <c r="A643" s="105"/>
    </row>
    <row r="644" spans="1:1" ht="14.25">
      <c r="A644" s="105"/>
    </row>
    <row r="645" spans="1:1" ht="14.25">
      <c r="A645" s="105"/>
    </row>
    <row r="646" spans="1:1" ht="14.25">
      <c r="A646" s="105"/>
    </row>
    <row r="647" spans="1:1" ht="14.25">
      <c r="A647" s="105"/>
    </row>
    <row r="648" spans="1:1" ht="14.25">
      <c r="A648" s="105"/>
    </row>
    <row r="649" spans="1:1" ht="14.25">
      <c r="A649" s="105"/>
    </row>
    <row r="650" spans="1:1" ht="14.25">
      <c r="A650" s="105"/>
    </row>
    <row r="651" spans="1:1" ht="14.25">
      <c r="A651" s="105"/>
    </row>
    <row r="652" spans="1:1" ht="14.25">
      <c r="A652" s="105"/>
    </row>
    <row r="653" spans="1:1" ht="14.25">
      <c r="A653" s="105"/>
    </row>
    <row r="654" spans="1:1" ht="14.25">
      <c r="A654" s="105"/>
    </row>
    <row r="655" spans="1:1" ht="14.25">
      <c r="A655" s="105"/>
    </row>
    <row r="656" spans="1:1" ht="14.25">
      <c r="A656" s="105"/>
    </row>
    <row r="657" spans="1:1" ht="14.25">
      <c r="A657" s="105"/>
    </row>
    <row r="658" spans="1:1" ht="14.25">
      <c r="A658" s="105"/>
    </row>
    <row r="659" spans="1:1" ht="14.25">
      <c r="A659" s="105"/>
    </row>
    <row r="660" spans="1:1" ht="14.25">
      <c r="A660" s="105"/>
    </row>
    <row r="661" spans="1:1" ht="14.25">
      <c r="A661" s="105"/>
    </row>
    <row r="662" spans="1:1" ht="14.25">
      <c r="A662" s="105"/>
    </row>
    <row r="663" spans="1:1" ht="14.25">
      <c r="A663" s="105"/>
    </row>
    <row r="664" spans="1:1" ht="14.25">
      <c r="A664" s="105"/>
    </row>
    <row r="665" spans="1:1" ht="14.25">
      <c r="A665" s="105"/>
    </row>
    <row r="666" spans="1:1" ht="14.25">
      <c r="A666" s="105"/>
    </row>
    <row r="667" spans="1:1" ht="14.25">
      <c r="A667" s="105"/>
    </row>
    <row r="668" spans="1:1" ht="14.25">
      <c r="A668" s="105"/>
    </row>
    <row r="669" spans="1:1" ht="14.25">
      <c r="A669" s="105"/>
    </row>
    <row r="670" spans="1:1" ht="14.25">
      <c r="A670" s="105"/>
    </row>
    <row r="671" spans="1:1" ht="14.25">
      <c r="A671" s="105"/>
    </row>
    <row r="672" spans="1:1" ht="14.25">
      <c r="A672" s="105"/>
    </row>
    <row r="673" spans="1:1" ht="14.25">
      <c r="A673" s="105"/>
    </row>
    <row r="674" spans="1:1" ht="14.25">
      <c r="A674" s="105"/>
    </row>
    <row r="675" spans="1:1" ht="14.25">
      <c r="A675" s="105"/>
    </row>
    <row r="676" spans="1:1" ht="14.25">
      <c r="A676" s="105"/>
    </row>
    <row r="677" spans="1:1" ht="14.25">
      <c r="A677" s="105"/>
    </row>
    <row r="678" spans="1:1" ht="14.25">
      <c r="A678" s="105"/>
    </row>
    <row r="679" spans="1:1" ht="14.25">
      <c r="A679" s="105"/>
    </row>
    <row r="680" spans="1:1" ht="14.25">
      <c r="A680" s="105"/>
    </row>
    <row r="681" spans="1:1" ht="14.25">
      <c r="A681" s="105"/>
    </row>
    <row r="682" spans="1:1" ht="14.25">
      <c r="A682" s="105"/>
    </row>
    <row r="683" spans="1:1" ht="14.25">
      <c r="A683" s="105"/>
    </row>
    <row r="684" spans="1:1" ht="14.25">
      <c r="A684" s="105"/>
    </row>
    <row r="685" spans="1:1" ht="14.25">
      <c r="A685" s="105"/>
    </row>
    <row r="686" spans="1:1" ht="14.25">
      <c r="A686" s="105"/>
    </row>
    <row r="687" spans="1:1" ht="14.25">
      <c r="A687" s="105"/>
    </row>
    <row r="688" spans="1:1" ht="14.25">
      <c r="A688" s="105"/>
    </row>
    <row r="689" spans="1:1" ht="14.25">
      <c r="A689" s="105"/>
    </row>
    <row r="690" spans="1:1" ht="14.25">
      <c r="A690" s="105"/>
    </row>
    <row r="691" spans="1:1" ht="14.25">
      <c r="A691" s="105"/>
    </row>
    <row r="692" spans="1:1" ht="14.25">
      <c r="A692" s="105"/>
    </row>
    <row r="693" spans="1:1" ht="14.25">
      <c r="A693" s="105"/>
    </row>
    <row r="694" spans="1:1" ht="14.25">
      <c r="A694" s="105"/>
    </row>
    <row r="695" spans="1:1" ht="14.25">
      <c r="A695" s="105"/>
    </row>
    <row r="696" spans="1:1" ht="14.25">
      <c r="A696" s="105"/>
    </row>
    <row r="697" spans="1:1" ht="14.25">
      <c r="A697" s="105"/>
    </row>
    <row r="698" spans="1:1" ht="14.25">
      <c r="A698" s="105"/>
    </row>
    <row r="699" spans="1:1" ht="14.25">
      <c r="A699" s="105"/>
    </row>
    <row r="700" spans="1:1" ht="14.25">
      <c r="A700" s="105"/>
    </row>
    <row r="701" spans="1:1" ht="14.25">
      <c r="A701" s="105"/>
    </row>
    <row r="702" spans="1:1" ht="14.25">
      <c r="A702" s="105"/>
    </row>
    <row r="703" spans="1:1" ht="14.25">
      <c r="A703" s="105"/>
    </row>
    <row r="704" spans="1:1" ht="14.25">
      <c r="A704" s="105"/>
    </row>
    <row r="705" spans="1:1" ht="14.25">
      <c r="A705" s="105"/>
    </row>
    <row r="706" spans="1:1" ht="14.25">
      <c r="A706" s="105"/>
    </row>
    <row r="707" spans="1:1" ht="14.25">
      <c r="A707" s="105"/>
    </row>
    <row r="708" spans="1:1" ht="14.25">
      <c r="A708" s="105"/>
    </row>
    <row r="709" spans="1:1" ht="14.25">
      <c r="A709" s="105"/>
    </row>
    <row r="710" spans="1:1" ht="14.25">
      <c r="A710" s="105"/>
    </row>
    <row r="711" spans="1:1" ht="14.25">
      <c r="A711" s="105"/>
    </row>
    <row r="712" spans="1:1" ht="14.25">
      <c r="A712" s="105"/>
    </row>
    <row r="713" spans="1:1" ht="14.25">
      <c r="A713" s="105"/>
    </row>
    <row r="714" spans="1:1" ht="14.25">
      <c r="A714" s="105"/>
    </row>
    <row r="715" spans="1:1" ht="14.25">
      <c r="A715" s="105"/>
    </row>
    <row r="716" spans="1:1" ht="14.25">
      <c r="A716" s="105"/>
    </row>
    <row r="717" spans="1:1" ht="14.25">
      <c r="A717" s="105"/>
    </row>
    <row r="718" spans="1:1" ht="14.25">
      <c r="A718" s="105"/>
    </row>
    <row r="719" spans="1:1" ht="14.25">
      <c r="A719" s="105"/>
    </row>
    <row r="720" spans="1:1" ht="14.25">
      <c r="A720" s="105"/>
    </row>
    <row r="721" spans="1:1" ht="14.25">
      <c r="A721" s="105"/>
    </row>
    <row r="722" spans="1:1" ht="14.25">
      <c r="A722" s="105"/>
    </row>
    <row r="723" spans="1:1" ht="14.25">
      <c r="A723" s="105"/>
    </row>
    <row r="724" spans="1:1" ht="14.25">
      <c r="A724" s="105"/>
    </row>
    <row r="725" spans="1:1" ht="14.25">
      <c r="A725" s="105"/>
    </row>
    <row r="726" spans="1:1" ht="14.25">
      <c r="A726" s="105"/>
    </row>
    <row r="727" spans="1:1" ht="14.25">
      <c r="A727" s="105"/>
    </row>
    <row r="728" spans="1:1" ht="14.25">
      <c r="A728" s="105"/>
    </row>
    <row r="729" spans="1:1" ht="14.25">
      <c r="A729" s="105"/>
    </row>
    <row r="730" spans="1:1" ht="14.25">
      <c r="A730" s="105"/>
    </row>
    <row r="731" spans="1:1" ht="14.25">
      <c r="A731" s="105"/>
    </row>
    <row r="732" spans="1:1" ht="14.25">
      <c r="A732" s="105"/>
    </row>
    <row r="733" spans="1:1" ht="14.25">
      <c r="A733" s="105"/>
    </row>
    <row r="734" spans="1:1" ht="14.25">
      <c r="A734" s="105"/>
    </row>
    <row r="735" spans="1:1" ht="14.25">
      <c r="A735" s="105"/>
    </row>
    <row r="736" spans="1:1" ht="14.25">
      <c r="A736" s="105"/>
    </row>
    <row r="737" spans="1:1" ht="14.25">
      <c r="A737" s="105"/>
    </row>
    <row r="738" spans="1:1" ht="14.25">
      <c r="A738" s="105"/>
    </row>
    <row r="739" spans="1:1" ht="14.25">
      <c r="A739" s="105"/>
    </row>
    <row r="740" spans="1:1" ht="14.25">
      <c r="A740" s="105"/>
    </row>
    <row r="741" spans="1:1" ht="14.25">
      <c r="A741" s="105"/>
    </row>
    <row r="742" spans="1:1" ht="14.25">
      <c r="A742" s="105"/>
    </row>
    <row r="743" spans="1:1" ht="14.25">
      <c r="A743" s="105"/>
    </row>
    <row r="744" spans="1:1" ht="14.25">
      <c r="A744" s="105"/>
    </row>
    <row r="745" spans="1:1" ht="14.25">
      <c r="A745" s="105"/>
    </row>
    <row r="746" spans="1:1" ht="14.25">
      <c r="A746" s="105"/>
    </row>
    <row r="747" spans="1:1" ht="14.25">
      <c r="A747" s="105"/>
    </row>
    <row r="748" spans="1:1" ht="14.25">
      <c r="A748" s="105"/>
    </row>
    <row r="749" spans="1:1" ht="14.25">
      <c r="A749" s="105"/>
    </row>
    <row r="750" spans="1:1" ht="14.25">
      <c r="A750" s="105"/>
    </row>
    <row r="751" spans="1:1" ht="14.25">
      <c r="A751" s="105"/>
    </row>
    <row r="752" spans="1:1" ht="14.25">
      <c r="A752" s="105"/>
    </row>
    <row r="753" spans="1:1" ht="14.25">
      <c r="A753" s="105"/>
    </row>
    <row r="754" spans="1:1" ht="14.25">
      <c r="A754" s="105"/>
    </row>
    <row r="755" spans="1:1" ht="14.25">
      <c r="A755" s="105"/>
    </row>
    <row r="756" spans="1:1" ht="14.25">
      <c r="A756" s="105"/>
    </row>
    <row r="757" spans="1:1" ht="14.25">
      <c r="A757" s="105"/>
    </row>
    <row r="758" spans="1:1" ht="14.25">
      <c r="A758" s="105"/>
    </row>
    <row r="759" spans="1:1" ht="14.25">
      <c r="A759" s="105"/>
    </row>
    <row r="760" spans="1:1" ht="14.25">
      <c r="A760" s="105"/>
    </row>
    <row r="761" spans="1:1" ht="14.25">
      <c r="A761" s="105"/>
    </row>
    <row r="762" spans="1:1" ht="14.25">
      <c r="A762" s="105"/>
    </row>
    <row r="763" spans="1:1" ht="14.25">
      <c r="A763" s="105"/>
    </row>
    <row r="764" spans="1:1" ht="14.25">
      <c r="A764" s="105"/>
    </row>
    <row r="765" spans="1:1" ht="14.25">
      <c r="A765" s="105"/>
    </row>
    <row r="766" spans="1:1" ht="14.25">
      <c r="A766" s="105"/>
    </row>
    <row r="767" spans="1:1" ht="14.25">
      <c r="A767" s="105"/>
    </row>
    <row r="768" spans="1:1" ht="14.25">
      <c r="A768" s="105"/>
    </row>
    <row r="769" spans="1:1" ht="14.25">
      <c r="A769" s="105"/>
    </row>
    <row r="770" spans="1:1" ht="14.25">
      <c r="A770" s="105"/>
    </row>
    <row r="771" spans="1:1" ht="14.25">
      <c r="A771" s="105"/>
    </row>
    <row r="772" spans="1:1" ht="14.25">
      <c r="A772" s="105"/>
    </row>
    <row r="773" spans="1:1" ht="14.25">
      <c r="A773" s="105"/>
    </row>
    <row r="774" spans="1:1" ht="14.25">
      <c r="A774" s="105"/>
    </row>
    <row r="775" spans="1:1" ht="14.25">
      <c r="A775" s="105"/>
    </row>
    <row r="776" spans="1:1" ht="14.25">
      <c r="A776" s="105"/>
    </row>
    <row r="777" spans="1:1" ht="14.25">
      <c r="A777" s="105"/>
    </row>
    <row r="778" spans="1:1" ht="14.25">
      <c r="A778" s="105"/>
    </row>
    <row r="779" spans="1:1" ht="14.25">
      <c r="A779" s="105"/>
    </row>
    <row r="780" spans="1:1" ht="14.25">
      <c r="A780" s="105"/>
    </row>
    <row r="781" spans="1:1" ht="14.25">
      <c r="A781" s="105"/>
    </row>
    <row r="782" spans="1:1" ht="14.25">
      <c r="A782" s="105"/>
    </row>
    <row r="783" spans="1:1" ht="14.25">
      <c r="A783" s="105"/>
    </row>
    <row r="784" spans="1:1" ht="14.25">
      <c r="A784" s="105"/>
    </row>
    <row r="785" spans="1:1" ht="14.25">
      <c r="A785" s="105"/>
    </row>
    <row r="786" spans="1:1" ht="14.25">
      <c r="A786" s="105"/>
    </row>
    <row r="787" spans="1:1" ht="14.25">
      <c r="A787" s="105"/>
    </row>
    <row r="788" spans="1:1" ht="14.25">
      <c r="A788" s="105"/>
    </row>
    <row r="789" spans="1:1" ht="14.25">
      <c r="A789" s="105"/>
    </row>
    <row r="790" spans="1:1" ht="14.25">
      <c r="A790" s="105"/>
    </row>
    <row r="791" spans="1:1" ht="14.25">
      <c r="A791" s="105"/>
    </row>
    <row r="792" spans="1:1" ht="14.25">
      <c r="A792" s="105"/>
    </row>
    <row r="793" spans="1:1" ht="14.25">
      <c r="A793" s="105"/>
    </row>
    <row r="794" spans="1:1" ht="14.25">
      <c r="A794" s="105"/>
    </row>
    <row r="795" spans="1:1" ht="14.25">
      <c r="A795" s="105"/>
    </row>
    <row r="796" spans="1:1" ht="14.25">
      <c r="A796" s="105"/>
    </row>
    <row r="797" spans="1:1" ht="14.25">
      <c r="A797" s="105"/>
    </row>
    <row r="798" spans="1:1" ht="14.25">
      <c r="A798" s="105"/>
    </row>
    <row r="799" spans="1:1" ht="14.25">
      <c r="A799" s="105"/>
    </row>
    <row r="800" spans="1:1" ht="14.25">
      <c r="A800" s="105"/>
    </row>
    <row r="801" spans="1:1" ht="14.25">
      <c r="A801" s="105"/>
    </row>
    <row r="802" spans="1:1" ht="14.25">
      <c r="A802" s="105"/>
    </row>
    <row r="803" spans="1:1" ht="14.25">
      <c r="A803" s="105"/>
    </row>
    <row r="804" spans="1:1" ht="14.25">
      <c r="A804" s="105"/>
    </row>
    <row r="805" spans="1:1" ht="14.25">
      <c r="A805" s="105"/>
    </row>
    <row r="806" spans="1:1" ht="14.25">
      <c r="A806" s="105"/>
    </row>
    <row r="807" spans="1:1" ht="14.25">
      <c r="A807" s="105"/>
    </row>
    <row r="808" spans="1:1" ht="14.25">
      <c r="A808" s="105"/>
    </row>
    <row r="809" spans="1:1" ht="14.25">
      <c r="A809" s="105"/>
    </row>
    <row r="810" spans="1:1" ht="14.25">
      <c r="A810" s="105"/>
    </row>
    <row r="811" spans="1:1" ht="14.25">
      <c r="A811" s="105"/>
    </row>
    <row r="812" spans="1:1" ht="14.25">
      <c r="A812" s="105"/>
    </row>
    <row r="813" spans="1:1" ht="14.25">
      <c r="A813" s="105"/>
    </row>
    <row r="814" spans="1:1" ht="14.25">
      <c r="A814" s="105"/>
    </row>
    <row r="815" spans="1:1" ht="14.25">
      <c r="A815" s="105"/>
    </row>
    <row r="816" spans="1:1" ht="14.25">
      <c r="A816" s="105"/>
    </row>
    <row r="817" spans="1:1" ht="14.25">
      <c r="A817" s="105"/>
    </row>
    <row r="818" spans="1:1" ht="14.25">
      <c r="A818" s="105"/>
    </row>
    <row r="819" spans="1:1" ht="14.25">
      <c r="A819" s="105"/>
    </row>
    <row r="820" spans="1:1" ht="14.25">
      <c r="A820" s="105"/>
    </row>
    <row r="821" spans="1:1" ht="14.25">
      <c r="A821" s="105"/>
    </row>
    <row r="822" spans="1:1" ht="14.25">
      <c r="A822" s="105"/>
    </row>
    <row r="823" spans="1:1" ht="14.25">
      <c r="A823" s="105"/>
    </row>
    <row r="824" spans="1:1" ht="14.25">
      <c r="A824" s="105"/>
    </row>
    <row r="825" spans="1:1" ht="14.25">
      <c r="A825" s="105"/>
    </row>
    <row r="826" spans="1:1" ht="14.25">
      <c r="A826" s="105"/>
    </row>
    <row r="827" spans="1:1" ht="14.25">
      <c r="A827" s="105"/>
    </row>
    <row r="828" spans="1:1" ht="14.25">
      <c r="A828" s="105"/>
    </row>
    <row r="829" spans="1:1" ht="14.25">
      <c r="A829" s="105"/>
    </row>
    <row r="830" spans="1:1" ht="14.25">
      <c r="A830" s="105"/>
    </row>
    <row r="831" spans="1:1" ht="14.25">
      <c r="A831" s="105"/>
    </row>
    <row r="832" spans="1:1" ht="14.25">
      <c r="A832" s="105"/>
    </row>
    <row r="833" spans="1:1" ht="14.25">
      <c r="A833" s="105"/>
    </row>
    <row r="834" spans="1:1" ht="14.25">
      <c r="A834" s="105"/>
    </row>
    <row r="835" spans="1:1" ht="14.25">
      <c r="A835" s="105"/>
    </row>
    <row r="836" spans="1:1" ht="14.25">
      <c r="A836" s="105"/>
    </row>
    <row r="837" spans="1:1" ht="14.25">
      <c r="A837" s="105"/>
    </row>
    <row r="838" spans="1:1" ht="14.25">
      <c r="A838" s="105"/>
    </row>
    <row r="839" spans="1:1" ht="14.25">
      <c r="A839" s="105"/>
    </row>
    <row r="840" spans="1:1" ht="14.25">
      <c r="A840" s="105"/>
    </row>
    <row r="841" spans="1:1" ht="14.25">
      <c r="A841" s="105"/>
    </row>
    <row r="842" spans="1:1" ht="14.25">
      <c r="A842" s="105"/>
    </row>
    <row r="843" spans="1:1" ht="14.25">
      <c r="A843" s="105"/>
    </row>
    <row r="844" spans="1:1" ht="14.25">
      <c r="A844" s="105"/>
    </row>
    <row r="845" spans="1:1" ht="14.25">
      <c r="A845" s="105"/>
    </row>
    <row r="846" spans="1:1" ht="14.25">
      <c r="A846" s="105"/>
    </row>
    <row r="847" spans="1:1" ht="14.25">
      <c r="A847" s="105"/>
    </row>
    <row r="848" spans="1:1" ht="14.25">
      <c r="A848" s="105"/>
    </row>
    <row r="849" spans="1:1" ht="14.25">
      <c r="A849" s="105"/>
    </row>
    <row r="850" spans="1:1" ht="14.25">
      <c r="A850" s="105"/>
    </row>
    <row r="851" spans="1:1" ht="14.25">
      <c r="A851" s="105"/>
    </row>
    <row r="852" spans="1:1" ht="14.25">
      <c r="A852" s="105"/>
    </row>
    <row r="853" spans="1:1" ht="14.25">
      <c r="A853" s="105"/>
    </row>
    <row r="854" spans="1:1" ht="14.25">
      <c r="A854" s="105"/>
    </row>
    <row r="855" spans="1:1" ht="14.25">
      <c r="A855" s="105"/>
    </row>
    <row r="856" spans="1:1" ht="14.25">
      <c r="A856" s="105"/>
    </row>
    <row r="857" spans="1:1" ht="14.25">
      <c r="A857" s="105"/>
    </row>
    <row r="858" spans="1:1" ht="14.25">
      <c r="A858" s="105"/>
    </row>
    <row r="859" spans="1:1" ht="14.25">
      <c r="A859" s="105"/>
    </row>
    <row r="860" spans="1:1" ht="14.25">
      <c r="A860" s="105"/>
    </row>
    <row r="861" spans="1:1" ht="14.25">
      <c r="A861" s="105"/>
    </row>
    <row r="862" spans="1:1" ht="14.25">
      <c r="A862" s="105"/>
    </row>
    <row r="863" spans="1:1" ht="14.25">
      <c r="A863" s="105"/>
    </row>
    <row r="864" spans="1:1" ht="14.25">
      <c r="A864" s="105"/>
    </row>
    <row r="865" spans="1:1" ht="14.25">
      <c r="A865" s="105"/>
    </row>
    <row r="866" spans="1:1" ht="14.25">
      <c r="A866" s="105"/>
    </row>
    <row r="867" spans="1:1" ht="14.25">
      <c r="A867" s="105"/>
    </row>
    <row r="868" spans="1:1" ht="14.25">
      <c r="A868" s="105"/>
    </row>
    <row r="869" spans="1:1" ht="14.25">
      <c r="A869" s="105"/>
    </row>
    <row r="870" spans="1:1" ht="14.25">
      <c r="A870" s="105"/>
    </row>
    <row r="871" spans="1:1" ht="14.25">
      <c r="A871" s="105"/>
    </row>
    <row r="872" spans="1:1" ht="14.25">
      <c r="A872" s="105"/>
    </row>
    <row r="873" spans="1:1" ht="14.25">
      <c r="A873" s="105"/>
    </row>
    <row r="874" spans="1:1" ht="14.25">
      <c r="A874" s="105"/>
    </row>
    <row r="875" spans="1:1" ht="14.25">
      <c r="A875" s="105"/>
    </row>
    <row r="876" spans="1:1" ht="14.25">
      <c r="A876" s="105"/>
    </row>
    <row r="877" spans="1:1" ht="14.25">
      <c r="A877" s="105"/>
    </row>
    <row r="878" spans="1:1" ht="14.25">
      <c r="A878" s="105"/>
    </row>
    <row r="879" spans="1:1" ht="14.25">
      <c r="A879" s="105"/>
    </row>
    <row r="880" spans="1:1" ht="14.25">
      <c r="A880" s="105"/>
    </row>
    <row r="881" spans="1:1" ht="14.25">
      <c r="A881" s="105"/>
    </row>
    <row r="882" spans="1:1" ht="14.25">
      <c r="A882" s="105"/>
    </row>
    <row r="883" spans="1:1" ht="14.25">
      <c r="A883" s="105"/>
    </row>
    <row r="884" spans="1:1" ht="14.25">
      <c r="A884" s="105"/>
    </row>
    <row r="885" spans="1:1" ht="14.25">
      <c r="A885" s="105"/>
    </row>
    <row r="886" spans="1:1" ht="14.25">
      <c r="A886" s="105"/>
    </row>
    <row r="887" spans="1:1" ht="14.25">
      <c r="A887" s="105"/>
    </row>
    <row r="888" spans="1:1" ht="14.25">
      <c r="A888" s="105"/>
    </row>
    <row r="889" spans="1:1" ht="14.25">
      <c r="A889" s="105"/>
    </row>
    <row r="890" spans="1:1" ht="14.25">
      <c r="A890" s="105"/>
    </row>
    <row r="891" spans="1:1" ht="14.25">
      <c r="A891" s="105"/>
    </row>
    <row r="892" spans="1:1" ht="14.25">
      <c r="A892" s="105"/>
    </row>
    <row r="893" spans="1:1" ht="14.25">
      <c r="A893" s="105"/>
    </row>
    <row r="894" spans="1:1" ht="14.25">
      <c r="A894" s="105"/>
    </row>
    <row r="895" spans="1:1" ht="14.25">
      <c r="A895" s="105"/>
    </row>
    <row r="896" spans="1:1" ht="14.25">
      <c r="A896" s="105"/>
    </row>
    <row r="897" spans="1:1" ht="14.25">
      <c r="A897" s="105"/>
    </row>
    <row r="898" spans="1:1" ht="14.25">
      <c r="A898" s="105"/>
    </row>
    <row r="899" spans="1:1" ht="14.25">
      <c r="A899" s="105"/>
    </row>
    <row r="900" spans="1:1" ht="14.25">
      <c r="A900" s="105"/>
    </row>
    <row r="901" spans="1:1" ht="14.25">
      <c r="A901" s="105"/>
    </row>
    <row r="902" spans="1:1" ht="14.25">
      <c r="A902" s="105"/>
    </row>
    <row r="903" spans="1:1" ht="14.25">
      <c r="A903" s="105"/>
    </row>
    <row r="904" spans="1:1" ht="14.25">
      <c r="A904" s="105"/>
    </row>
    <row r="905" spans="1:1" ht="14.25">
      <c r="A905" s="105"/>
    </row>
    <row r="906" spans="1:1" ht="14.25">
      <c r="A906" s="105"/>
    </row>
    <row r="907" spans="1:1" ht="14.25">
      <c r="A907" s="105"/>
    </row>
    <row r="908" spans="1:1" ht="14.25">
      <c r="A908" s="105"/>
    </row>
    <row r="909" spans="1:1" ht="14.25">
      <c r="A909" s="105"/>
    </row>
    <row r="910" spans="1:1" ht="14.25">
      <c r="A910" s="105"/>
    </row>
    <row r="911" spans="1:1" ht="14.25">
      <c r="A911" s="105"/>
    </row>
    <row r="912" spans="1:1" ht="14.25">
      <c r="A912" s="105"/>
    </row>
    <row r="913" spans="1:1" ht="14.25">
      <c r="A913" s="105"/>
    </row>
    <row r="914" spans="1:1" ht="14.25">
      <c r="A914" s="105"/>
    </row>
    <row r="915" spans="1:1" ht="14.25">
      <c r="A915" s="105"/>
    </row>
    <row r="916" spans="1:1" ht="14.25">
      <c r="A916" s="105"/>
    </row>
    <row r="917" spans="1:1" ht="14.25">
      <c r="A917" s="105"/>
    </row>
    <row r="918" spans="1:1" ht="14.25">
      <c r="A918" s="105"/>
    </row>
    <row r="919" spans="1:1" ht="14.25">
      <c r="A919" s="105"/>
    </row>
    <row r="920" spans="1:1" ht="14.25">
      <c r="A920" s="105"/>
    </row>
    <row r="921" spans="1:1" ht="14.25">
      <c r="A921" s="105"/>
    </row>
    <row r="922" spans="1:1" ht="14.25">
      <c r="A922" s="105"/>
    </row>
    <row r="923" spans="1:1" ht="14.25">
      <c r="A923" s="105"/>
    </row>
    <row r="924" spans="1:1" ht="14.25">
      <c r="A924" s="105"/>
    </row>
    <row r="925" spans="1:1" ht="14.25">
      <c r="A925" s="105"/>
    </row>
    <row r="926" spans="1:1" ht="14.25">
      <c r="A926" s="105"/>
    </row>
    <row r="927" spans="1:1" ht="14.25">
      <c r="A927" s="105"/>
    </row>
    <row r="928" spans="1:1" ht="14.25">
      <c r="A928" s="105"/>
    </row>
    <row r="929" spans="1:1" ht="14.25">
      <c r="A929" s="105"/>
    </row>
    <row r="930" spans="1:1" ht="14.25">
      <c r="A930" s="105"/>
    </row>
    <row r="931" spans="1:1" ht="14.25">
      <c r="A931" s="105"/>
    </row>
    <row r="932" spans="1:1" ht="14.25">
      <c r="A932" s="105"/>
    </row>
    <row r="933" spans="1:1" ht="14.25">
      <c r="A933" s="105"/>
    </row>
    <row r="934" spans="1:1" ht="14.25">
      <c r="A934" s="105"/>
    </row>
    <row r="935" spans="1:1" ht="14.25">
      <c r="A935" s="105"/>
    </row>
    <row r="936" spans="1:1" ht="14.25">
      <c r="A936" s="105"/>
    </row>
    <row r="937" spans="1:1" ht="14.25">
      <c r="A937" s="105"/>
    </row>
    <row r="938" spans="1:1" ht="14.25">
      <c r="A938" s="105"/>
    </row>
    <row r="939" spans="1:1" ht="14.25">
      <c r="A939" s="105"/>
    </row>
    <row r="940" spans="1:1" ht="14.25">
      <c r="A940" s="105"/>
    </row>
    <row r="941" spans="1:1" ht="14.25">
      <c r="A941" s="105"/>
    </row>
    <row r="942" spans="1:1" ht="14.25">
      <c r="A942" s="105"/>
    </row>
    <row r="943" spans="1:1" ht="14.25">
      <c r="A943" s="105"/>
    </row>
    <row r="944" spans="1:1" ht="14.25">
      <c r="A944" s="105"/>
    </row>
    <row r="945" spans="1:1" ht="14.25">
      <c r="A945" s="105"/>
    </row>
    <row r="946" spans="1:1" ht="14.25">
      <c r="A946" s="105"/>
    </row>
    <row r="947" spans="1:1" ht="14.25">
      <c r="A947" s="105"/>
    </row>
    <row r="948" spans="1:1" ht="14.25">
      <c r="A948" s="105"/>
    </row>
    <row r="949" spans="1:1" ht="14.25">
      <c r="A949" s="105"/>
    </row>
    <row r="950" spans="1:1" ht="14.25">
      <c r="A950" s="105"/>
    </row>
    <row r="951" spans="1:1" ht="14.25">
      <c r="A951" s="105"/>
    </row>
    <row r="952" spans="1:1" ht="14.25">
      <c r="A952" s="105"/>
    </row>
    <row r="953" spans="1:1" ht="14.25">
      <c r="A953" s="105"/>
    </row>
    <row r="954" spans="1:1" ht="14.25">
      <c r="A954" s="105"/>
    </row>
    <row r="955" spans="1:1" ht="14.25">
      <c r="A955" s="105"/>
    </row>
    <row r="956" spans="1:1" ht="14.25">
      <c r="A956" s="105"/>
    </row>
    <row r="957" spans="1:1" ht="14.25">
      <c r="A957" s="105"/>
    </row>
    <row r="958" spans="1:1" ht="14.25">
      <c r="A958" s="105"/>
    </row>
    <row r="959" spans="1:1" ht="14.25">
      <c r="A959" s="105"/>
    </row>
    <row r="960" spans="1:1" ht="14.25">
      <c r="A960" s="105"/>
    </row>
    <row r="961" spans="1:1" ht="14.25">
      <c r="A961" s="105"/>
    </row>
    <row r="962" spans="1:1" ht="14.25">
      <c r="A962" s="105"/>
    </row>
    <row r="963" spans="1:1" ht="14.25">
      <c r="A963" s="105"/>
    </row>
    <row r="964" spans="1:1" ht="14.25">
      <c r="A964" s="105"/>
    </row>
    <row r="965" spans="1:1" ht="14.25">
      <c r="A965" s="105"/>
    </row>
    <row r="966" spans="1:1" ht="14.25">
      <c r="A966" s="105"/>
    </row>
    <row r="967" spans="1:1" ht="14.25">
      <c r="A967" s="105"/>
    </row>
    <row r="968" spans="1:1" ht="14.25">
      <c r="A968" s="105"/>
    </row>
    <row r="969" spans="1:1" ht="14.25">
      <c r="A969" s="105"/>
    </row>
    <row r="970" spans="1:1" ht="14.25">
      <c r="A970" s="105"/>
    </row>
    <row r="971" spans="1:1" ht="14.25">
      <c r="A971" s="105"/>
    </row>
    <row r="972" spans="1:1" ht="14.25">
      <c r="A972" s="105"/>
    </row>
    <row r="973" spans="1:1" ht="14.25">
      <c r="A973" s="105"/>
    </row>
    <row r="974" spans="1:1" ht="14.25">
      <c r="A974" s="105"/>
    </row>
    <row r="975" spans="1:1" ht="14.25">
      <c r="A975" s="105"/>
    </row>
    <row r="976" spans="1:1" ht="14.25">
      <c r="A976" s="105"/>
    </row>
    <row r="977" spans="1:1" ht="14.25">
      <c r="A977" s="105"/>
    </row>
    <row r="978" spans="1:1" ht="14.25">
      <c r="A978" s="105"/>
    </row>
    <row r="979" spans="1:1" ht="14.25">
      <c r="A979" s="105"/>
    </row>
    <row r="980" spans="1:1" ht="14.25">
      <c r="A980" s="105"/>
    </row>
    <row r="981" spans="1:1" ht="14.25">
      <c r="A981" s="105"/>
    </row>
    <row r="982" spans="1:1" ht="14.25">
      <c r="A982" s="105"/>
    </row>
    <row r="983" spans="1:1" ht="14.25">
      <c r="A983" s="105"/>
    </row>
    <row r="984" spans="1:1" ht="14.25">
      <c r="A984" s="105"/>
    </row>
    <row r="985" spans="1:1" ht="14.25">
      <c r="A985" s="105"/>
    </row>
    <row r="986" spans="1:1" ht="14.25">
      <c r="A986" s="105"/>
    </row>
    <row r="987" spans="1:1" ht="14.25">
      <c r="A987" s="105"/>
    </row>
    <row r="988" spans="1:1" ht="14.25">
      <c r="A988" s="105"/>
    </row>
    <row r="989" spans="1:1" ht="14.25">
      <c r="A989" s="105"/>
    </row>
  </sheetData>
  <mergeCells count="6">
    <mergeCell ref="N3:O3"/>
    <mergeCell ref="D3:E3"/>
    <mergeCell ref="F3:G3"/>
    <mergeCell ref="H3:I3"/>
    <mergeCell ref="J3:K3"/>
    <mergeCell ref="L3:M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2451-E1FD-6841-A8AF-663E099F9E45}">
  <dimension ref="A1:AL1003"/>
  <sheetViews>
    <sheetView tabSelected="1" topLeftCell="J4" zoomScale="140" zoomScaleNormal="140" workbookViewId="0">
      <selection activeCell="B8" sqref="B8:L8"/>
    </sheetView>
  </sheetViews>
  <sheetFormatPr defaultColWidth="17.3125" defaultRowHeight="15" customHeight="1"/>
  <cols>
    <col min="1" max="1" width="26.1875" style="104" customWidth="1"/>
    <col min="2" max="2" width="8.8125" style="104" customWidth="1"/>
    <col min="3" max="4" width="4.3125" style="104" customWidth="1"/>
    <col min="5" max="5" width="9.6875" style="104" customWidth="1"/>
    <col min="6" max="7" width="4.3125" style="104" customWidth="1"/>
    <col min="8" max="8" width="8.8125" style="104" customWidth="1"/>
    <col min="9" max="10" width="4.3125" style="104" customWidth="1"/>
    <col min="11" max="11" width="9.8125" style="104" customWidth="1"/>
    <col min="12" max="13" width="4.3125" style="104" customWidth="1"/>
    <col min="14" max="14" width="9.8125" style="104" customWidth="1"/>
    <col min="15" max="16" width="4.3125" style="104" customWidth="1"/>
    <col min="17" max="17" width="9.1875" style="104" customWidth="1"/>
    <col min="18" max="18" width="4.3125" style="104" customWidth="1"/>
    <col min="19" max="19" width="8.8125" style="104" customWidth="1"/>
    <col min="20" max="20" width="8.8125" style="223" customWidth="1"/>
    <col min="21" max="26" width="8.8125" style="104" customWidth="1"/>
    <col min="27" max="16384" width="17.3125" style="104"/>
  </cols>
  <sheetData>
    <row r="1" spans="1:26" ht="21.75" customHeight="1" thickBot="1">
      <c r="A1" s="155" t="s">
        <v>108</v>
      </c>
      <c r="B1" s="156"/>
      <c r="C1" s="156"/>
    </row>
    <row r="2" spans="1:26" ht="14.25">
      <c r="B2" s="156"/>
      <c r="C2" s="156"/>
      <c r="H2" s="157" t="s">
        <v>3</v>
      </c>
      <c r="I2" s="158"/>
      <c r="J2" s="159"/>
      <c r="K2" s="158"/>
      <c r="L2" s="160"/>
    </row>
    <row r="3" spans="1:26" ht="14.25">
      <c r="A3" s="191"/>
      <c r="B3" s="192"/>
      <c r="C3" s="192"/>
      <c r="D3" s="193"/>
      <c r="E3" s="193"/>
      <c r="H3" s="162">
        <v>1</v>
      </c>
      <c r="I3" s="156" t="s">
        <v>109</v>
      </c>
      <c r="J3" s="156" t="s">
        <v>14</v>
      </c>
      <c r="K3" s="156">
        <v>1000</v>
      </c>
      <c r="L3" s="163" t="s">
        <v>712</v>
      </c>
    </row>
    <row r="4" spans="1:26" ht="15.75" customHeight="1">
      <c r="A4" s="193"/>
      <c r="B4" s="194"/>
      <c r="C4" s="192"/>
      <c r="D4" s="191"/>
      <c r="E4" s="193"/>
      <c r="H4" s="162">
        <v>1</v>
      </c>
      <c r="I4" s="156" t="s">
        <v>13</v>
      </c>
      <c r="J4" s="156" t="s">
        <v>14</v>
      </c>
      <c r="K4" s="156">
        <v>453.6</v>
      </c>
      <c r="L4" s="163" t="s">
        <v>713</v>
      </c>
    </row>
    <row r="5" spans="1:26" ht="15.75" customHeight="1" thickBot="1">
      <c r="A5" s="193"/>
      <c r="B5" s="195"/>
      <c r="C5" s="192"/>
      <c r="D5" s="196"/>
      <c r="E5" s="193"/>
      <c r="H5" s="167">
        <v>1</v>
      </c>
      <c r="I5" s="168" t="s">
        <v>17</v>
      </c>
      <c r="J5" s="168" t="s">
        <v>14</v>
      </c>
      <c r="K5" s="168">
        <v>28.35</v>
      </c>
      <c r="L5" s="169" t="s">
        <v>713</v>
      </c>
    </row>
    <row r="6" spans="1:26" ht="15.75" customHeight="1">
      <c r="A6" s="193"/>
      <c r="B6" s="195"/>
      <c r="C6" s="192"/>
      <c r="D6" s="196"/>
      <c r="E6" s="193"/>
    </row>
    <row r="7" spans="1:26" ht="18.75" customHeight="1" thickBot="1">
      <c r="B7" s="166"/>
      <c r="C7" s="156"/>
      <c r="M7" s="171"/>
    </row>
    <row r="8" spans="1:26" ht="18.75" customHeight="1" thickBot="1">
      <c r="A8" s="172"/>
      <c r="B8" s="367" t="s">
        <v>167</v>
      </c>
      <c r="C8" s="368"/>
      <c r="D8" s="171"/>
      <c r="E8" s="367" t="s">
        <v>160</v>
      </c>
      <c r="F8" s="368"/>
      <c r="G8" s="171"/>
      <c r="H8" s="367" t="s">
        <v>156</v>
      </c>
      <c r="I8" s="368"/>
      <c r="J8" s="171"/>
      <c r="K8" s="367" t="s">
        <v>164</v>
      </c>
      <c r="L8" s="368"/>
      <c r="M8" s="171"/>
      <c r="N8" s="367" t="s">
        <v>710</v>
      </c>
      <c r="O8" s="368"/>
      <c r="P8" s="173"/>
      <c r="Q8" s="367" t="s">
        <v>711</v>
      </c>
      <c r="R8" s="368"/>
      <c r="S8" s="173"/>
      <c r="U8" s="172"/>
      <c r="V8" s="172"/>
      <c r="W8" s="172"/>
      <c r="X8" s="172"/>
      <c r="Y8" s="172"/>
      <c r="Z8" s="172"/>
    </row>
    <row r="9" spans="1:26" ht="14.25">
      <c r="A9" s="161" t="s">
        <v>111</v>
      </c>
      <c r="B9" s="156"/>
      <c r="C9" s="156"/>
    </row>
    <row r="10" spans="1:26" ht="14.25">
      <c r="A10" s="161"/>
      <c r="B10" s="156"/>
      <c r="C10" s="156"/>
    </row>
    <row r="11" spans="1:26" ht="15.75" customHeight="1" thickBot="1">
      <c r="B11" s="369" t="s">
        <v>112</v>
      </c>
      <c r="C11" s="370"/>
      <c r="E11" s="369" t="s">
        <v>700</v>
      </c>
      <c r="F11" s="370"/>
      <c r="H11" s="369" t="s">
        <v>66</v>
      </c>
      <c r="I11" s="370"/>
      <c r="K11" s="369" t="s">
        <v>699</v>
      </c>
      <c r="L11" s="370"/>
      <c r="N11" s="369" t="s">
        <v>105</v>
      </c>
      <c r="O11" s="370"/>
      <c r="Q11" s="369" t="s">
        <v>105</v>
      </c>
      <c r="R11" s="370"/>
    </row>
    <row r="12" spans="1:26" ht="15.75" customHeight="1" thickBot="1">
      <c r="A12" s="174" t="s">
        <v>671</v>
      </c>
      <c r="B12" s="197">
        <v>0.46296296296296297</v>
      </c>
      <c r="C12" s="214" t="s">
        <v>110</v>
      </c>
      <c r="E12" s="197">
        <v>0.46296296296296297</v>
      </c>
      <c r="F12" s="214" t="s">
        <v>110</v>
      </c>
      <c r="H12" s="197">
        <v>0.46296296296296297</v>
      </c>
      <c r="I12" s="214" t="s">
        <v>110</v>
      </c>
      <c r="K12" s="197">
        <v>0.46296296296296297</v>
      </c>
      <c r="L12" s="214" t="s">
        <v>110</v>
      </c>
      <c r="N12" s="165"/>
      <c r="O12" s="214" t="s">
        <v>110</v>
      </c>
      <c r="Q12" s="165"/>
      <c r="R12" s="214" t="s">
        <v>110</v>
      </c>
      <c r="S12" s="156"/>
    </row>
    <row r="13" spans="1:26" ht="15.75" customHeight="1" thickBot="1">
      <c r="A13" s="174" t="s">
        <v>681</v>
      </c>
      <c r="B13" s="197">
        <v>6.2498897707231035E-2</v>
      </c>
      <c r="C13" s="214" t="s">
        <v>110</v>
      </c>
      <c r="E13" s="197">
        <v>6.2498897707231035E-2</v>
      </c>
      <c r="F13" s="214" t="s">
        <v>110</v>
      </c>
      <c r="H13" s="197">
        <v>6.2498897707231035E-2</v>
      </c>
      <c r="I13" s="214" t="s">
        <v>110</v>
      </c>
      <c r="K13" s="197">
        <v>6.2498897707231035E-2</v>
      </c>
      <c r="L13" s="214" t="s">
        <v>110</v>
      </c>
      <c r="N13" s="165"/>
      <c r="O13" s="214" t="s">
        <v>110</v>
      </c>
      <c r="Q13" s="165"/>
      <c r="R13" s="214" t="s">
        <v>110</v>
      </c>
      <c r="S13" s="156"/>
    </row>
    <row r="14" spans="1:26" ht="15.75" customHeight="1" thickBot="1">
      <c r="A14" s="213" t="s">
        <v>680</v>
      </c>
      <c r="B14" s="197">
        <v>0.55114638447971775</v>
      </c>
      <c r="C14" s="214" t="s">
        <v>110</v>
      </c>
      <c r="E14" s="197">
        <v>0.55114638447971775</v>
      </c>
      <c r="F14" s="214" t="s">
        <v>110</v>
      </c>
      <c r="H14" s="197">
        <v>0.55114638447971775</v>
      </c>
      <c r="I14" s="214" t="s">
        <v>110</v>
      </c>
      <c r="K14" s="197">
        <v>0.55114638447971775</v>
      </c>
      <c r="L14" s="214" t="s">
        <v>110</v>
      </c>
      <c r="N14" s="165"/>
      <c r="O14" s="214" t="s">
        <v>110</v>
      </c>
      <c r="Q14" s="165"/>
      <c r="R14" s="214" t="s">
        <v>110</v>
      </c>
      <c r="S14" s="156"/>
    </row>
    <row r="15" spans="1:26" ht="15.75" customHeight="1" thickBot="1">
      <c r="A15" s="213" t="s">
        <v>689</v>
      </c>
      <c r="B15" s="197">
        <v>99.998236331569657</v>
      </c>
      <c r="C15" s="214" t="s">
        <v>110</v>
      </c>
      <c r="E15" s="197">
        <v>99.998236331569657</v>
      </c>
      <c r="F15" s="214" t="s">
        <v>110</v>
      </c>
      <c r="H15" s="197">
        <v>99.998236331569657</v>
      </c>
      <c r="I15" s="214" t="s">
        <v>110</v>
      </c>
      <c r="K15" s="197">
        <v>99.998236331569657</v>
      </c>
      <c r="L15" s="214" t="s">
        <v>110</v>
      </c>
      <c r="N15" s="165"/>
      <c r="O15" s="214" t="s">
        <v>110</v>
      </c>
      <c r="Q15" s="165"/>
      <c r="R15" s="214" t="s">
        <v>110</v>
      </c>
      <c r="S15" s="156"/>
    </row>
    <row r="16" spans="1:26" ht="15.75" customHeight="1" thickBot="1">
      <c r="A16" s="213" t="s">
        <v>687</v>
      </c>
      <c r="B16" s="197">
        <v>0</v>
      </c>
      <c r="C16" s="214" t="s">
        <v>110</v>
      </c>
      <c r="E16" s="197">
        <v>0</v>
      </c>
      <c r="F16" s="214" t="s">
        <v>110</v>
      </c>
      <c r="H16" s="197">
        <v>0</v>
      </c>
      <c r="I16" s="214" t="s">
        <v>110</v>
      </c>
      <c r="K16" s="197">
        <v>0</v>
      </c>
      <c r="L16" s="214" t="s">
        <v>110</v>
      </c>
      <c r="N16" s="165"/>
      <c r="O16" s="214" t="s">
        <v>110</v>
      </c>
      <c r="Q16" s="165"/>
      <c r="R16" s="214" t="s">
        <v>110</v>
      </c>
      <c r="S16" s="156"/>
    </row>
    <row r="17" spans="1:26" ht="15.75" customHeight="1" thickBot="1">
      <c r="A17" s="213" t="s">
        <v>688</v>
      </c>
      <c r="B17" s="197">
        <v>5.9998897707231045</v>
      </c>
      <c r="C17" s="214" t="s">
        <v>110</v>
      </c>
      <c r="E17" s="197">
        <v>0</v>
      </c>
      <c r="F17" s="214" t="s">
        <v>110</v>
      </c>
      <c r="H17" s="197">
        <v>0</v>
      </c>
      <c r="I17" s="214" t="s">
        <v>110</v>
      </c>
      <c r="K17" s="197">
        <v>0</v>
      </c>
      <c r="L17" s="214" t="s">
        <v>110</v>
      </c>
      <c r="N17" s="165"/>
      <c r="O17" s="214" t="s">
        <v>110</v>
      </c>
      <c r="Q17" s="165"/>
      <c r="R17" s="214" t="s">
        <v>110</v>
      </c>
      <c r="S17" s="156"/>
    </row>
    <row r="18" spans="1:26" ht="15.75" customHeight="1" thickBot="1">
      <c r="A18" s="213" t="s">
        <v>666</v>
      </c>
      <c r="B18" s="197">
        <v>0</v>
      </c>
      <c r="C18" s="214" t="s">
        <v>110</v>
      </c>
      <c r="E18" s="197">
        <v>0</v>
      </c>
      <c r="F18" s="214" t="s">
        <v>110</v>
      </c>
      <c r="H18" s="197">
        <v>5.9998897707231045</v>
      </c>
      <c r="I18" s="214" t="s">
        <v>110</v>
      </c>
      <c r="K18" s="197">
        <v>0</v>
      </c>
      <c r="L18" s="214" t="s">
        <v>110</v>
      </c>
      <c r="N18" s="165"/>
      <c r="O18" s="214" t="s">
        <v>110</v>
      </c>
      <c r="Q18" s="165"/>
      <c r="R18" s="214" t="s">
        <v>110</v>
      </c>
      <c r="S18" s="156"/>
    </row>
    <row r="19" spans="1:26" ht="15.75" customHeight="1" thickBot="1">
      <c r="A19" s="213" t="s">
        <v>678</v>
      </c>
      <c r="B19" s="197">
        <v>0</v>
      </c>
      <c r="C19" s="214" t="s">
        <v>110</v>
      </c>
      <c r="D19" s="154"/>
      <c r="E19" s="197">
        <v>0</v>
      </c>
      <c r="F19" s="214" t="s">
        <v>110</v>
      </c>
      <c r="H19" s="197">
        <v>0</v>
      </c>
      <c r="I19" s="214" t="s">
        <v>110</v>
      </c>
      <c r="K19" s="197">
        <v>5.9998897707231045</v>
      </c>
      <c r="L19" s="214" t="s">
        <v>110</v>
      </c>
      <c r="N19" s="165"/>
      <c r="O19" s="214" t="s">
        <v>110</v>
      </c>
      <c r="Q19" s="165"/>
      <c r="R19" s="214" t="s">
        <v>110</v>
      </c>
    </row>
    <row r="20" spans="1:26" ht="15.75" customHeight="1" thickBot="1">
      <c r="A20" s="175" t="s">
        <v>113</v>
      </c>
      <c r="B20" s="165"/>
      <c r="C20" s="214" t="s">
        <v>110</v>
      </c>
      <c r="D20" s="154"/>
      <c r="E20" s="165"/>
      <c r="F20" s="214" t="s">
        <v>110</v>
      </c>
      <c r="H20" s="165"/>
      <c r="I20" s="214" t="s">
        <v>110</v>
      </c>
      <c r="K20" s="165"/>
      <c r="L20" s="214" t="s">
        <v>110</v>
      </c>
      <c r="N20" s="165"/>
      <c r="O20" s="214" t="s">
        <v>110</v>
      </c>
      <c r="Q20" s="165"/>
      <c r="R20" s="214" t="s">
        <v>110</v>
      </c>
    </row>
    <row r="21" spans="1:26" ht="15.75" customHeight="1" thickBot="1">
      <c r="A21" s="175" t="s">
        <v>113</v>
      </c>
      <c r="B21" s="165"/>
      <c r="C21" s="214" t="s">
        <v>110</v>
      </c>
      <c r="D21" s="154"/>
      <c r="E21" s="165"/>
      <c r="F21" s="214" t="s">
        <v>110</v>
      </c>
      <c r="H21" s="165"/>
      <c r="I21" s="214" t="s">
        <v>110</v>
      </c>
      <c r="K21" s="165"/>
      <c r="L21" s="214" t="s">
        <v>110</v>
      </c>
      <c r="N21" s="165"/>
      <c r="O21" s="214" t="s">
        <v>110</v>
      </c>
      <c r="Q21" s="165"/>
      <c r="R21" s="214" t="s">
        <v>110</v>
      </c>
    </row>
    <row r="22" spans="1:26" ht="15.75" customHeight="1" thickBot="1">
      <c r="A22" s="175" t="s">
        <v>113</v>
      </c>
      <c r="B22" s="165"/>
      <c r="C22" s="214" t="s">
        <v>110</v>
      </c>
      <c r="D22" s="154"/>
      <c r="E22" s="165"/>
      <c r="F22" s="214" t="s">
        <v>110</v>
      </c>
      <c r="H22" s="165"/>
      <c r="I22" s="214" t="s">
        <v>110</v>
      </c>
      <c r="K22" s="165"/>
      <c r="L22" s="214" t="s">
        <v>110</v>
      </c>
      <c r="N22" s="165"/>
      <c r="O22" s="214" t="s">
        <v>110</v>
      </c>
      <c r="Q22" s="165"/>
      <c r="R22" s="214" t="s">
        <v>110</v>
      </c>
    </row>
    <row r="23" spans="1:26" ht="15.75" customHeight="1" thickBot="1">
      <c r="A23" s="175" t="s">
        <v>113</v>
      </c>
      <c r="B23" s="165"/>
      <c r="C23" s="214" t="s">
        <v>110</v>
      </c>
      <c r="D23" s="154"/>
      <c r="E23" s="165"/>
      <c r="F23" s="214" t="s">
        <v>110</v>
      </c>
      <c r="H23" s="165"/>
      <c r="I23" s="214" t="s">
        <v>110</v>
      </c>
      <c r="K23" s="165"/>
      <c r="L23" s="214" t="s">
        <v>110</v>
      </c>
      <c r="N23" s="165"/>
      <c r="O23" s="214" t="s">
        <v>110</v>
      </c>
      <c r="Q23" s="165"/>
      <c r="R23" s="214" t="s">
        <v>110</v>
      </c>
    </row>
    <row r="24" spans="1:26" ht="15.75" customHeight="1" thickBot="1">
      <c r="A24" s="175" t="s">
        <v>113</v>
      </c>
      <c r="B24" s="165"/>
      <c r="C24" s="214" t="s">
        <v>110</v>
      </c>
      <c r="D24" s="154"/>
      <c r="E24" s="165"/>
      <c r="F24" s="214" t="s">
        <v>110</v>
      </c>
      <c r="H24" s="165"/>
      <c r="I24" s="214" t="s">
        <v>110</v>
      </c>
      <c r="K24" s="165"/>
      <c r="L24" s="214" t="s">
        <v>110</v>
      </c>
      <c r="N24" s="165"/>
      <c r="O24" s="214" t="s">
        <v>110</v>
      </c>
      <c r="Q24" s="165"/>
      <c r="R24" s="214" t="s">
        <v>110</v>
      </c>
    </row>
    <row r="25" spans="1:26" ht="15.75" customHeight="1">
      <c r="B25" s="156"/>
      <c r="C25" s="156"/>
      <c r="D25" s="154"/>
      <c r="E25" s="156"/>
      <c r="F25" s="156"/>
    </row>
    <row r="26" spans="1:26" ht="15.75" customHeight="1" thickBot="1">
      <c r="A26" s="170" t="s">
        <v>82</v>
      </c>
      <c r="B26" s="156"/>
      <c r="C26" s="156"/>
      <c r="D26" s="154"/>
      <c r="E26" s="156"/>
      <c r="F26" s="156"/>
    </row>
    <row r="27" spans="1:26" ht="15.75" customHeight="1" thickBot="1">
      <c r="A27" s="176" t="s">
        <v>114</v>
      </c>
      <c r="B27" s="165">
        <f>6</f>
        <v>6</v>
      </c>
      <c r="D27" s="176"/>
      <c r="E27" s="165">
        <v>6</v>
      </c>
      <c r="H27" s="165">
        <v>6</v>
      </c>
      <c r="I27" s="176"/>
      <c r="K27" s="165">
        <v>6</v>
      </c>
      <c r="L27" s="176"/>
      <c r="N27" s="165"/>
      <c r="Q27" s="165"/>
      <c r="R27" s="176"/>
    </row>
    <row r="28" spans="1:26" ht="14.25">
      <c r="B28" s="156"/>
      <c r="C28" s="156"/>
      <c r="D28" s="154"/>
    </row>
    <row r="29" spans="1:26" ht="14.25">
      <c r="B29" s="156"/>
      <c r="C29" s="156"/>
      <c r="D29" s="177"/>
    </row>
    <row r="30" spans="1:26" ht="15.75" customHeight="1" thickBot="1">
      <c r="A30" s="161" t="s">
        <v>115</v>
      </c>
      <c r="B30" s="164"/>
      <c r="C30" s="164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V30" s="161"/>
      <c r="W30" s="161"/>
      <c r="X30" s="161"/>
      <c r="Y30" s="161"/>
      <c r="Z30" s="161"/>
    </row>
    <row r="31" spans="1:26" ht="15.75" customHeight="1" thickBot="1">
      <c r="A31" s="213" t="s">
        <v>660</v>
      </c>
      <c r="B31" s="197">
        <v>2.0502645502645502</v>
      </c>
      <c r="C31" s="214" t="s">
        <v>110</v>
      </c>
      <c r="E31" s="197">
        <v>2.0502645502645502</v>
      </c>
      <c r="F31" s="214" t="s">
        <v>110</v>
      </c>
      <c r="H31" s="197">
        <v>2.0502645502645502</v>
      </c>
      <c r="I31" s="214" t="s">
        <v>110</v>
      </c>
      <c r="K31" s="197">
        <v>2.0502645502645502</v>
      </c>
      <c r="L31" s="214" t="s">
        <v>110</v>
      </c>
      <c r="N31" s="165"/>
      <c r="O31" s="156" t="s">
        <v>110</v>
      </c>
      <c r="Q31" s="165"/>
      <c r="R31" s="156" t="s">
        <v>110</v>
      </c>
    </row>
    <row r="32" spans="1:26" ht="15.75" customHeight="1" thickBot="1">
      <c r="A32" s="213" t="s">
        <v>684</v>
      </c>
      <c r="B32" s="197">
        <v>1.7636684303350969</v>
      </c>
      <c r="C32" s="214" t="s">
        <v>110</v>
      </c>
      <c r="E32" s="197">
        <v>1.7636684303350969</v>
      </c>
      <c r="F32" s="214" t="s">
        <v>110</v>
      </c>
      <c r="H32" s="197">
        <v>1.7636684303350969</v>
      </c>
      <c r="I32" s="214" t="s">
        <v>110</v>
      </c>
      <c r="K32" s="197">
        <v>1.7636684303350969</v>
      </c>
      <c r="L32" s="214" t="s">
        <v>110</v>
      </c>
      <c r="N32" s="165"/>
      <c r="O32" s="156" t="s">
        <v>110</v>
      </c>
      <c r="Q32" s="165"/>
      <c r="R32" s="156" t="s">
        <v>110</v>
      </c>
    </row>
    <row r="33" spans="1:18" ht="15.75" customHeight="1" thickBot="1">
      <c r="A33" s="213" t="s">
        <v>685</v>
      </c>
      <c r="B33" s="197">
        <v>3.3068783068783065</v>
      </c>
      <c r="C33" s="214" t="s">
        <v>110</v>
      </c>
      <c r="E33" s="197">
        <v>3.3068783068783065</v>
      </c>
      <c r="F33" s="214" t="s">
        <v>110</v>
      </c>
      <c r="H33" s="197">
        <v>3.3068783068783065</v>
      </c>
      <c r="I33" s="214" t="s">
        <v>110</v>
      </c>
      <c r="K33" s="197">
        <v>3.3068783068783065</v>
      </c>
      <c r="L33" s="214" t="s">
        <v>110</v>
      </c>
      <c r="N33" s="165"/>
      <c r="O33" s="156" t="s">
        <v>110</v>
      </c>
      <c r="Q33" s="165"/>
      <c r="R33" s="156" t="s">
        <v>110</v>
      </c>
    </row>
    <row r="34" spans="1:18" ht="15.75" customHeight="1" thickBot="1">
      <c r="A34" s="213" t="s">
        <v>675</v>
      </c>
      <c r="B34" s="197">
        <v>1.7636684303350969</v>
      </c>
      <c r="C34" s="214" t="s">
        <v>110</v>
      </c>
      <c r="E34" s="197">
        <v>1.7636684303350969</v>
      </c>
      <c r="F34" s="214" t="s">
        <v>110</v>
      </c>
      <c r="H34" s="197">
        <v>1.7636684303350969</v>
      </c>
      <c r="I34" s="214" t="s">
        <v>110</v>
      </c>
      <c r="K34" s="197">
        <v>1.7636684303350969</v>
      </c>
      <c r="L34" s="214" t="s">
        <v>110</v>
      </c>
      <c r="N34" s="165"/>
      <c r="O34" s="156" t="s">
        <v>110</v>
      </c>
      <c r="Q34" s="165"/>
      <c r="R34" s="156" t="s">
        <v>110</v>
      </c>
    </row>
    <row r="35" spans="1:18" ht="15.75" customHeight="1" thickBot="1">
      <c r="A35" s="213" t="s">
        <v>686</v>
      </c>
      <c r="B35" s="197">
        <v>3.6375661375661372</v>
      </c>
      <c r="C35" s="214" t="s">
        <v>110</v>
      </c>
      <c r="E35" s="197">
        <v>3.6375661375661372</v>
      </c>
      <c r="F35" s="214" t="s">
        <v>110</v>
      </c>
      <c r="H35" s="197">
        <v>3.6375661375661372</v>
      </c>
      <c r="I35" s="214" t="s">
        <v>110</v>
      </c>
      <c r="K35" s="197">
        <v>3.6375661375661372</v>
      </c>
      <c r="L35" s="214" t="s">
        <v>110</v>
      </c>
      <c r="N35" s="165"/>
      <c r="O35" s="156" t="s">
        <v>110</v>
      </c>
      <c r="Q35" s="165"/>
      <c r="R35" s="156" t="s">
        <v>110</v>
      </c>
    </row>
    <row r="36" spans="1:18" ht="15.75" customHeight="1" thickBot="1">
      <c r="A36" s="174" t="s">
        <v>671</v>
      </c>
      <c r="B36" s="197">
        <v>0.40784832451499115</v>
      </c>
      <c r="C36" s="214" t="s">
        <v>110</v>
      </c>
      <c r="E36" s="197">
        <v>0.40784832451499115</v>
      </c>
      <c r="F36" s="214" t="s">
        <v>110</v>
      </c>
      <c r="H36" s="197">
        <v>0.40784832451499115</v>
      </c>
      <c r="I36" s="214" t="s">
        <v>110</v>
      </c>
      <c r="K36" s="197">
        <v>0.40784832451499115</v>
      </c>
      <c r="L36" s="214" t="s">
        <v>110</v>
      </c>
      <c r="N36" s="165"/>
      <c r="O36" s="156" t="s">
        <v>110</v>
      </c>
      <c r="Q36" s="165"/>
      <c r="R36" s="156" t="s">
        <v>110</v>
      </c>
    </row>
    <row r="37" spans="1:18" ht="15.75" customHeight="1" thickBot="1">
      <c r="A37" s="174" t="s">
        <v>681</v>
      </c>
      <c r="B37" s="197">
        <v>7.9144620811287476</v>
      </c>
      <c r="C37" s="214" t="s">
        <v>110</v>
      </c>
      <c r="E37" s="197">
        <v>7.9144620811287476</v>
      </c>
      <c r="F37" s="214" t="s">
        <v>110</v>
      </c>
      <c r="H37" s="197">
        <v>7.9144620811287476</v>
      </c>
      <c r="I37" s="214" t="s">
        <v>110</v>
      </c>
      <c r="K37" s="197">
        <v>7.9144620811287476</v>
      </c>
      <c r="L37" s="214" t="s">
        <v>110</v>
      </c>
      <c r="N37" s="165"/>
      <c r="O37" s="156" t="s">
        <v>110</v>
      </c>
      <c r="Q37" s="165"/>
      <c r="R37" s="156" t="s">
        <v>110</v>
      </c>
    </row>
    <row r="38" spans="1:18" ht="15.75" customHeight="1" thickBot="1">
      <c r="A38" s="213" t="s">
        <v>688</v>
      </c>
      <c r="B38" s="197">
        <v>1.8738977072310405</v>
      </c>
      <c r="C38" s="214" t="s">
        <v>110</v>
      </c>
      <c r="E38" s="197">
        <v>0</v>
      </c>
      <c r="F38" s="214" t="s">
        <v>110</v>
      </c>
      <c r="H38" s="197">
        <v>0</v>
      </c>
      <c r="I38" s="214" t="s">
        <v>110</v>
      </c>
      <c r="K38" s="197">
        <v>0</v>
      </c>
      <c r="L38" s="214" t="s">
        <v>110</v>
      </c>
      <c r="N38" s="165"/>
      <c r="O38" s="156" t="s">
        <v>110</v>
      </c>
      <c r="Q38" s="165"/>
      <c r="R38" s="156" t="s">
        <v>110</v>
      </c>
    </row>
    <row r="39" spans="1:18" ht="15.75" customHeight="1" thickBot="1">
      <c r="A39" s="213" t="s">
        <v>687</v>
      </c>
      <c r="B39" s="197">
        <v>0</v>
      </c>
      <c r="C39" s="214" t="s">
        <v>110</v>
      </c>
      <c r="E39" s="197">
        <v>1.8738977072310405</v>
      </c>
      <c r="F39" s="214" t="s">
        <v>110</v>
      </c>
      <c r="H39" s="197">
        <v>0</v>
      </c>
      <c r="I39" s="214" t="s">
        <v>110</v>
      </c>
      <c r="K39" s="197">
        <v>0</v>
      </c>
      <c r="L39" s="214" t="s">
        <v>110</v>
      </c>
      <c r="N39" s="165"/>
      <c r="O39" s="156" t="s">
        <v>110</v>
      </c>
      <c r="Q39" s="165"/>
      <c r="R39" s="156" t="s">
        <v>110</v>
      </c>
    </row>
    <row r="40" spans="1:18" ht="15.75" customHeight="1" thickBot="1">
      <c r="A40" s="213" t="s">
        <v>693</v>
      </c>
      <c r="B40" s="197">
        <v>3.8800705467372132</v>
      </c>
      <c r="C40" s="214" t="s">
        <v>110</v>
      </c>
      <c r="E40" s="197">
        <v>0</v>
      </c>
      <c r="F40" s="214" t="s">
        <v>110</v>
      </c>
      <c r="H40" s="197">
        <v>0</v>
      </c>
      <c r="I40" s="214" t="s">
        <v>110</v>
      </c>
      <c r="K40" s="197">
        <v>0</v>
      </c>
      <c r="L40" s="214" t="s">
        <v>110</v>
      </c>
      <c r="N40" s="165"/>
      <c r="O40" s="156" t="s">
        <v>110</v>
      </c>
      <c r="Q40" s="165"/>
      <c r="R40" s="156" t="s">
        <v>110</v>
      </c>
    </row>
    <row r="41" spans="1:18" ht="15.75" customHeight="1" thickBot="1">
      <c r="A41" s="213" t="s">
        <v>665</v>
      </c>
      <c r="B41" s="197">
        <v>0</v>
      </c>
      <c r="C41" s="214" t="s">
        <v>110</v>
      </c>
      <c r="E41" s="197">
        <v>3.3509700176366843</v>
      </c>
      <c r="F41" s="214" t="s">
        <v>110</v>
      </c>
      <c r="H41" s="197">
        <v>0</v>
      </c>
      <c r="I41" s="214" t="s">
        <v>110</v>
      </c>
      <c r="K41" s="197">
        <v>0</v>
      </c>
      <c r="L41" s="214" t="s">
        <v>110</v>
      </c>
      <c r="N41" s="165"/>
      <c r="O41" s="156" t="s">
        <v>110</v>
      </c>
      <c r="Q41" s="165"/>
      <c r="R41" s="156" t="s">
        <v>110</v>
      </c>
    </row>
    <row r="42" spans="1:18" ht="15.75" customHeight="1" thickBot="1">
      <c r="A42" s="213" t="str">
        <f>'Ingredient Costs'!A12</f>
        <v>Cocoa Nibs, Bulk</v>
      </c>
      <c r="B42" s="197">
        <v>0</v>
      </c>
      <c r="C42" s="214" t="s">
        <v>110</v>
      </c>
      <c r="E42" s="197">
        <v>0</v>
      </c>
      <c r="F42" s="214" t="s">
        <v>110</v>
      </c>
      <c r="H42" s="197">
        <v>0</v>
      </c>
      <c r="I42" s="214" t="s">
        <v>110</v>
      </c>
      <c r="K42" s="197">
        <v>0</v>
      </c>
      <c r="L42" s="214" t="s">
        <v>110</v>
      </c>
      <c r="N42" s="165"/>
      <c r="O42" s="156" t="s">
        <v>110</v>
      </c>
      <c r="Q42" s="165"/>
      <c r="R42" s="156" t="s">
        <v>110</v>
      </c>
    </row>
    <row r="43" spans="1:18" ht="15.75" customHeight="1" thickBot="1">
      <c r="A43" s="213" t="s">
        <v>691</v>
      </c>
      <c r="B43" s="197">
        <v>0</v>
      </c>
      <c r="C43" s="214" t="s">
        <v>110</v>
      </c>
      <c r="E43" s="197">
        <v>0</v>
      </c>
      <c r="F43" s="214" t="s">
        <v>110</v>
      </c>
      <c r="H43" s="197">
        <v>0</v>
      </c>
      <c r="I43" s="214" t="s">
        <v>110</v>
      </c>
      <c r="K43" s="197">
        <v>0</v>
      </c>
      <c r="L43" s="214" t="s">
        <v>110</v>
      </c>
      <c r="N43" s="165"/>
      <c r="O43" s="156" t="s">
        <v>110</v>
      </c>
      <c r="Q43" s="165"/>
      <c r="R43" s="156" t="s">
        <v>110</v>
      </c>
    </row>
    <row r="44" spans="1:18" ht="15.75" customHeight="1" thickBot="1">
      <c r="A44" s="174" t="str">
        <f>'Ingredient Costs'!A9</f>
        <v>Chai Spice Mix - No Sugar</v>
      </c>
      <c r="B44" s="197">
        <v>0</v>
      </c>
      <c r="C44" s="214" t="s">
        <v>110</v>
      </c>
      <c r="E44" s="197">
        <v>0</v>
      </c>
      <c r="F44" s="214" t="s">
        <v>110</v>
      </c>
      <c r="H44" s="197">
        <v>0.49603174603174599</v>
      </c>
      <c r="I44" s="214" t="s">
        <v>110</v>
      </c>
      <c r="K44" s="197">
        <v>0</v>
      </c>
      <c r="L44" s="214" t="s">
        <v>110</v>
      </c>
      <c r="N44" s="165"/>
      <c r="O44" s="156" t="s">
        <v>110</v>
      </c>
      <c r="Q44" s="165"/>
      <c r="R44" s="156" t="s">
        <v>110</v>
      </c>
    </row>
    <row r="45" spans="1:18" ht="15.75" customHeight="1" thickBot="1">
      <c r="A45" s="213" t="s">
        <v>666</v>
      </c>
      <c r="B45" s="197">
        <v>0</v>
      </c>
      <c r="C45" s="214" t="s">
        <v>110</v>
      </c>
      <c r="E45" s="197">
        <v>0</v>
      </c>
      <c r="F45" s="214" t="s">
        <v>110</v>
      </c>
      <c r="H45" s="197">
        <v>1.4329805996472662</v>
      </c>
      <c r="I45" s="214" t="s">
        <v>110</v>
      </c>
      <c r="K45" s="197">
        <v>0</v>
      </c>
      <c r="L45" s="214" t="s">
        <v>110</v>
      </c>
      <c r="N45" s="165"/>
      <c r="O45" s="156" t="s">
        <v>110</v>
      </c>
      <c r="Q45" s="165"/>
      <c r="R45" s="156" t="s">
        <v>110</v>
      </c>
    </row>
    <row r="46" spans="1:18" ht="15.75" customHeight="1" thickBot="1">
      <c r="A46" s="213" t="s">
        <v>694</v>
      </c>
      <c r="B46" s="197">
        <v>0</v>
      </c>
      <c r="C46" s="214" t="s">
        <v>110</v>
      </c>
      <c r="E46" s="197">
        <v>0</v>
      </c>
      <c r="F46" s="214" t="s">
        <v>110</v>
      </c>
      <c r="H46" s="197">
        <v>4.409171075837742</v>
      </c>
      <c r="I46" s="214" t="s">
        <v>110</v>
      </c>
      <c r="K46" s="197">
        <v>0</v>
      </c>
      <c r="L46" s="214" t="s">
        <v>110</v>
      </c>
      <c r="N46" s="165"/>
      <c r="O46" s="156" t="s">
        <v>110</v>
      </c>
      <c r="Q46" s="165"/>
      <c r="R46" s="156" t="s">
        <v>110</v>
      </c>
    </row>
    <row r="47" spans="1:18" ht="15.75" customHeight="1" thickBot="1">
      <c r="A47" s="213" t="s">
        <v>678</v>
      </c>
      <c r="B47" s="197">
        <v>0</v>
      </c>
      <c r="C47" s="214" t="s">
        <v>110</v>
      </c>
      <c r="E47" s="197">
        <v>0</v>
      </c>
      <c r="F47" s="214" t="s">
        <v>110</v>
      </c>
      <c r="H47" s="197">
        <v>0</v>
      </c>
      <c r="I47" s="214" t="s">
        <v>110</v>
      </c>
      <c r="K47" s="197">
        <v>1.5432098765432098</v>
      </c>
      <c r="L47" s="214" t="s">
        <v>110</v>
      </c>
      <c r="N47" s="165"/>
      <c r="O47" s="156" t="s">
        <v>110</v>
      </c>
      <c r="Q47" s="165"/>
      <c r="R47" s="156" t="s">
        <v>110</v>
      </c>
    </row>
    <row r="48" spans="1:18" ht="15.75" customHeight="1" thickBot="1">
      <c r="A48" s="213" t="s">
        <v>664</v>
      </c>
      <c r="B48" s="197">
        <v>0</v>
      </c>
      <c r="C48" s="214" t="s">
        <v>110</v>
      </c>
      <c r="E48" s="197">
        <v>0</v>
      </c>
      <c r="F48" s="214" t="s">
        <v>110</v>
      </c>
      <c r="H48" s="197">
        <v>0</v>
      </c>
      <c r="I48" s="214" t="s">
        <v>110</v>
      </c>
      <c r="K48" s="197">
        <v>4.1887125220458552</v>
      </c>
      <c r="L48" s="214" t="s">
        <v>110</v>
      </c>
      <c r="M48" s="178"/>
      <c r="N48" s="165"/>
      <c r="O48" s="156" t="s">
        <v>110</v>
      </c>
      <c r="Q48" s="165"/>
      <c r="R48" s="156" t="s">
        <v>110</v>
      </c>
    </row>
    <row r="49" spans="1:26" ht="15.75" customHeight="1" thickBot="1">
      <c r="A49" s="213" t="s">
        <v>695</v>
      </c>
      <c r="B49" s="197">
        <v>0</v>
      </c>
      <c r="C49" s="214" t="s">
        <v>110</v>
      </c>
      <c r="E49" s="197">
        <v>0</v>
      </c>
      <c r="F49" s="214" t="s">
        <v>110</v>
      </c>
      <c r="H49" s="197">
        <v>0</v>
      </c>
      <c r="I49" s="214" t="s">
        <v>110</v>
      </c>
      <c r="K49" s="197">
        <v>0</v>
      </c>
      <c r="L49" s="214" t="s">
        <v>110</v>
      </c>
      <c r="M49" s="178"/>
      <c r="N49" s="165"/>
      <c r="O49" s="156" t="s">
        <v>110</v>
      </c>
      <c r="Q49" s="165"/>
      <c r="R49" s="156" t="s">
        <v>110</v>
      </c>
    </row>
    <row r="50" spans="1:26" ht="15.75" customHeight="1" thickBot="1">
      <c r="A50" s="213" t="s">
        <v>696</v>
      </c>
      <c r="B50" s="197">
        <v>0.10361552028218694</v>
      </c>
      <c r="C50" s="214" t="s">
        <v>110</v>
      </c>
      <c r="E50" s="197">
        <v>0.10361552028218694</v>
      </c>
      <c r="F50" s="214" t="s">
        <v>110</v>
      </c>
      <c r="H50" s="197">
        <v>0</v>
      </c>
      <c r="I50" s="214" t="s">
        <v>110</v>
      </c>
      <c r="K50" s="197">
        <v>0.10361552028218694</v>
      </c>
      <c r="L50" s="214" t="s">
        <v>110</v>
      </c>
      <c r="N50" s="165"/>
      <c r="O50" s="156" t="s">
        <v>110</v>
      </c>
      <c r="Q50" s="165"/>
      <c r="R50" s="156" t="s">
        <v>110</v>
      </c>
    </row>
    <row r="51" spans="1:26" ht="15.75" customHeight="1" thickBot="1">
      <c r="A51" s="213" t="s">
        <v>673</v>
      </c>
      <c r="B51" s="197">
        <v>3.3068783068783065</v>
      </c>
      <c r="C51" s="214" t="s">
        <v>110</v>
      </c>
      <c r="E51" s="197">
        <v>3.3068783068783065</v>
      </c>
      <c r="F51" s="214" t="s">
        <v>110</v>
      </c>
      <c r="H51" s="197">
        <v>3.3068783068783065</v>
      </c>
      <c r="I51" s="214" t="s">
        <v>110</v>
      </c>
      <c r="K51" s="197">
        <v>3.3068783068783065</v>
      </c>
      <c r="L51" s="214" t="s">
        <v>110</v>
      </c>
      <c r="N51" s="165"/>
      <c r="O51" s="156" t="s">
        <v>110</v>
      </c>
      <c r="Q51" s="165"/>
      <c r="R51" s="156" t="s">
        <v>110</v>
      </c>
    </row>
    <row r="52" spans="1:26" ht="15.75" customHeight="1" thickBot="1">
      <c r="A52" s="213" t="s">
        <v>661</v>
      </c>
      <c r="B52" s="165"/>
      <c r="C52" s="214" t="s">
        <v>110</v>
      </c>
      <c r="E52" s="165">
        <v>1.03617</v>
      </c>
      <c r="F52" s="214" t="s">
        <v>110</v>
      </c>
      <c r="H52" s="165"/>
      <c r="I52" s="214" t="s">
        <v>110</v>
      </c>
      <c r="K52" s="197"/>
      <c r="L52" s="214" t="s">
        <v>110</v>
      </c>
      <c r="N52" s="165"/>
      <c r="O52" s="156" t="s">
        <v>110</v>
      </c>
      <c r="Q52" s="165"/>
      <c r="R52" s="156" t="s">
        <v>110</v>
      </c>
    </row>
    <row r="53" spans="1:26" ht="15.75" customHeight="1" thickBot="1">
      <c r="A53" s="175" t="s">
        <v>116</v>
      </c>
      <c r="B53" s="165"/>
      <c r="C53" s="214" t="s">
        <v>110</v>
      </c>
      <c r="E53" s="165"/>
      <c r="F53" s="214" t="s">
        <v>110</v>
      </c>
      <c r="H53" s="165"/>
      <c r="I53" s="214" t="s">
        <v>110</v>
      </c>
      <c r="K53" s="197"/>
      <c r="L53" s="214" t="s">
        <v>110</v>
      </c>
      <c r="N53" s="165"/>
      <c r="O53" s="156" t="s">
        <v>110</v>
      </c>
      <c r="Q53" s="165"/>
      <c r="R53" s="156" t="s">
        <v>110</v>
      </c>
    </row>
    <row r="54" spans="1:26" ht="15.75" customHeight="1" thickBot="1">
      <c r="A54" s="175" t="s">
        <v>116</v>
      </c>
      <c r="B54" s="165"/>
      <c r="C54" s="214" t="s">
        <v>110</v>
      </c>
      <c r="E54" s="165"/>
      <c r="F54" s="214" t="s">
        <v>110</v>
      </c>
      <c r="H54" s="165"/>
      <c r="I54" s="214" t="s">
        <v>110</v>
      </c>
      <c r="K54" s="197"/>
      <c r="L54" s="214" t="s">
        <v>110</v>
      </c>
      <c r="N54" s="165"/>
      <c r="O54" s="156" t="s">
        <v>110</v>
      </c>
      <c r="Q54" s="165"/>
      <c r="R54" s="156" t="s">
        <v>110</v>
      </c>
    </row>
    <row r="55" spans="1:26" ht="15.75" customHeight="1" thickBot="1">
      <c r="A55" s="175" t="s">
        <v>116</v>
      </c>
      <c r="B55" s="165"/>
      <c r="C55" s="214" t="s">
        <v>110</v>
      </c>
      <c r="E55" s="165"/>
      <c r="F55" s="214" t="s">
        <v>110</v>
      </c>
      <c r="H55" s="165"/>
      <c r="I55" s="214" t="s">
        <v>110</v>
      </c>
      <c r="K55" s="197"/>
      <c r="L55" s="214" t="s">
        <v>110</v>
      </c>
      <c r="N55" s="165"/>
      <c r="O55" s="156" t="s">
        <v>110</v>
      </c>
      <c r="Q55" s="165"/>
      <c r="R55" s="156" t="s">
        <v>110</v>
      </c>
    </row>
    <row r="56" spans="1:26" ht="15.75" customHeight="1" thickBot="1">
      <c r="A56" s="175" t="s">
        <v>116</v>
      </c>
      <c r="B56" s="165"/>
      <c r="C56" s="214" t="s">
        <v>110</v>
      </c>
      <c r="E56" s="165"/>
      <c r="F56" s="214" t="s">
        <v>110</v>
      </c>
      <c r="H56" s="165"/>
      <c r="I56" s="214" t="s">
        <v>110</v>
      </c>
      <c r="K56" s="197"/>
      <c r="L56" s="214" t="s">
        <v>110</v>
      </c>
      <c r="N56" s="165"/>
      <c r="O56" s="156" t="s">
        <v>110</v>
      </c>
      <c r="Q56" s="165"/>
      <c r="R56" s="156" t="s">
        <v>110</v>
      </c>
    </row>
    <row r="57" spans="1:26" ht="15.75" customHeight="1" thickBot="1">
      <c r="A57" s="175" t="s">
        <v>116</v>
      </c>
      <c r="B57" s="165"/>
      <c r="C57" s="214" t="s">
        <v>110</v>
      </c>
      <c r="E57" s="165"/>
      <c r="F57" s="214" t="s">
        <v>110</v>
      </c>
      <c r="H57" s="165"/>
      <c r="I57" s="214" t="s">
        <v>110</v>
      </c>
      <c r="K57" s="197"/>
      <c r="L57" s="214" t="s">
        <v>110</v>
      </c>
      <c r="N57" s="165"/>
      <c r="O57" s="156" t="s">
        <v>110</v>
      </c>
      <c r="Q57" s="165"/>
      <c r="R57" s="156" t="s">
        <v>110</v>
      </c>
    </row>
    <row r="58" spans="1:26" ht="15.75" customHeight="1" thickBot="1">
      <c r="A58" s="175" t="s">
        <v>116</v>
      </c>
      <c r="B58" s="165"/>
      <c r="C58" s="214" t="s">
        <v>110</v>
      </c>
      <c r="E58" s="165"/>
      <c r="F58" s="214" t="s">
        <v>110</v>
      </c>
      <c r="H58" s="165"/>
      <c r="I58" s="214" t="s">
        <v>110</v>
      </c>
      <c r="K58" s="197"/>
      <c r="L58" s="214" t="s">
        <v>110</v>
      </c>
      <c r="N58" s="165"/>
      <c r="O58" s="156" t="s">
        <v>110</v>
      </c>
      <c r="Q58" s="165"/>
      <c r="R58" s="156" t="s">
        <v>110</v>
      </c>
    </row>
    <row r="59" spans="1:26" ht="15.75" customHeight="1" thickBot="1">
      <c r="A59" s="175" t="s">
        <v>116</v>
      </c>
      <c r="B59" s="165"/>
      <c r="C59" s="214" t="s">
        <v>110</v>
      </c>
      <c r="E59" s="165"/>
      <c r="F59" s="214" t="s">
        <v>110</v>
      </c>
      <c r="H59" s="165"/>
      <c r="I59" s="214" t="s">
        <v>110</v>
      </c>
      <c r="K59" s="197"/>
      <c r="L59" s="214" t="s">
        <v>110</v>
      </c>
      <c r="N59" s="165"/>
      <c r="O59" s="156" t="s">
        <v>110</v>
      </c>
      <c r="Q59" s="165"/>
      <c r="R59" s="156" t="s">
        <v>110</v>
      </c>
    </row>
    <row r="60" spans="1:26" ht="15.75" customHeight="1" thickBot="1">
      <c r="A60" s="175" t="s">
        <v>116</v>
      </c>
      <c r="B60" s="165"/>
      <c r="C60" s="214" t="s">
        <v>110</v>
      </c>
      <c r="E60" s="165"/>
      <c r="F60" s="214" t="s">
        <v>110</v>
      </c>
      <c r="H60" s="165"/>
      <c r="I60" s="214" t="s">
        <v>110</v>
      </c>
      <c r="K60" s="197"/>
      <c r="L60" s="214" t="s">
        <v>110</v>
      </c>
      <c r="N60" s="165"/>
      <c r="O60" s="156" t="s">
        <v>110</v>
      </c>
      <c r="Q60" s="165"/>
      <c r="R60" s="156" t="s">
        <v>110</v>
      </c>
    </row>
    <row r="61" spans="1:26" ht="15.75" customHeight="1">
      <c r="B61" s="156"/>
      <c r="C61" s="156"/>
    </row>
    <row r="62" spans="1:26" ht="15.75" customHeight="1" thickBot="1">
      <c r="B62" s="156"/>
      <c r="C62" s="156"/>
    </row>
    <row r="63" spans="1:26" ht="18.75" customHeight="1" thickBot="1">
      <c r="A63" s="172"/>
      <c r="B63" s="367" t="s">
        <v>167</v>
      </c>
      <c r="C63" s="368"/>
      <c r="D63" s="171"/>
      <c r="E63" s="367" t="s">
        <v>160</v>
      </c>
      <c r="F63" s="368"/>
      <c r="G63" s="171"/>
      <c r="H63" s="367" t="s">
        <v>156</v>
      </c>
      <c r="I63" s="368"/>
      <c r="J63" s="171"/>
      <c r="K63" s="367" t="s">
        <v>164</v>
      </c>
      <c r="L63" s="368"/>
      <c r="M63" s="171"/>
      <c r="N63" s="367" t="s">
        <v>710</v>
      </c>
      <c r="O63" s="368"/>
      <c r="P63" s="173"/>
      <c r="Q63" s="367" t="s">
        <v>711</v>
      </c>
      <c r="R63" s="368"/>
      <c r="S63" s="173"/>
      <c r="U63" s="172"/>
      <c r="V63" s="172"/>
      <c r="W63" s="172"/>
      <c r="X63" s="172"/>
      <c r="Y63" s="172"/>
      <c r="Z63" s="172"/>
    </row>
    <row r="64" spans="1:26" ht="15.75" customHeight="1">
      <c r="A64" s="161" t="s">
        <v>82</v>
      </c>
      <c r="B64" s="156"/>
      <c r="C64" s="156"/>
    </row>
    <row r="65" spans="1:38" ht="15.75" customHeight="1">
      <c r="A65" s="219" t="s">
        <v>702</v>
      </c>
      <c r="B65" s="220">
        <f>(SUM(B31:B61))+(SUM(B12:B24)/6)</f>
        <v>47.854607400058782</v>
      </c>
      <c r="C65" s="220"/>
      <c r="E65" s="220">
        <f>(SUM(E31:E61))+(SUM(E12:E24)/6)</f>
        <v>47.36169524250441</v>
      </c>
      <c r="F65" s="220"/>
      <c r="H65" s="220">
        <f>(SUM(H31:H61))+(SUM(H12:H24)/6)</f>
        <v>48.335207047325099</v>
      </c>
      <c r="I65" s="220"/>
      <c r="K65" s="220">
        <f>(SUM(K31:K61))+(SUM(K12:K24)/6)</f>
        <v>47.832561544679592</v>
      </c>
      <c r="L65" s="220"/>
      <c r="N65" s="220">
        <f>(SUM(N31:N61))+(SUM(N12:N24)/6)</f>
        <v>0</v>
      </c>
      <c r="O65" s="220"/>
      <c r="Q65" s="220">
        <f>(SUM(Q31:Q61))+(SUM(Q12:Q24)/6)</f>
        <v>0</v>
      </c>
      <c r="R65" s="222"/>
      <c r="S65" s="190"/>
      <c r="T65" s="224"/>
    </row>
    <row r="66" spans="1:38" ht="15.75" customHeight="1">
      <c r="A66" s="219" t="s">
        <v>709</v>
      </c>
      <c r="B66" s="220">
        <f>B65*$K$4</f>
        <v>21706.849916666666</v>
      </c>
      <c r="C66" s="220"/>
      <c r="E66" s="220">
        <f t="shared" ref="E66:Q66" si="0">E65*$K$4</f>
        <v>21483.264962000001</v>
      </c>
      <c r="F66" s="220"/>
      <c r="H66" s="220">
        <f t="shared" si="0"/>
        <v>21924.849916666666</v>
      </c>
      <c r="I66" s="220"/>
      <c r="K66" s="220">
        <f t="shared" si="0"/>
        <v>21696.849916666662</v>
      </c>
      <c r="L66" s="220"/>
      <c r="N66" s="220">
        <f t="shared" si="0"/>
        <v>0</v>
      </c>
      <c r="O66" s="220"/>
      <c r="Q66" s="220">
        <f t="shared" si="0"/>
        <v>0</v>
      </c>
      <c r="R66" s="215"/>
      <c r="S66" s="217"/>
      <c r="T66" s="224"/>
    </row>
    <row r="67" spans="1:38" ht="15.75" customHeight="1">
      <c r="A67" s="219" t="s">
        <v>117</v>
      </c>
      <c r="B67" s="221">
        <f>ROUNDDOWN(B66/60,0)</f>
        <v>361</v>
      </c>
      <c r="C67" s="221"/>
      <c r="E67" s="221">
        <f t="shared" ref="E67:Q67" si="1">ROUNDDOWN(E66/60,0)</f>
        <v>358</v>
      </c>
      <c r="F67" s="221"/>
      <c r="H67" s="221">
        <f t="shared" si="1"/>
        <v>365</v>
      </c>
      <c r="I67" s="221"/>
      <c r="K67" s="221">
        <f t="shared" si="1"/>
        <v>361</v>
      </c>
      <c r="L67" s="221"/>
      <c r="N67" s="221">
        <f t="shared" si="1"/>
        <v>0</v>
      </c>
      <c r="O67" s="221"/>
      <c r="Q67" s="221">
        <f t="shared" si="1"/>
        <v>0</v>
      </c>
      <c r="R67" s="216"/>
      <c r="S67" s="218"/>
      <c r="T67" s="225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</row>
    <row r="68" spans="1:38" ht="14.25">
      <c r="A68" s="219" t="s">
        <v>708</v>
      </c>
      <c r="B68" s="221">
        <f>ROUNDDOWN(B67/12,0)</f>
        <v>30</v>
      </c>
      <c r="C68" s="221"/>
      <c r="E68" s="221">
        <f t="shared" ref="E68:Q68" si="2">ROUNDDOWN(E67/12,0)</f>
        <v>29</v>
      </c>
      <c r="F68" s="221"/>
      <c r="H68" s="221">
        <f t="shared" si="2"/>
        <v>30</v>
      </c>
      <c r="I68" s="221"/>
      <c r="K68" s="221">
        <f t="shared" si="2"/>
        <v>30</v>
      </c>
      <c r="L68" s="221"/>
      <c r="N68" s="221">
        <f t="shared" si="2"/>
        <v>0</v>
      </c>
      <c r="O68" s="221"/>
      <c r="Q68" s="221">
        <f t="shared" si="2"/>
        <v>0</v>
      </c>
      <c r="R68" s="215"/>
      <c r="S68" s="217"/>
      <c r="T68" s="224"/>
    </row>
    <row r="69" spans="1:38" ht="14.25">
      <c r="B69" s="156"/>
      <c r="C69" s="156"/>
      <c r="E69" s="217"/>
      <c r="F69" s="217"/>
      <c r="H69" s="217"/>
      <c r="I69" s="217"/>
      <c r="K69" s="217"/>
      <c r="L69" s="217"/>
      <c r="N69" s="217"/>
      <c r="O69" s="217"/>
      <c r="Q69" s="217"/>
      <c r="R69" s="217"/>
      <c r="S69" s="217"/>
      <c r="T69" s="224"/>
    </row>
    <row r="70" spans="1:38" ht="14.25">
      <c r="B70" s="156"/>
      <c r="C70" s="156"/>
      <c r="E70" s="217"/>
      <c r="F70" s="217"/>
      <c r="H70" s="217"/>
      <c r="I70" s="217"/>
      <c r="K70" s="217"/>
      <c r="L70" s="217"/>
      <c r="N70" s="217"/>
      <c r="O70" s="217"/>
      <c r="Q70" s="217"/>
      <c r="R70" s="217"/>
      <c r="S70" s="217"/>
      <c r="T70" s="224"/>
    </row>
    <row r="71" spans="1:38" ht="14.25">
      <c r="B71" s="156"/>
      <c r="C71" s="156"/>
      <c r="D71" s="190"/>
      <c r="E71" s="217"/>
      <c r="F71" s="217"/>
      <c r="H71" s="217"/>
      <c r="I71" s="217"/>
      <c r="J71" s="217"/>
      <c r="K71" s="217"/>
      <c r="L71" s="217"/>
      <c r="M71" s="217"/>
      <c r="N71" s="217"/>
      <c r="O71" s="217"/>
      <c r="Q71" s="217"/>
      <c r="R71" s="217"/>
      <c r="S71" s="217"/>
      <c r="T71" s="224"/>
    </row>
    <row r="72" spans="1:38" ht="14.25">
      <c r="B72" s="156"/>
      <c r="C72" s="156"/>
      <c r="D72" s="190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24"/>
    </row>
    <row r="73" spans="1:38" ht="14.25">
      <c r="B73" s="156"/>
      <c r="C73" s="156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224"/>
    </row>
    <row r="74" spans="1:38" ht="14.25">
      <c r="B74" s="156"/>
      <c r="C74" s="156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224"/>
    </row>
    <row r="75" spans="1:38" ht="14.25">
      <c r="B75" s="156"/>
      <c r="C75" s="156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224"/>
    </row>
    <row r="76" spans="1:38" ht="14.25">
      <c r="B76" s="156"/>
      <c r="C76" s="156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224"/>
    </row>
    <row r="77" spans="1:38" ht="14.25">
      <c r="B77" s="156"/>
      <c r="C77" s="156"/>
    </row>
    <row r="78" spans="1:38" ht="14.25">
      <c r="B78" s="156"/>
      <c r="C78" s="156"/>
    </row>
    <row r="79" spans="1:38" ht="14.25">
      <c r="B79" s="156"/>
      <c r="C79" s="156"/>
    </row>
    <row r="80" spans="1:38" ht="14.25">
      <c r="B80" s="156"/>
      <c r="C80" s="156"/>
    </row>
    <row r="81" spans="2:3" ht="14.25">
      <c r="B81" s="156"/>
      <c r="C81" s="156"/>
    </row>
    <row r="82" spans="2:3" ht="14.25">
      <c r="B82" s="156"/>
      <c r="C82" s="156"/>
    </row>
    <row r="83" spans="2:3" ht="14.25">
      <c r="B83" s="156"/>
      <c r="C83" s="156"/>
    </row>
    <row r="84" spans="2:3" ht="14.25">
      <c r="B84" s="156"/>
      <c r="C84" s="156"/>
    </row>
    <row r="85" spans="2:3" ht="14.25">
      <c r="B85" s="156"/>
      <c r="C85" s="156"/>
    </row>
    <row r="86" spans="2:3" ht="14.25">
      <c r="B86" s="156"/>
      <c r="C86" s="156"/>
    </row>
    <row r="87" spans="2:3" ht="14.25">
      <c r="B87" s="156"/>
      <c r="C87" s="156"/>
    </row>
    <row r="88" spans="2:3" ht="14.25">
      <c r="B88" s="156"/>
      <c r="C88" s="156"/>
    </row>
    <row r="89" spans="2:3" ht="14.25">
      <c r="B89" s="156"/>
      <c r="C89" s="156"/>
    </row>
    <row r="90" spans="2:3" ht="14.25">
      <c r="B90" s="156"/>
      <c r="C90" s="156"/>
    </row>
    <row r="91" spans="2:3" ht="14.25">
      <c r="B91" s="156"/>
      <c r="C91" s="156"/>
    </row>
    <row r="92" spans="2:3" ht="14.25">
      <c r="B92" s="156"/>
      <c r="C92" s="156"/>
    </row>
    <row r="93" spans="2:3" ht="14.25">
      <c r="B93" s="156"/>
      <c r="C93" s="156"/>
    </row>
    <row r="94" spans="2:3" ht="14.25">
      <c r="B94" s="156"/>
      <c r="C94" s="156"/>
    </row>
    <row r="95" spans="2:3" ht="14.25">
      <c r="B95" s="156"/>
      <c r="C95" s="156"/>
    </row>
    <row r="96" spans="2:3" ht="14.25">
      <c r="B96" s="156"/>
      <c r="C96" s="156"/>
    </row>
    <row r="97" spans="2:3" ht="14.25">
      <c r="B97" s="156"/>
      <c r="C97" s="156"/>
    </row>
    <row r="98" spans="2:3" ht="14.25">
      <c r="B98" s="156"/>
      <c r="C98" s="156"/>
    </row>
    <row r="99" spans="2:3" ht="14.25">
      <c r="B99" s="156"/>
      <c r="C99" s="156"/>
    </row>
    <row r="100" spans="2:3" ht="14.25">
      <c r="B100" s="156"/>
      <c r="C100" s="156"/>
    </row>
    <row r="101" spans="2:3" ht="14.25">
      <c r="B101" s="156"/>
      <c r="C101" s="156"/>
    </row>
    <row r="102" spans="2:3" ht="14.25">
      <c r="B102" s="156"/>
      <c r="C102" s="156"/>
    </row>
    <row r="103" spans="2:3" ht="14.25">
      <c r="B103" s="156"/>
      <c r="C103" s="156"/>
    </row>
    <row r="104" spans="2:3" ht="14.25">
      <c r="B104" s="156"/>
      <c r="C104" s="156"/>
    </row>
    <row r="105" spans="2:3" ht="14.25">
      <c r="B105" s="156"/>
      <c r="C105" s="156"/>
    </row>
    <row r="106" spans="2:3" ht="14.25">
      <c r="B106" s="156"/>
      <c r="C106" s="156"/>
    </row>
    <row r="107" spans="2:3" ht="14.25">
      <c r="B107" s="156"/>
      <c r="C107" s="156"/>
    </row>
    <row r="108" spans="2:3" ht="14.25">
      <c r="B108" s="156"/>
      <c r="C108" s="156"/>
    </row>
    <row r="109" spans="2:3" ht="14.25">
      <c r="B109" s="156"/>
      <c r="C109" s="156"/>
    </row>
    <row r="110" spans="2:3" ht="14.25">
      <c r="B110" s="156"/>
      <c r="C110" s="156"/>
    </row>
    <row r="111" spans="2:3" ht="14.25">
      <c r="B111" s="156"/>
      <c r="C111" s="156"/>
    </row>
    <row r="112" spans="2:3" ht="14.25">
      <c r="B112" s="156"/>
      <c r="C112" s="156"/>
    </row>
    <row r="113" spans="2:3" ht="14.25">
      <c r="B113" s="156"/>
      <c r="C113" s="156"/>
    </row>
    <row r="114" spans="2:3" ht="14.25">
      <c r="B114" s="156"/>
      <c r="C114" s="156"/>
    </row>
    <row r="115" spans="2:3" ht="14.25">
      <c r="B115" s="156"/>
      <c r="C115" s="156"/>
    </row>
    <row r="116" spans="2:3" ht="14.25">
      <c r="B116" s="156"/>
      <c r="C116" s="156"/>
    </row>
    <row r="117" spans="2:3" ht="14.25">
      <c r="B117" s="156"/>
      <c r="C117" s="156"/>
    </row>
    <row r="118" spans="2:3" ht="14.25">
      <c r="B118" s="156"/>
      <c r="C118" s="156"/>
    </row>
    <row r="119" spans="2:3" ht="14.25">
      <c r="B119" s="156"/>
      <c r="C119" s="156"/>
    </row>
    <row r="120" spans="2:3" ht="14.25">
      <c r="B120" s="156"/>
      <c r="C120" s="156"/>
    </row>
    <row r="121" spans="2:3" ht="14.25">
      <c r="B121" s="156"/>
      <c r="C121" s="156"/>
    </row>
    <row r="122" spans="2:3" ht="14.25">
      <c r="B122" s="156"/>
      <c r="C122" s="156"/>
    </row>
    <row r="123" spans="2:3" ht="14.25">
      <c r="B123" s="156"/>
      <c r="C123" s="156"/>
    </row>
    <row r="124" spans="2:3" ht="14.25">
      <c r="B124" s="156"/>
      <c r="C124" s="156"/>
    </row>
    <row r="125" spans="2:3" ht="14.25">
      <c r="B125" s="156"/>
      <c r="C125" s="156"/>
    </row>
    <row r="126" spans="2:3" ht="14.25">
      <c r="B126" s="156"/>
      <c r="C126" s="156"/>
    </row>
    <row r="127" spans="2:3" ht="14.25">
      <c r="B127" s="156"/>
      <c r="C127" s="156"/>
    </row>
    <row r="128" spans="2:3" ht="14.25">
      <c r="B128" s="156"/>
      <c r="C128" s="156"/>
    </row>
    <row r="129" spans="2:3" ht="14.25">
      <c r="B129" s="156"/>
      <c r="C129" s="156"/>
    </row>
    <row r="130" spans="2:3" ht="14.25">
      <c r="B130" s="156"/>
      <c r="C130" s="156"/>
    </row>
    <row r="131" spans="2:3" ht="14.25">
      <c r="B131" s="156"/>
      <c r="C131" s="156"/>
    </row>
    <row r="132" spans="2:3" ht="14.25">
      <c r="B132" s="156"/>
      <c r="C132" s="156"/>
    </row>
    <row r="133" spans="2:3" ht="14.25">
      <c r="B133" s="156"/>
      <c r="C133" s="156"/>
    </row>
    <row r="134" spans="2:3" ht="14.25">
      <c r="B134" s="156"/>
      <c r="C134" s="156"/>
    </row>
    <row r="135" spans="2:3" ht="14.25">
      <c r="B135" s="156"/>
      <c r="C135" s="156"/>
    </row>
    <row r="136" spans="2:3" ht="14.25">
      <c r="B136" s="156"/>
      <c r="C136" s="156"/>
    </row>
    <row r="137" spans="2:3" ht="14.25">
      <c r="B137" s="156"/>
      <c r="C137" s="156"/>
    </row>
    <row r="138" spans="2:3" ht="14.25">
      <c r="B138" s="156"/>
      <c r="C138" s="156"/>
    </row>
    <row r="139" spans="2:3" ht="14.25">
      <c r="B139" s="156"/>
      <c r="C139" s="156"/>
    </row>
    <row r="140" spans="2:3" ht="14.25">
      <c r="B140" s="156"/>
      <c r="C140" s="156"/>
    </row>
    <row r="141" spans="2:3" ht="14.25">
      <c r="B141" s="156"/>
      <c r="C141" s="156"/>
    </row>
    <row r="142" spans="2:3" ht="14.25">
      <c r="B142" s="156"/>
      <c r="C142" s="156"/>
    </row>
    <row r="143" spans="2:3" ht="14.25">
      <c r="B143" s="156"/>
      <c r="C143" s="156"/>
    </row>
    <row r="144" spans="2:3" ht="14.25">
      <c r="B144" s="156"/>
      <c r="C144" s="156"/>
    </row>
    <row r="145" spans="2:3" ht="14.25">
      <c r="B145" s="156"/>
      <c r="C145" s="156"/>
    </row>
    <row r="146" spans="2:3" ht="14.25">
      <c r="B146" s="156"/>
      <c r="C146" s="156"/>
    </row>
    <row r="147" spans="2:3" ht="14.25">
      <c r="B147" s="156"/>
      <c r="C147" s="156"/>
    </row>
    <row r="148" spans="2:3" ht="14.25">
      <c r="B148" s="156"/>
      <c r="C148" s="156"/>
    </row>
    <row r="149" spans="2:3" ht="14.25">
      <c r="B149" s="156"/>
      <c r="C149" s="156"/>
    </row>
    <row r="150" spans="2:3" ht="14.25">
      <c r="B150" s="156"/>
      <c r="C150" s="156"/>
    </row>
    <row r="151" spans="2:3" ht="14.25">
      <c r="B151" s="156"/>
      <c r="C151" s="156"/>
    </row>
    <row r="152" spans="2:3" ht="14.25">
      <c r="B152" s="156"/>
      <c r="C152" s="156"/>
    </row>
    <row r="153" spans="2:3" ht="14.25">
      <c r="B153" s="156"/>
      <c r="C153" s="156"/>
    </row>
    <row r="154" spans="2:3" ht="14.25">
      <c r="B154" s="156"/>
      <c r="C154" s="156"/>
    </row>
    <row r="155" spans="2:3" ht="14.25">
      <c r="B155" s="156"/>
      <c r="C155" s="156"/>
    </row>
    <row r="156" spans="2:3" ht="14.25">
      <c r="B156" s="156"/>
      <c r="C156" s="156"/>
    </row>
    <row r="157" spans="2:3" ht="14.25">
      <c r="B157" s="156"/>
      <c r="C157" s="156"/>
    </row>
    <row r="158" spans="2:3" ht="14.25">
      <c r="B158" s="156"/>
      <c r="C158" s="156"/>
    </row>
    <row r="159" spans="2:3" ht="14.25">
      <c r="B159" s="156"/>
      <c r="C159" s="156"/>
    </row>
    <row r="160" spans="2:3" ht="14.25">
      <c r="B160" s="156"/>
      <c r="C160" s="156"/>
    </row>
    <row r="161" spans="2:3" ht="14.25">
      <c r="B161" s="156"/>
      <c r="C161" s="156"/>
    </row>
    <row r="162" spans="2:3" ht="14.25">
      <c r="B162" s="156"/>
      <c r="C162" s="156"/>
    </row>
    <row r="163" spans="2:3" ht="14.25">
      <c r="B163" s="156"/>
      <c r="C163" s="156"/>
    </row>
    <row r="164" spans="2:3" ht="14.25">
      <c r="B164" s="156"/>
      <c r="C164" s="156"/>
    </row>
    <row r="165" spans="2:3" ht="14.25">
      <c r="B165" s="156"/>
      <c r="C165" s="156"/>
    </row>
    <row r="166" spans="2:3" ht="14.25">
      <c r="B166" s="156"/>
      <c r="C166" s="156"/>
    </row>
    <row r="167" spans="2:3" ht="14.25">
      <c r="B167" s="156"/>
      <c r="C167" s="156"/>
    </row>
    <row r="168" spans="2:3" ht="14.25">
      <c r="B168" s="156"/>
      <c r="C168" s="156"/>
    </row>
    <row r="169" spans="2:3" ht="14.25">
      <c r="B169" s="156"/>
      <c r="C169" s="156"/>
    </row>
    <row r="170" spans="2:3" ht="14.25">
      <c r="B170" s="156"/>
      <c r="C170" s="156"/>
    </row>
    <row r="171" spans="2:3" ht="14.25">
      <c r="B171" s="156"/>
      <c r="C171" s="156"/>
    </row>
    <row r="172" spans="2:3" ht="14.25">
      <c r="B172" s="156"/>
      <c r="C172" s="156"/>
    </row>
    <row r="173" spans="2:3" ht="14.25">
      <c r="B173" s="156"/>
      <c r="C173" s="156"/>
    </row>
    <row r="174" spans="2:3" ht="14.25">
      <c r="B174" s="156"/>
      <c r="C174" s="156"/>
    </row>
    <row r="175" spans="2:3" ht="14.25">
      <c r="B175" s="156"/>
      <c r="C175" s="156"/>
    </row>
    <row r="176" spans="2:3" ht="14.25">
      <c r="B176" s="156"/>
      <c r="C176" s="156"/>
    </row>
    <row r="177" spans="2:3" ht="14.25">
      <c r="B177" s="156"/>
      <c r="C177" s="156"/>
    </row>
    <row r="178" spans="2:3" ht="14.25">
      <c r="B178" s="156"/>
      <c r="C178" s="156"/>
    </row>
    <row r="179" spans="2:3" ht="14.25">
      <c r="B179" s="156"/>
      <c r="C179" s="156"/>
    </row>
    <row r="180" spans="2:3" ht="14.25">
      <c r="B180" s="156"/>
      <c r="C180" s="156"/>
    </row>
    <row r="181" spans="2:3" ht="14.25">
      <c r="B181" s="156"/>
      <c r="C181" s="156"/>
    </row>
    <row r="182" spans="2:3" ht="14.25">
      <c r="B182" s="156"/>
      <c r="C182" s="156"/>
    </row>
    <row r="183" spans="2:3" ht="14.25">
      <c r="B183" s="156"/>
      <c r="C183" s="156"/>
    </row>
    <row r="184" spans="2:3" ht="14.25">
      <c r="B184" s="156"/>
      <c r="C184" s="156"/>
    </row>
    <row r="185" spans="2:3" ht="14.25">
      <c r="B185" s="156"/>
      <c r="C185" s="156"/>
    </row>
    <row r="186" spans="2:3" ht="14.25">
      <c r="B186" s="156"/>
      <c r="C186" s="156"/>
    </row>
    <row r="187" spans="2:3" ht="14.25">
      <c r="B187" s="156"/>
      <c r="C187" s="156"/>
    </row>
    <row r="188" spans="2:3" ht="14.25">
      <c r="B188" s="156"/>
      <c r="C188" s="156"/>
    </row>
    <row r="189" spans="2:3" ht="14.25">
      <c r="B189" s="156"/>
      <c r="C189" s="156"/>
    </row>
    <row r="190" spans="2:3" ht="14.25">
      <c r="B190" s="156"/>
      <c r="C190" s="156"/>
    </row>
    <row r="191" spans="2:3" ht="14.25">
      <c r="B191" s="156"/>
      <c r="C191" s="156"/>
    </row>
    <row r="192" spans="2:3" ht="14.25">
      <c r="B192" s="156"/>
      <c r="C192" s="156"/>
    </row>
    <row r="193" spans="2:3" ht="14.25">
      <c r="B193" s="156"/>
      <c r="C193" s="156"/>
    </row>
    <row r="194" spans="2:3" ht="14.25">
      <c r="B194" s="156"/>
      <c r="C194" s="156"/>
    </row>
    <row r="195" spans="2:3" ht="14.25">
      <c r="B195" s="156"/>
      <c r="C195" s="156"/>
    </row>
    <row r="196" spans="2:3" ht="14.25">
      <c r="B196" s="156"/>
      <c r="C196" s="156"/>
    </row>
    <row r="197" spans="2:3" ht="14.25">
      <c r="B197" s="156"/>
      <c r="C197" s="156"/>
    </row>
    <row r="198" spans="2:3" ht="14.25">
      <c r="B198" s="156"/>
      <c r="C198" s="156"/>
    </row>
    <row r="199" spans="2:3" ht="14.25">
      <c r="B199" s="156"/>
      <c r="C199" s="156"/>
    </row>
    <row r="200" spans="2:3" ht="14.25">
      <c r="B200" s="156"/>
      <c r="C200" s="156"/>
    </row>
    <row r="201" spans="2:3" ht="14.25">
      <c r="B201" s="156"/>
      <c r="C201" s="156"/>
    </row>
    <row r="202" spans="2:3" ht="14.25">
      <c r="B202" s="156"/>
      <c r="C202" s="156"/>
    </row>
    <row r="203" spans="2:3" ht="14.25">
      <c r="B203" s="156"/>
      <c r="C203" s="156"/>
    </row>
    <row r="204" spans="2:3" ht="14.25">
      <c r="B204" s="156"/>
      <c r="C204" s="156"/>
    </row>
    <row r="205" spans="2:3" ht="14.25">
      <c r="B205" s="156"/>
      <c r="C205" s="156"/>
    </row>
    <row r="206" spans="2:3" ht="14.25">
      <c r="B206" s="156"/>
      <c r="C206" s="156"/>
    </row>
    <row r="207" spans="2:3" ht="14.25">
      <c r="B207" s="156"/>
      <c r="C207" s="156"/>
    </row>
    <row r="208" spans="2:3" ht="14.25">
      <c r="B208" s="156"/>
      <c r="C208" s="156"/>
    </row>
    <row r="209" spans="2:3" ht="14.25">
      <c r="B209" s="156"/>
      <c r="C209" s="156"/>
    </row>
    <row r="210" spans="2:3" ht="14.25">
      <c r="B210" s="156"/>
      <c r="C210" s="156"/>
    </row>
    <row r="211" spans="2:3" ht="14.25">
      <c r="B211" s="156"/>
      <c r="C211" s="156"/>
    </row>
    <row r="212" spans="2:3" ht="14.25">
      <c r="B212" s="156"/>
      <c r="C212" s="156"/>
    </row>
    <row r="213" spans="2:3" ht="14.25">
      <c r="B213" s="156"/>
      <c r="C213" s="156"/>
    </row>
    <row r="214" spans="2:3" ht="14.25">
      <c r="B214" s="156"/>
      <c r="C214" s="156"/>
    </row>
    <row r="215" spans="2:3" ht="14.25">
      <c r="B215" s="156"/>
      <c r="C215" s="156"/>
    </row>
    <row r="216" spans="2:3" ht="14.25">
      <c r="B216" s="156"/>
      <c r="C216" s="156"/>
    </row>
    <row r="217" spans="2:3" ht="14.25">
      <c r="B217" s="156"/>
      <c r="C217" s="156"/>
    </row>
    <row r="218" spans="2:3" ht="14.25">
      <c r="B218" s="156"/>
      <c r="C218" s="156"/>
    </row>
    <row r="219" spans="2:3" ht="14.25">
      <c r="B219" s="156"/>
      <c r="C219" s="156"/>
    </row>
    <row r="220" spans="2:3" ht="14.25">
      <c r="B220" s="156"/>
      <c r="C220" s="156"/>
    </row>
    <row r="221" spans="2:3" ht="14.25">
      <c r="B221" s="156"/>
      <c r="C221" s="156"/>
    </row>
    <row r="222" spans="2:3" ht="14.25">
      <c r="B222" s="156"/>
      <c r="C222" s="156"/>
    </row>
    <row r="223" spans="2:3" ht="14.25">
      <c r="B223" s="156"/>
      <c r="C223" s="156"/>
    </row>
    <row r="224" spans="2:3" ht="14.25">
      <c r="B224" s="156"/>
      <c r="C224" s="156"/>
    </row>
    <row r="225" spans="2:3" ht="14.25">
      <c r="B225" s="156"/>
      <c r="C225" s="156"/>
    </row>
    <row r="226" spans="2:3" ht="14.25">
      <c r="B226" s="156"/>
      <c r="C226" s="156"/>
    </row>
    <row r="227" spans="2:3" ht="14.25">
      <c r="B227" s="156"/>
      <c r="C227" s="156"/>
    </row>
    <row r="228" spans="2:3" ht="14.25">
      <c r="B228" s="156"/>
      <c r="C228" s="156"/>
    </row>
    <row r="229" spans="2:3" ht="14.25">
      <c r="B229" s="156"/>
      <c r="C229" s="156"/>
    </row>
    <row r="230" spans="2:3" ht="14.25">
      <c r="B230" s="156"/>
      <c r="C230" s="156"/>
    </row>
    <row r="231" spans="2:3" ht="14.25">
      <c r="B231" s="156"/>
      <c r="C231" s="156"/>
    </row>
    <row r="232" spans="2:3" ht="14.25">
      <c r="B232" s="156"/>
      <c r="C232" s="156"/>
    </row>
    <row r="233" spans="2:3" ht="14.25">
      <c r="B233" s="156"/>
      <c r="C233" s="156"/>
    </row>
    <row r="234" spans="2:3" ht="14.25">
      <c r="B234" s="156"/>
      <c r="C234" s="156"/>
    </row>
    <row r="235" spans="2:3" ht="14.25">
      <c r="B235" s="156"/>
      <c r="C235" s="156"/>
    </row>
    <row r="236" spans="2:3" ht="14.25">
      <c r="B236" s="156"/>
      <c r="C236" s="156"/>
    </row>
    <row r="237" spans="2:3" ht="14.25">
      <c r="B237" s="156"/>
      <c r="C237" s="156"/>
    </row>
    <row r="238" spans="2:3" ht="14.25">
      <c r="B238" s="156"/>
      <c r="C238" s="156"/>
    </row>
    <row r="239" spans="2:3" ht="14.25">
      <c r="B239" s="156"/>
      <c r="C239" s="156"/>
    </row>
    <row r="240" spans="2:3" ht="14.25">
      <c r="B240" s="156"/>
      <c r="C240" s="156"/>
    </row>
    <row r="241" spans="2:3" ht="14.25">
      <c r="B241" s="156"/>
      <c r="C241" s="156"/>
    </row>
    <row r="242" spans="2:3" ht="14.25">
      <c r="B242" s="156"/>
      <c r="C242" s="156"/>
    </row>
    <row r="243" spans="2:3" ht="14.25">
      <c r="B243" s="156"/>
      <c r="C243" s="156"/>
    </row>
    <row r="244" spans="2:3" ht="14.25">
      <c r="B244" s="156"/>
      <c r="C244" s="156"/>
    </row>
    <row r="245" spans="2:3" ht="14.25">
      <c r="B245" s="156"/>
      <c r="C245" s="156"/>
    </row>
    <row r="246" spans="2:3" ht="14.25">
      <c r="B246" s="156"/>
      <c r="C246" s="156"/>
    </row>
    <row r="247" spans="2:3" ht="14.25">
      <c r="B247" s="156"/>
      <c r="C247" s="156"/>
    </row>
    <row r="248" spans="2:3" ht="14.25">
      <c r="B248" s="156"/>
      <c r="C248" s="156"/>
    </row>
    <row r="249" spans="2:3" ht="14.25">
      <c r="B249" s="156"/>
      <c r="C249" s="156"/>
    </row>
    <row r="250" spans="2:3" ht="14.25">
      <c r="B250" s="156"/>
      <c r="C250" s="156"/>
    </row>
    <row r="251" spans="2:3" ht="14.25">
      <c r="B251" s="156"/>
      <c r="C251" s="156"/>
    </row>
    <row r="252" spans="2:3" ht="14.25">
      <c r="B252" s="156"/>
      <c r="C252" s="156"/>
    </row>
    <row r="253" spans="2:3" ht="14.25">
      <c r="B253" s="156"/>
      <c r="C253" s="156"/>
    </row>
    <row r="254" spans="2:3" ht="14.25">
      <c r="B254" s="156"/>
      <c r="C254" s="156"/>
    </row>
    <row r="255" spans="2:3" ht="14.25">
      <c r="B255" s="156"/>
      <c r="C255" s="156"/>
    </row>
    <row r="256" spans="2:3" ht="14.25">
      <c r="B256" s="156"/>
      <c r="C256" s="156"/>
    </row>
    <row r="257" spans="2:3" ht="14.25">
      <c r="B257" s="156"/>
      <c r="C257" s="156"/>
    </row>
    <row r="258" spans="2:3" ht="14.25">
      <c r="B258" s="156"/>
      <c r="C258" s="156"/>
    </row>
    <row r="259" spans="2:3" ht="14.25">
      <c r="B259" s="156"/>
      <c r="C259" s="156"/>
    </row>
    <row r="260" spans="2:3" ht="14.25">
      <c r="B260" s="156"/>
      <c r="C260" s="156"/>
    </row>
    <row r="261" spans="2:3" ht="14.25">
      <c r="B261" s="156"/>
      <c r="C261" s="156"/>
    </row>
    <row r="262" spans="2:3" ht="14.25">
      <c r="B262" s="156"/>
      <c r="C262" s="156"/>
    </row>
    <row r="263" spans="2:3" ht="14.25">
      <c r="B263" s="156"/>
      <c r="C263" s="156"/>
    </row>
    <row r="264" spans="2:3" ht="14.25">
      <c r="B264" s="156"/>
      <c r="C264" s="156"/>
    </row>
    <row r="265" spans="2:3" ht="14.25">
      <c r="B265" s="156"/>
      <c r="C265" s="156"/>
    </row>
    <row r="266" spans="2:3" ht="14.25">
      <c r="B266" s="156"/>
      <c r="C266" s="156"/>
    </row>
    <row r="267" spans="2:3" ht="14.25">
      <c r="B267" s="156"/>
      <c r="C267" s="156"/>
    </row>
    <row r="268" spans="2:3" ht="14.25">
      <c r="B268" s="156"/>
      <c r="C268" s="156"/>
    </row>
    <row r="269" spans="2:3" ht="14.25">
      <c r="B269" s="156"/>
      <c r="C269" s="156"/>
    </row>
    <row r="270" spans="2:3" ht="14.25">
      <c r="B270" s="156"/>
      <c r="C270" s="156"/>
    </row>
    <row r="271" spans="2:3" ht="14.25">
      <c r="B271" s="156"/>
      <c r="C271" s="156"/>
    </row>
    <row r="272" spans="2:3" ht="14.25">
      <c r="B272" s="156"/>
      <c r="C272" s="156"/>
    </row>
    <row r="273" spans="2:3" ht="14.25">
      <c r="B273" s="156"/>
      <c r="C273" s="156"/>
    </row>
    <row r="274" spans="2:3" ht="14.25">
      <c r="B274" s="156"/>
      <c r="C274" s="156"/>
    </row>
    <row r="275" spans="2:3" ht="14.25">
      <c r="B275" s="156"/>
      <c r="C275" s="156"/>
    </row>
    <row r="276" spans="2:3" ht="14.25">
      <c r="B276" s="156"/>
      <c r="C276" s="156"/>
    </row>
    <row r="277" spans="2:3" ht="14.25">
      <c r="B277" s="156"/>
      <c r="C277" s="156"/>
    </row>
    <row r="278" spans="2:3" ht="14.25">
      <c r="B278" s="156"/>
      <c r="C278" s="156"/>
    </row>
    <row r="279" spans="2:3" ht="14.25">
      <c r="B279" s="156"/>
      <c r="C279" s="156"/>
    </row>
    <row r="280" spans="2:3" ht="14.25">
      <c r="B280" s="156"/>
      <c r="C280" s="156"/>
    </row>
    <row r="281" spans="2:3" ht="14.25">
      <c r="B281" s="156"/>
      <c r="C281" s="156"/>
    </row>
    <row r="282" spans="2:3" ht="14.25">
      <c r="B282" s="156"/>
      <c r="C282" s="156"/>
    </row>
    <row r="283" spans="2:3" ht="14.25">
      <c r="B283" s="156"/>
      <c r="C283" s="156"/>
    </row>
    <row r="284" spans="2:3" ht="14.25">
      <c r="B284" s="156"/>
      <c r="C284" s="156"/>
    </row>
    <row r="285" spans="2:3" ht="14.25">
      <c r="B285" s="156"/>
      <c r="C285" s="156"/>
    </row>
    <row r="286" spans="2:3" ht="14.25">
      <c r="B286" s="156"/>
      <c r="C286" s="156"/>
    </row>
    <row r="287" spans="2:3" ht="14.25">
      <c r="B287" s="156"/>
      <c r="C287" s="156"/>
    </row>
    <row r="288" spans="2:3" ht="14.25">
      <c r="B288" s="156"/>
      <c r="C288" s="156"/>
    </row>
    <row r="289" spans="2:3" ht="14.25">
      <c r="B289" s="156"/>
      <c r="C289" s="156"/>
    </row>
    <row r="290" spans="2:3" ht="14.25">
      <c r="B290" s="156"/>
      <c r="C290" s="156"/>
    </row>
    <row r="291" spans="2:3" ht="14.25">
      <c r="B291" s="156"/>
      <c r="C291" s="156"/>
    </row>
    <row r="292" spans="2:3" ht="14.25">
      <c r="B292" s="156"/>
      <c r="C292" s="156"/>
    </row>
    <row r="293" spans="2:3" ht="14.25">
      <c r="B293" s="156"/>
      <c r="C293" s="156"/>
    </row>
    <row r="294" spans="2:3" ht="14.25">
      <c r="B294" s="156"/>
      <c r="C294" s="156"/>
    </row>
    <row r="295" spans="2:3" ht="14.25">
      <c r="B295" s="156"/>
      <c r="C295" s="156"/>
    </row>
    <row r="296" spans="2:3" ht="14.25">
      <c r="B296" s="156"/>
      <c r="C296" s="156"/>
    </row>
    <row r="297" spans="2:3" ht="14.25">
      <c r="B297" s="156"/>
      <c r="C297" s="156"/>
    </row>
    <row r="298" spans="2:3" ht="14.25">
      <c r="B298" s="156"/>
      <c r="C298" s="156"/>
    </row>
    <row r="299" spans="2:3" ht="14.25">
      <c r="B299" s="156"/>
      <c r="C299" s="156"/>
    </row>
    <row r="300" spans="2:3" ht="14.25">
      <c r="B300" s="156"/>
      <c r="C300" s="156"/>
    </row>
    <row r="301" spans="2:3" ht="14.25">
      <c r="B301" s="156"/>
      <c r="C301" s="156"/>
    </row>
    <row r="302" spans="2:3" ht="14.25">
      <c r="B302" s="156"/>
      <c r="C302" s="156"/>
    </row>
    <row r="303" spans="2:3" ht="14.25">
      <c r="B303" s="156"/>
      <c r="C303" s="156"/>
    </row>
    <row r="304" spans="2:3" ht="14.25">
      <c r="B304" s="156"/>
      <c r="C304" s="156"/>
    </row>
    <row r="305" spans="2:3" ht="14.25">
      <c r="B305" s="156"/>
      <c r="C305" s="156"/>
    </row>
    <row r="306" spans="2:3" ht="14.25">
      <c r="B306" s="156"/>
      <c r="C306" s="156"/>
    </row>
    <row r="307" spans="2:3" ht="14.25">
      <c r="B307" s="156"/>
      <c r="C307" s="156"/>
    </row>
    <row r="308" spans="2:3" ht="14.25">
      <c r="B308" s="156"/>
      <c r="C308" s="156"/>
    </row>
    <row r="309" spans="2:3" ht="14.25">
      <c r="B309" s="156"/>
      <c r="C309" s="156"/>
    </row>
    <row r="310" spans="2:3" ht="14.25">
      <c r="B310" s="156"/>
      <c r="C310" s="156"/>
    </row>
    <row r="311" spans="2:3" ht="14.25">
      <c r="B311" s="156"/>
      <c r="C311" s="156"/>
    </row>
    <row r="312" spans="2:3" ht="14.25">
      <c r="B312" s="156"/>
      <c r="C312" s="156"/>
    </row>
    <row r="313" spans="2:3" ht="14.25">
      <c r="B313" s="156"/>
      <c r="C313" s="156"/>
    </row>
    <row r="314" spans="2:3" ht="14.25">
      <c r="B314" s="156"/>
      <c r="C314" s="156"/>
    </row>
    <row r="315" spans="2:3" ht="14.25">
      <c r="B315" s="156"/>
      <c r="C315" s="156"/>
    </row>
    <row r="316" spans="2:3" ht="14.25">
      <c r="B316" s="156"/>
      <c r="C316" s="156"/>
    </row>
    <row r="317" spans="2:3" ht="14.25">
      <c r="B317" s="156"/>
      <c r="C317" s="156"/>
    </row>
    <row r="318" spans="2:3" ht="14.25">
      <c r="B318" s="156"/>
      <c r="C318" s="156"/>
    </row>
    <row r="319" spans="2:3" ht="14.25">
      <c r="B319" s="156"/>
      <c r="C319" s="156"/>
    </row>
    <row r="320" spans="2:3" ht="14.25">
      <c r="B320" s="156"/>
      <c r="C320" s="156"/>
    </row>
    <row r="321" spans="2:3" ht="14.25">
      <c r="B321" s="156"/>
      <c r="C321" s="156"/>
    </row>
    <row r="322" spans="2:3" ht="14.25">
      <c r="B322" s="156"/>
      <c r="C322" s="156"/>
    </row>
    <row r="323" spans="2:3" ht="14.25">
      <c r="B323" s="156"/>
      <c r="C323" s="156"/>
    </row>
    <row r="324" spans="2:3" ht="14.25">
      <c r="B324" s="156"/>
      <c r="C324" s="156"/>
    </row>
    <row r="325" spans="2:3" ht="14.25">
      <c r="B325" s="156"/>
      <c r="C325" s="156"/>
    </row>
    <row r="326" spans="2:3" ht="14.25">
      <c r="B326" s="156"/>
      <c r="C326" s="156"/>
    </row>
    <row r="327" spans="2:3" ht="14.25">
      <c r="B327" s="156"/>
      <c r="C327" s="156"/>
    </row>
    <row r="328" spans="2:3" ht="14.25">
      <c r="B328" s="156"/>
      <c r="C328" s="156"/>
    </row>
    <row r="329" spans="2:3" ht="14.25">
      <c r="B329" s="156"/>
      <c r="C329" s="156"/>
    </row>
    <row r="330" spans="2:3" ht="14.25">
      <c r="B330" s="156"/>
      <c r="C330" s="156"/>
    </row>
    <row r="331" spans="2:3" ht="14.25">
      <c r="B331" s="156"/>
      <c r="C331" s="156"/>
    </row>
    <row r="332" spans="2:3" ht="14.25">
      <c r="B332" s="156"/>
      <c r="C332" s="156"/>
    </row>
    <row r="333" spans="2:3" ht="14.25">
      <c r="B333" s="156"/>
      <c r="C333" s="156"/>
    </row>
    <row r="334" spans="2:3" ht="14.25">
      <c r="B334" s="156"/>
      <c r="C334" s="156"/>
    </row>
    <row r="335" spans="2:3" ht="14.25">
      <c r="B335" s="156"/>
      <c r="C335" s="156"/>
    </row>
    <row r="336" spans="2:3" ht="14.25">
      <c r="B336" s="156"/>
      <c r="C336" s="156"/>
    </row>
    <row r="337" spans="2:3" ht="14.25">
      <c r="B337" s="156"/>
      <c r="C337" s="156"/>
    </row>
    <row r="338" spans="2:3" ht="14.25">
      <c r="B338" s="156"/>
      <c r="C338" s="156"/>
    </row>
    <row r="339" spans="2:3" ht="14.25">
      <c r="B339" s="156"/>
      <c r="C339" s="156"/>
    </row>
    <row r="340" spans="2:3" ht="14.25">
      <c r="B340" s="156"/>
      <c r="C340" s="156"/>
    </row>
    <row r="341" spans="2:3" ht="14.25">
      <c r="B341" s="156"/>
      <c r="C341" s="156"/>
    </row>
    <row r="342" spans="2:3" ht="14.25">
      <c r="B342" s="156"/>
      <c r="C342" s="156"/>
    </row>
    <row r="343" spans="2:3" ht="14.25">
      <c r="B343" s="156"/>
      <c r="C343" s="156"/>
    </row>
    <row r="344" spans="2:3" ht="14.25">
      <c r="B344" s="156"/>
      <c r="C344" s="156"/>
    </row>
    <row r="345" spans="2:3" ht="14.25">
      <c r="B345" s="156"/>
      <c r="C345" s="156"/>
    </row>
    <row r="346" spans="2:3" ht="14.25">
      <c r="B346" s="156"/>
      <c r="C346" s="156"/>
    </row>
    <row r="347" spans="2:3" ht="14.25">
      <c r="B347" s="156"/>
      <c r="C347" s="156"/>
    </row>
    <row r="348" spans="2:3" ht="14.25">
      <c r="B348" s="156"/>
      <c r="C348" s="156"/>
    </row>
    <row r="349" spans="2:3" ht="14.25">
      <c r="B349" s="156"/>
      <c r="C349" s="156"/>
    </row>
    <row r="350" spans="2:3" ht="14.25">
      <c r="B350" s="156"/>
      <c r="C350" s="156"/>
    </row>
    <row r="351" spans="2:3" ht="14.25">
      <c r="B351" s="156"/>
      <c r="C351" s="156"/>
    </row>
    <row r="352" spans="2:3" ht="14.25">
      <c r="B352" s="156"/>
      <c r="C352" s="156"/>
    </row>
    <row r="353" spans="2:3" ht="14.25">
      <c r="B353" s="156"/>
      <c r="C353" s="156"/>
    </row>
    <row r="354" spans="2:3" ht="14.25">
      <c r="B354" s="156"/>
      <c r="C354" s="156"/>
    </row>
    <row r="355" spans="2:3" ht="14.25">
      <c r="B355" s="156"/>
      <c r="C355" s="156"/>
    </row>
    <row r="356" spans="2:3" ht="14.25">
      <c r="B356" s="156"/>
      <c r="C356" s="156"/>
    </row>
    <row r="357" spans="2:3" ht="14.25">
      <c r="B357" s="156"/>
      <c r="C357" s="156"/>
    </row>
    <row r="358" spans="2:3" ht="14.25">
      <c r="B358" s="156"/>
      <c r="C358" s="156"/>
    </row>
    <row r="359" spans="2:3" ht="14.25">
      <c r="B359" s="156"/>
      <c r="C359" s="156"/>
    </row>
    <row r="360" spans="2:3" ht="14.25">
      <c r="B360" s="156"/>
      <c r="C360" s="156"/>
    </row>
    <row r="361" spans="2:3" ht="14.25">
      <c r="B361" s="156"/>
      <c r="C361" s="156"/>
    </row>
    <row r="362" spans="2:3" ht="14.25">
      <c r="B362" s="156"/>
      <c r="C362" s="156"/>
    </row>
    <row r="363" spans="2:3" ht="14.25">
      <c r="B363" s="156"/>
      <c r="C363" s="156"/>
    </row>
    <row r="364" spans="2:3" ht="14.25">
      <c r="B364" s="156"/>
      <c r="C364" s="156"/>
    </row>
    <row r="365" spans="2:3" ht="14.25">
      <c r="B365" s="156"/>
      <c r="C365" s="156"/>
    </row>
    <row r="366" spans="2:3" ht="14.25">
      <c r="B366" s="156"/>
      <c r="C366" s="156"/>
    </row>
    <row r="367" spans="2:3" ht="14.25">
      <c r="B367" s="156"/>
      <c r="C367" s="156"/>
    </row>
    <row r="368" spans="2:3" ht="14.25">
      <c r="B368" s="156"/>
      <c r="C368" s="156"/>
    </row>
    <row r="369" spans="2:3" ht="14.25">
      <c r="B369" s="156"/>
      <c r="C369" s="156"/>
    </row>
    <row r="370" spans="2:3" ht="14.25">
      <c r="B370" s="156"/>
      <c r="C370" s="156"/>
    </row>
    <row r="371" spans="2:3" ht="14.25">
      <c r="B371" s="156"/>
      <c r="C371" s="156"/>
    </row>
    <row r="372" spans="2:3" ht="14.25">
      <c r="B372" s="156"/>
      <c r="C372" s="156"/>
    </row>
    <row r="373" spans="2:3" ht="14.25">
      <c r="B373" s="156"/>
      <c r="C373" s="156"/>
    </row>
    <row r="374" spans="2:3" ht="14.25">
      <c r="B374" s="156"/>
      <c r="C374" s="156"/>
    </row>
    <row r="375" spans="2:3" ht="14.25">
      <c r="B375" s="156"/>
      <c r="C375" s="156"/>
    </row>
    <row r="376" spans="2:3" ht="14.25">
      <c r="B376" s="156"/>
      <c r="C376" s="156"/>
    </row>
    <row r="377" spans="2:3" ht="14.25">
      <c r="B377" s="156"/>
      <c r="C377" s="156"/>
    </row>
    <row r="378" spans="2:3" ht="14.25">
      <c r="B378" s="156"/>
      <c r="C378" s="156"/>
    </row>
    <row r="379" spans="2:3" ht="14.25">
      <c r="B379" s="156"/>
      <c r="C379" s="156"/>
    </row>
    <row r="380" spans="2:3" ht="14.25">
      <c r="B380" s="156"/>
      <c r="C380" s="156"/>
    </row>
    <row r="381" spans="2:3" ht="14.25">
      <c r="B381" s="156"/>
      <c r="C381" s="156"/>
    </row>
    <row r="382" spans="2:3" ht="14.25">
      <c r="B382" s="156"/>
      <c r="C382" s="156"/>
    </row>
    <row r="383" spans="2:3" ht="14.25">
      <c r="B383" s="156"/>
      <c r="C383" s="156"/>
    </row>
    <row r="384" spans="2:3" ht="14.25">
      <c r="B384" s="156"/>
      <c r="C384" s="156"/>
    </row>
    <row r="385" spans="2:3" ht="14.25">
      <c r="B385" s="156"/>
      <c r="C385" s="156"/>
    </row>
    <row r="386" spans="2:3" ht="14.25">
      <c r="B386" s="156"/>
      <c r="C386" s="156"/>
    </row>
    <row r="387" spans="2:3" ht="14.25">
      <c r="B387" s="156"/>
      <c r="C387" s="156"/>
    </row>
    <row r="388" spans="2:3" ht="14.25">
      <c r="B388" s="156"/>
      <c r="C388" s="156"/>
    </row>
    <row r="389" spans="2:3" ht="14.25">
      <c r="B389" s="156"/>
      <c r="C389" s="156"/>
    </row>
    <row r="390" spans="2:3" ht="14.25">
      <c r="B390" s="156"/>
      <c r="C390" s="156"/>
    </row>
    <row r="391" spans="2:3" ht="14.25">
      <c r="B391" s="156"/>
      <c r="C391" s="156"/>
    </row>
    <row r="392" spans="2:3" ht="14.25">
      <c r="B392" s="156"/>
      <c r="C392" s="156"/>
    </row>
    <row r="393" spans="2:3" ht="14.25">
      <c r="B393" s="156"/>
      <c r="C393" s="156"/>
    </row>
    <row r="394" spans="2:3" ht="14.25">
      <c r="B394" s="156"/>
      <c r="C394" s="156"/>
    </row>
    <row r="395" spans="2:3" ht="14.25">
      <c r="B395" s="156"/>
      <c r="C395" s="156"/>
    </row>
    <row r="396" spans="2:3" ht="14.25">
      <c r="B396" s="156"/>
      <c r="C396" s="156"/>
    </row>
    <row r="397" spans="2:3" ht="14.25">
      <c r="B397" s="156"/>
      <c r="C397" s="156"/>
    </row>
    <row r="398" spans="2:3" ht="14.25">
      <c r="B398" s="156"/>
      <c r="C398" s="156"/>
    </row>
    <row r="399" spans="2:3" ht="14.25">
      <c r="B399" s="156"/>
      <c r="C399" s="156"/>
    </row>
    <row r="400" spans="2:3" ht="14.25">
      <c r="B400" s="156"/>
      <c r="C400" s="156"/>
    </row>
    <row r="401" spans="2:3" ht="14.25">
      <c r="B401" s="156"/>
      <c r="C401" s="156"/>
    </row>
    <row r="402" spans="2:3" ht="14.25">
      <c r="B402" s="156"/>
      <c r="C402" s="156"/>
    </row>
    <row r="403" spans="2:3" ht="14.25">
      <c r="B403" s="156"/>
      <c r="C403" s="156"/>
    </row>
    <row r="404" spans="2:3" ht="14.25">
      <c r="B404" s="156"/>
      <c r="C404" s="156"/>
    </row>
    <row r="405" spans="2:3" ht="14.25">
      <c r="B405" s="156"/>
      <c r="C405" s="156"/>
    </row>
    <row r="406" spans="2:3" ht="14.25">
      <c r="B406" s="156"/>
      <c r="C406" s="156"/>
    </row>
    <row r="407" spans="2:3" ht="14.25">
      <c r="B407" s="156"/>
      <c r="C407" s="156"/>
    </row>
    <row r="408" spans="2:3" ht="14.25">
      <c r="B408" s="156"/>
      <c r="C408" s="156"/>
    </row>
    <row r="409" spans="2:3" ht="14.25">
      <c r="B409" s="156"/>
      <c r="C409" s="156"/>
    </row>
    <row r="410" spans="2:3" ht="14.25">
      <c r="B410" s="156"/>
      <c r="C410" s="156"/>
    </row>
    <row r="411" spans="2:3" ht="14.25">
      <c r="B411" s="156"/>
      <c r="C411" s="156"/>
    </row>
    <row r="412" spans="2:3" ht="14.25">
      <c r="B412" s="156"/>
      <c r="C412" s="156"/>
    </row>
    <row r="413" spans="2:3" ht="14.25">
      <c r="B413" s="156"/>
      <c r="C413" s="156"/>
    </row>
    <row r="414" spans="2:3" ht="14.25">
      <c r="B414" s="156"/>
      <c r="C414" s="156"/>
    </row>
    <row r="415" spans="2:3" ht="14.25">
      <c r="B415" s="156"/>
      <c r="C415" s="156"/>
    </row>
    <row r="416" spans="2:3" ht="14.25">
      <c r="B416" s="156"/>
      <c r="C416" s="156"/>
    </row>
    <row r="417" spans="2:3" ht="14.25">
      <c r="B417" s="156"/>
      <c r="C417" s="156"/>
    </row>
    <row r="418" spans="2:3" ht="14.25">
      <c r="B418" s="156"/>
      <c r="C418" s="156"/>
    </row>
    <row r="419" spans="2:3" ht="14.25">
      <c r="B419" s="156"/>
      <c r="C419" s="156"/>
    </row>
    <row r="420" spans="2:3" ht="14.25">
      <c r="B420" s="156"/>
      <c r="C420" s="156"/>
    </row>
    <row r="421" spans="2:3" ht="14.25">
      <c r="B421" s="156"/>
      <c r="C421" s="156"/>
    </row>
    <row r="422" spans="2:3" ht="14.25">
      <c r="B422" s="156"/>
      <c r="C422" s="156"/>
    </row>
    <row r="423" spans="2:3" ht="14.25">
      <c r="B423" s="156"/>
      <c r="C423" s="156"/>
    </row>
    <row r="424" spans="2:3" ht="14.25">
      <c r="B424" s="156"/>
      <c r="C424" s="156"/>
    </row>
    <row r="425" spans="2:3" ht="14.25">
      <c r="B425" s="156"/>
      <c r="C425" s="156"/>
    </row>
    <row r="426" spans="2:3" ht="14.25">
      <c r="B426" s="156"/>
      <c r="C426" s="156"/>
    </row>
    <row r="427" spans="2:3" ht="14.25">
      <c r="B427" s="156"/>
      <c r="C427" s="156"/>
    </row>
    <row r="428" spans="2:3" ht="14.25">
      <c r="B428" s="156"/>
      <c r="C428" s="156"/>
    </row>
    <row r="429" spans="2:3" ht="14.25">
      <c r="B429" s="156"/>
      <c r="C429" s="156"/>
    </row>
    <row r="430" spans="2:3" ht="14.25">
      <c r="B430" s="156"/>
      <c r="C430" s="156"/>
    </row>
    <row r="431" spans="2:3" ht="14.25">
      <c r="B431" s="156"/>
      <c r="C431" s="156"/>
    </row>
    <row r="432" spans="2:3" ht="14.25">
      <c r="B432" s="156"/>
      <c r="C432" s="156"/>
    </row>
    <row r="433" spans="2:3" ht="14.25">
      <c r="B433" s="156"/>
      <c r="C433" s="156"/>
    </row>
    <row r="434" spans="2:3" ht="14.25">
      <c r="B434" s="156"/>
      <c r="C434" s="156"/>
    </row>
    <row r="435" spans="2:3" ht="14.25">
      <c r="B435" s="156"/>
      <c r="C435" s="156"/>
    </row>
    <row r="436" spans="2:3" ht="14.25">
      <c r="B436" s="156"/>
      <c r="C436" s="156"/>
    </row>
    <row r="437" spans="2:3" ht="14.25">
      <c r="B437" s="156"/>
      <c r="C437" s="156"/>
    </row>
    <row r="438" spans="2:3" ht="14.25">
      <c r="B438" s="156"/>
      <c r="C438" s="156"/>
    </row>
    <row r="439" spans="2:3" ht="14.25">
      <c r="B439" s="156"/>
      <c r="C439" s="156"/>
    </row>
    <row r="440" spans="2:3" ht="14.25">
      <c r="B440" s="156"/>
      <c r="C440" s="156"/>
    </row>
    <row r="441" spans="2:3" ht="14.25">
      <c r="B441" s="156"/>
      <c r="C441" s="156"/>
    </row>
    <row r="442" spans="2:3" ht="14.25">
      <c r="B442" s="156"/>
      <c r="C442" s="156"/>
    </row>
    <row r="443" spans="2:3" ht="14.25">
      <c r="B443" s="156"/>
      <c r="C443" s="156"/>
    </row>
    <row r="444" spans="2:3" ht="14.25">
      <c r="B444" s="156"/>
      <c r="C444" s="156"/>
    </row>
    <row r="445" spans="2:3" ht="14.25">
      <c r="B445" s="156"/>
      <c r="C445" s="156"/>
    </row>
    <row r="446" spans="2:3" ht="14.25">
      <c r="B446" s="156"/>
      <c r="C446" s="156"/>
    </row>
    <row r="447" spans="2:3" ht="14.25">
      <c r="B447" s="156"/>
      <c r="C447" s="156"/>
    </row>
    <row r="448" spans="2:3" ht="14.25">
      <c r="B448" s="156"/>
      <c r="C448" s="156"/>
    </row>
    <row r="449" spans="2:3" ht="14.25">
      <c r="B449" s="156"/>
      <c r="C449" s="156"/>
    </row>
    <row r="450" spans="2:3" ht="14.25">
      <c r="B450" s="156"/>
      <c r="C450" s="156"/>
    </row>
    <row r="451" spans="2:3" ht="14.25">
      <c r="B451" s="156"/>
      <c r="C451" s="156"/>
    </row>
    <row r="452" spans="2:3" ht="14.25">
      <c r="B452" s="156"/>
      <c r="C452" s="156"/>
    </row>
    <row r="453" spans="2:3" ht="14.25">
      <c r="B453" s="156"/>
      <c r="C453" s="156"/>
    </row>
    <row r="454" spans="2:3" ht="14.25">
      <c r="B454" s="156"/>
      <c r="C454" s="156"/>
    </row>
    <row r="455" spans="2:3" ht="14.25">
      <c r="B455" s="156"/>
      <c r="C455" s="156"/>
    </row>
    <row r="456" spans="2:3" ht="14.25">
      <c r="B456" s="156"/>
      <c r="C456" s="156"/>
    </row>
    <row r="457" spans="2:3" ht="14.25">
      <c r="B457" s="156"/>
      <c r="C457" s="156"/>
    </row>
    <row r="458" spans="2:3" ht="14.25">
      <c r="B458" s="156"/>
      <c r="C458" s="156"/>
    </row>
    <row r="459" spans="2:3" ht="14.25">
      <c r="B459" s="156"/>
      <c r="C459" s="156"/>
    </row>
    <row r="460" spans="2:3" ht="14.25">
      <c r="B460" s="156"/>
      <c r="C460" s="156"/>
    </row>
    <row r="461" spans="2:3" ht="14.25">
      <c r="B461" s="156"/>
      <c r="C461" s="156"/>
    </row>
    <row r="462" spans="2:3" ht="14.25">
      <c r="B462" s="156"/>
      <c r="C462" s="156"/>
    </row>
    <row r="463" spans="2:3" ht="14.25">
      <c r="B463" s="156"/>
      <c r="C463" s="156"/>
    </row>
    <row r="464" spans="2:3" ht="14.25">
      <c r="B464" s="156"/>
      <c r="C464" s="156"/>
    </row>
    <row r="465" spans="2:3" ht="14.25">
      <c r="B465" s="156"/>
      <c r="C465" s="156"/>
    </row>
    <row r="466" spans="2:3" ht="14.25">
      <c r="B466" s="156"/>
      <c r="C466" s="156"/>
    </row>
    <row r="467" spans="2:3" ht="14.25">
      <c r="B467" s="156"/>
      <c r="C467" s="156"/>
    </row>
    <row r="468" spans="2:3" ht="14.25">
      <c r="B468" s="156"/>
      <c r="C468" s="156"/>
    </row>
    <row r="469" spans="2:3" ht="14.25">
      <c r="B469" s="156"/>
      <c r="C469" s="156"/>
    </row>
    <row r="470" spans="2:3" ht="14.25">
      <c r="B470" s="156"/>
      <c r="C470" s="156"/>
    </row>
    <row r="471" spans="2:3" ht="14.25">
      <c r="B471" s="156"/>
      <c r="C471" s="156"/>
    </row>
    <row r="472" spans="2:3" ht="14.25">
      <c r="B472" s="156"/>
      <c r="C472" s="156"/>
    </row>
    <row r="473" spans="2:3" ht="14.25">
      <c r="B473" s="156"/>
      <c r="C473" s="156"/>
    </row>
    <row r="474" spans="2:3" ht="14.25">
      <c r="B474" s="156"/>
      <c r="C474" s="156"/>
    </row>
    <row r="475" spans="2:3" ht="14.25">
      <c r="B475" s="156"/>
      <c r="C475" s="156"/>
    </row>
    <row r="476" spans="2:3" ht="14.25">
      <c r="B476" s="156"/>
      <c r="C476" s="156"/>
    </row>
    <row r="477" spans="2:3" ht="14.25">
      <c r="B477" s="156"/>
      <c r="C477" s="156"/>
    </row>
    <row r="478" spans="2:3" ht="14.25">
      <c r="B478" s="156"/>
      <c r="C478" s="156"/>
    </row>
    <row r="479" spans="2:3" ht="14.25">
      <c r="B479" s="156"/>
      <c r="C479" s="156"/>
    </row>
    <row r="480" spans="2:3" ht="14.25">
      <c r="B480" s="156"/>
      <c r="C480" s="156"/>
    </row>
    <row r="481" spans="2:3" ht="14.25">
      <c r="B481" s="156"/>
      <c r="C481" s="156"/>
    </row>
    <row r="482" spans="2:3" ht="14.25">
      <c r="B482" s="156"/>
      <c r="C482" s="156"/>
    </row>
    <row r="483" spans="2:3" ht="14.25">
      <c r="B483" s="156"/>
      <c r="C483" s="156"/>
    </row>
    <row r="484" spans="2:3" ht="14.25">
      <c r="B484" s="156"/>
      <c r="C484" s="156"/>
    </row>
    <row r="485" spans="2:3" ht="14.25">
      <c r="B485" s="156"/>
      <c r="C485" s="156"/>
    </row>
    <row r="486" spans="2:3" ht="14.25">
      <c r="B486" s="156"/>
      <c r="C486" s="156"/>
    </row>
    <row r="487" spans="2:3" ht="14.25">
      <c r="B487" s="156"/>
      <c r="C487" s="156"/>
    </row>
    <row r="488" spans="2:3" ht="14.25">
      <c r="B488" s="156"/>
      <c r="C488" s="156"/>
    </row>
    <row r="489" spans="2:3" ht="14.25">
      <c r="B489" s="156"/>
      <c r="C489" s="156"/>
    </row>
    <row r="490" spans="2:3" ht="14.25">
      <c r="B490" s="156"/>
      <c r="C490" s="156"/>
    </row>
    <row r="491" spans="2:3" ht="14.25">
      <c r="B491" s="156"/>
      <c r="C491" s="156"/>
    </row>
    <row r="492" spans="2:3" ht="14.25">
      <c r="B492" s="156"/>
      <c r="C492" s="156"/>
    </row>
    <row r="493" spans="2:3" ht="14.25">
      <c r="B493" s="156"/>
      <c r="C493" s="156"/>
    </row>
    <row r="494" spans="2:3" ht="14.25">
      <c r="B494" s="156"/>
      <c r="C494" s="156"/>
    </row>
    <row r="495" spans="2:3" ht="14.25">
      <c r="B495" s="156"/>
      <c r="C495" s="156"/>
    </row>
    <row r="496" spans="2:3" ht="14.25">
      <c r="B496" s="156"/>
      <c r="C496" s="156"/>
    </row>
    <row r="497" spans="2:3" ht="14.25">
      <c r="B497" s="156"/>
      <c r="C497" s="156"/>
    </row>
    <row r="498" spans="2:3" ht="14.25">
      <c r="B498" s="156"/>
      <c r="C498" s="156"/>
    </row>
    <row r="499" spans="2:3" ht="14.25">
      <c r="B499" s="156"/>
      <c r="C499" s="156"/>
    </row>
    <row r="500" spans="2:3" ht="14.25">
      <c r="B500" s="156"/>
      <c r="C500" s="156"/>
    </row>
    <row r="501" spans="2:3" ht="14.25">
      <c r="B501" s="156"/>
      <c r="C501" s="156"/>
    </row>
    <row r="502" spans="2:3" ht="14.25">
      <c r="B502" s="156"/>
      <c r="C502" s="156"/>
    </row>
    <row r="503" spans="2:3" ht="14.25">
      <c r="B503" s="156"/>
      <c r="C503" s="156"/>
    </row>
    <row r="504" spans="2:3" ht="14.25">
      <c r="B504" s="156"/>
      <c r="C504" s="156"/>
    </row>
    <row r="505" spans="2:3" ht="14.25">
      <c r="B505" s="156"/>
      <c r="C505" s="156"/>
    </row>
    <row r="506" spans="2:3" ht="14.25">
      <c r="B506" s="156"/>
      <c r="C506" s="156"/>
    </row>
    <row r="507" spans="2:3" ht="14.25">
      <c r="B507" s="156"/>
      <c r="C507" s="156"/>
    </row>
    <row r="508" spans="2:3" ht="14.25">
      <c r="B508" s="156"/>
      <c r="C508" s="156"/>
    </row>
    <row r="509" spans="2:3" ht="14.25">
      <c r="B509" s="156"/>
      <c r="C509" s="156"/>
    </row>
    <row r="510" spans="2:3" ht="14.25">
      <c r="B510" s="156"/>
      <c r="C510" s="156"/>
    </row>
    <row r="511" spans="2:3" ht="14.25">
      <c r="B511" s="156"/>
      <c r="C511" s="156"/>
    </row>
    <row r="512" spans="2:3" ht="14.25">
      <c r="B512" s="156"/>
      <c r="C512" s="156"/>
    </row>
    <row r="513" spans="2:3" ht="14.25">
      <c r="B513" s="156"/>
      <c r="C513" s="156"/>
    </row>
    <row r="514" spans="2:3" ht="14.25">
      <c r="B514" s="156"/>
      <c r="C514" s="156"/>
    </row>
    <row r="515" spans="2:3" ht="14.25">
      <c r="B515" s="156"/>
      <c r="C515" s="156"/>
    </row>
    <row r="516" spans="2:3" ht="14.25">
      <c r="B516" s="156"/>
      <c r="C516" s="156"/>
    </row>
    <row r="517" spans="2:3" ht="14.25">
      <c r="B517" s="156"/>
      <c r="C517" s="156"/>
    </row>
    <row r="518" spans="2:3" ht="14.25">
      <c r="B518" s="156"/>
      <c r="C518" s="156"/>
    </row>
    <row r="519" spans="2:3" ht="14.25">
      <c r="B519" s="156"/>
      <c r="C519" s="156"/>
    </row>
    <row r="520" spans="2:3" ht="14.25">
      <c r="B520" s="156"/>
      <c r="C520" s="156"/>
    </row>
    <row r="521" spans="2:3" ht="14.25">
      <c r="B521" s="156"/>
      <c r="C521" s="156"/>
    </row>
    <row r="522" spans="2:3" ht="14.25">
      <c r="B522" s="156"/>
      <c r="C522" s="156"/>
    </row>
    <row r="523" spans="2:3" ht="14.25">
      <c r="B523" s="156"/>
      <c r="C523" s="156"/>
    </row>
    <row r="524" spans="2:3" ht="14.25">
      <c r="B524" s="156"/>
      <c r="C524" s="156"/>
    </row>
    <row r="525" spans="2:3" ht="14.25">
      <c r="B525" s="156"/>
      <c r="C525" s="156"/>
    </row>
    <row r="526" spans="2:3" ht="14.25">
      <c r="B526" s="156"/>
      <c r="C526" s="156"/>
    </row>
    <row r="527" spans="2:3" ht="14.25">
      <c r="B527" s="156"/>
      <c r="C527" s="156"/>
    </row>
    <row r="528" spans="2:3" ht="14.25">
      <c r="B528" s="156"/>
      <c r="C528" s="156"/>
    </row>
    <row r="529" spans="2:3" ht="14.25">
      <c r="B529" s="156"/>
      <c r="C529" s="156"/>
    </row>
    <row r="530" spans="2:3" ht="14.25">
      <c r="B530" s="156"/>
      <c r="C530" s="156"/>
    </row>
    <row r="531" spans="2:3" ht="14.25">
      <c r="B531" s="156"/>
      <c r="C531" s="156"/>
    </row>
    <row r="532" spans="2:3" ht="14.25">
      <c r="B532" s="156"/>
      <c r="C532" s="156"/>
    </row>
    <row r="533" spans="2:3" ht="14.25">
      <c r="B533" s="156"/>
      <c r="C533" s="156"/>
    </row>
    <row r="534" spans="2:3" ht="14.25">
      <c r="B534" s="156"/>
      <c r="C534" s="156"/>
    </row>
    <row r="535" spans="2:3" ht="14.25">
      <c r="B535" s="156"/>
      <c r="C535" s="156"/>
    </row>
    <row r="536" spans="2:3" ht="14.25">
      <c r="B536" s="156"/>
      <c r="C536" s="156"/>
    </row>
    <row r="537" spans="2:3" ht="14.25">
      <c r="B537" s="156"/>
      <c r="C537" s="156"/>
    </row>
    <row r="538" spans="2:3" ht="14.25">
      <c r="B538" s="156"/>
      <c r="C538" s="156"/>
    </row>
    <row r="539" spans="2:3" ht="14.25">
      <c r="B539" s="156"/>
      <c r="C539" s="156"/>
    </row>
    <row r="540" spans="2:3" ht="14.25">
      <c r="B540" s="156"/>
      <c r="C540" s="156"/>
    </row>
    <row r="541" spans="2:3" ht="14.25">
      <c r="B541" s="156"/>
      <c r="C541" s="156"/>
    </row>
    <row r="542" spans="2:3" ht="14.25">
      <c r="B542" s="156"/>
      <c r="C542" s="156"/>
    </row>
    <row r="543" spans="2:3" ht="14.25">
      <c r="B543" s="156"/>
      <c r="C543" s="156"/>
    </row>
    <row r="544" spans="2:3" ht="14.25">
      <c r="B544" s="156"/>
      <c r="C544" s="156"/>
    </row>
    <row r="545" spans="2:3" ht="14.25">
      <c r="B545" s="156"/>
      <c r="C545" s="156"/>
    </row>
    <row r="546" spans="2:3" ht="14.25">
      <c r="B546" s="156"/>
      <c r="C546" s="156"/>
    </row>
    <row r="547" spans="2:3" ht="14.25">
      <c r="B547" s="156"/>
      <c r="C547" s="156"/>
    </row>
    <row r="548" spans="2:3" ht="14.25">
      <c r="B548" s="156"/>
      <c r="C548" s="156"/>
    </row>
    <row r="549" spans="2:3" ht="14.25">
      <c r="B549" s="156"/>
      <c r="C549" s="156"/>
    </row>
    <row r="550" spans="2:3" ht="14.25">
      <c r="B550" s="156"/>
      <c r="C550" s="156"/>
    </row>
    <row r="551" spans="2:3" ht="14.25">
      <c r="B551" s="156"/>
      <c r="C551" s="156"/>
    </row>
    <row r="552" spans="2:3" ht="14.25">
      <c r="B552" s="156"/>
      <c r="C552" s="156"/>
    </row>
    <row r="553" spans="2:3" ht="14.25">
      <c r="B553" s="156"/>
      <c r="C553" s="156"/>
    </row>
    <row r="554" spans="2:3" ht="14.25">
      <c r="B554" s="156"/>
      <c r="C554" s="156"/>
    </row>
    <row r="555" spans="2:3" ht="14.25">
      <c r="B555" s="156"/>
      <c r="C555" s="156"/>
    </row>
    <row r="556" spans="2:3" ht="14.25">
      <c r="B556" s="156"/>
      <c r="C556" s="156"/>
    </row>
    <row r="557" spans="2:3" ht="14.25">
      <c r="B557" s="156"/>
      <c r="C557" s="156"/>
    </row>
    <row r="558" spans="2:3" ht="14.25">
      <c r="B558" s="156"/>
      <c r="C558" s="156"/>
    </row>
    <row r="559" spans="2:3" ht="14.25">
      <c r="B559" s="156"/>
      <c r="C559" s="156"/>
    </row>
    <row r="560" spans="2:3" ht="14.25">
      <c r="B560" s="156"/>
      <c r="C560" s="156"/>
    </row>
    <row r="561" spans="2:3" ht="14.25">
      <c r="B561" s="156"/>
      <c r="C561" s="156"/>
    </row>
    <row r="562" spans="2:3" ht="14.25">
      <c r="B562" s="156"/>
      <c r="C562" s="156"/>
    </row>
    <row r="563" spans="2:3" ht="14.25">
      <c r="B563" s="156"/>
      <c r="C563" s="156"/>
    </row>
    <row r="564" spans="2:3" ht="14.25">
      <c r="B564" s="156"/>
      <c r="C564" s="156"/>
    </row>
    <row r="565" spans="2:3" ht="14.25">
      <c r="B565" s="156"/>
      <c r="C565" s="156"/>
    </row>
    <row r="566" spans="2:3" ht="14.25">
      <c r="B566" s="156"/>
      <c r="C566" s="156"/>
    </row>
    <row r="567" spans="2:3" ht="14.25">
      <c r="B567" s="156"/>
      <c r="C567" s="156"/>
    </row>
    <row r="568" spans="2:3" ht="14.25">
      <c r="B568" s="156"/>
      <c r="C568" s="156"/>
    </row>
    <row r="569" spans="2:3" ht="14.25">
      <c r="B569" s="156"/>
      <c r="C569" s="156"/>
    </row>
    <row r="570" spans="2:3" ht="14.25">
      <c r="B570" s="156"/>
      <c r="C570" s="156"/>
    </row>
    <row r="571" spans="2:3" ht="14.25">
      <c r="B571" s="156"/>
      <c r="C571" s="156"/>
    </row>
    <row r="572" spans="2:3" ht="14.25">
      <c r="B572" s="156"/>
      <c r="C572" s="156"/>
    </row>
    <row r="573" spans="2:3" ht="14.25">
      <c r="B573" s="156"/>
      <c r="C573" s="156"/>
    </row>
    <row r="574" spans="2:3" ht="14.25">
      <c r="B574" s="156"/>
      <c r="C574" s="156"/>
    </row>
    <row r="575" spans="2:3" ht="14.25">
      <c r="B575" s="156"/>
      <c r="C575" s="156"/>
    </row>
    <row r="576" spans="2:3" ht="14.25">
      <c r="B576" s="156"/>
      <c r="C576" s="156"/>
    </row>
    <row r="577" spans="2:3" ht="14.25">
      <c r="B577" s="156"/>
      <c r="C577" s="156"/>
    </row>
    <row r="578" spans="2:3" ht="14.25">
      <c r="B578" s="156"/>
      <c r="C578" s="156"/>
    </row>
    <row r="579" spans="2:3" ht="14.25">
      <c r="B579" s="156"/>
      <c r="C579" s="156"/>
    </row>
    <row r="580" spans="2:3" ht="14.25">
      <c r="B580" s="156"/>
      <c r="C580" s="156"/>
    </row>
    <row r="581" spans="2:3" ht="14.25">
      <c r="B581" s="156"/>
      <c r="C581" s="156"/>
    </row>
    <row r="582" spans="2:3" ht="14.25">
      <c r="B582" s="156"/>
      <c r="C582" s="156"/>
    </row>
    <row r="583" spans="2:3" ht="14.25">
      <c r="B583" s="156"/>
      <c r="C583" s="156"/>
    </row>
    <row r="584" spans="2:3" ht="14.25">
      <c r="B584" s="156"/>
      <c r="C584" s="156"/>
    </row>
    <row r="585" spans="2:3" ht="14.25">
      <c r="B585" s="156"/>
      <c r="C585" s="156"/>
    </row>
    <row r="586" spans="2:3" ht="14.25">
      <c r="B586" s="156"/>
      <c r="C586" s="156"/>
    </row>
    <row r="587" spans="2:3" ht="14.25">
      <c r="B587" s="156"/>
      <c r="C587" s="156"/>
    </row>
    <row r="588" spans="2:3" ht="14.25">
      <c r="B588" s="156"/>
      <c r="C588" s="156"/>
    </row>
    <row r="589" spans="2:3" ht="14.25">
      <c r="B589" s="156"/>
      <c r="C589" s="156"/>
    </row>
    <row r="590" spans="2:3" ht="14.25">
      <c r="B590" s="156"/>
      <c r="C590" s="156"/>
    </row>
    <row r="591" spans="2:3" ht="14.25">
      <c r="B591" s="156"/>
      <c r="C591" s="156"/>
    </row>
    <row r="592" spans="2:3" ht="14.25">
      <c r="B592" s="156"/>
      <c r="C592" s="156"/>
    </row>
    <row r="593" spans="2:3" ht="14.25">
      <c r="B593" s="156"/>
      <c r="C593" s="156"/>
    </row>
    <row r="594" spans="2:3" ht="14.25">
      <c r="B594" s="156"/>
      <c r="C594" s="156"/>
    </row>
    <row r="595" spans="2:3" ht="14.25">
      <c r="B595" s="156"/>
      <c r="C595" s="156"/>
    </row>
    <row r="596" spans="2:3" ht="14.25">
      <c r="B596" s="156"/>
      <c r="C596" s="156"/>
    </row>
    <row r="597" spans="2:3" ht="14.25">
      <c r="B597" s="156"/>
      <c r="C597" s="156"/>
    </row>
    <row r="598" spans="2:3" ht="14.25">
      <c r="B598" s="156"/>
      <c r="C598" s="156"/>
    </row>
    <row r="599" spans="2:3" ht="14.25">
      <c r="B599" s="156"/>
      <c r="C599" s="156"/>
    </row>
    <row r="600" spans="2:3" ht="14.25">
      <c r="B600" s="156"/>
      <c r="C600" s="156"/>
    </row>
    <row r="601" spans="2:3" ht="14.25">
      <c r="B601" s="156"/>
      <c r="C601" s="156"/>
    </row>
    <row r="602" spans="2:3" ht="14.25">
      <c r="B602" s="156"/>
      <c r="C602" s="156"/>
    </row>
    <row r="603" spans="2:3" ht="14.25">
      <c r="B603" s="156"/>
      <c r="C603" s="156"/>
    </row>
    <row r="604" spans="2:3" ht="14.25">
      <c r="B604" s="156"/>
      <c r="C604" s="156"/>
    </row>
    <row r="605" spans="2:3" ht="14.25">
      <c r="B605" s="156"/>
      <c r="C605" s="156"/>
    </row>
    <row r="606" spans="2:3" ht="14.25">
      <c r="B606" s="156"/>
      <c r="C606" s="156"/>
    </row>
    <row r="607" spans="2:3" ht="14.25">
      <c r="B607" s="156"/>
      <c r="C607" s="156"/>
    </row>
    <row r="608" spans="2:3" ht="14.25">
      <c r="B608" s="156"/>
      <c r="C608" s="156"/>
    </row>
    <row r="609" spans="2:3" ht="14.25">
      <c r="B609" s="156"/>
      <c r="C609" s="156"/>
    </row>
    <row r="610" spans="2:3" ht="14.25">
      <c r="B610" s="156"/>
      <c r="C610" s="156"/>
    </row>
    <row r="611" spans="2:3" ht="14.25">
      <c r="B611" s="156"/>
      <c r="C611" s="156"/>
    </row>
    <row r="612" spans="2:3" ht="14.25">
      <c r="B612" s="156"/>
      <c r="C612" s="156"/>
    </row>
    <row r="613" spans="2:3" ht="14.25">
      <c r="B613" s="156"/>
      <c r="C613" s="156"/>
    </row>
    <row r="614" spans="2:3" ht="14.25">
      <c r="B614" s="156"/>
      <c r="C614" s="156"/>
    </row>
    <row r="615" spans="2:3" ht="14.25">
      <c r="B615" s="156"/>
      <c r="C615" s="156"/>
    </row>
    <row r="616" spans="2:3" ht="14.25">
      <c r="B616" s="156"/>
      <c r="C616" s="156"/>
    </row>
    <row r="617" spans="2:3" ht="14.25">
      <c r="B617" s="156"/>
      <c r="C617" s="156"/>
    </row>
    <row r="618" spans="2:3" ht="14.25">
      <c r="B618" s="156"/>
      <c r="C618" s="156"/>
    </row>
    <row r="619" spans="2:3" ht="14.25">
      <c r="B619" s="156"/>
      <c r="C619" s="156"/>
    </row>
    <row r="620" spans="2:3" ht="14.25">
      <c r="B620" s="156"/>
      <c r="C620" s="156"/>
    </row>
    <row r="621" spans="2:3" ht="14.25">
      <c r="B621" s="156"/>
      <c r="C621" s="156"/>
    </row>
    <row r="622" spans="2:3" ht="14.25">
      <c r="B622" s="156"/>
      <c r="C622" s="156"/>
    </row>
    <row r="623" spans="2:3" ht="14.25">
      <c r="B623" s="156"/>
      <c r="C623" s="156"/>
    </row>
    <row r="624" spans="2:3" ht="14.25">
      <c r="B624" s="156"/>
      <c r="C624" s="156"/>
    </row>
    <row r="625" spans="2:3" ht="14.25">
      <c r="B625" s="156"/>
      <c r="C625" s="156"/>
    </row>
    <row r="626" spans="2:3" ht="14.25">
      <c r="B626" s="156"/>
      <c r="C626" s="156"/>
    </row>
    <row r="627" spans="2:3" ht="14.25">
      <c r="B627" s="156"/>
      <c r="C627" s="156"/>
    </row>
    <row r="628" spans="2:3" ht="14.25">
      <c r="B628" s="156"/>
      <c r="C628" s="156"/>
    </row>
    <row r="629" spans="2:3" ht="14.25">
      <c r="B629" s="156"/>
      <c r="C629" s="156"/>
    </row>
    <row r="630" spans="2:3" ht="14.25">
      <c r="B630" s="156"/>
      <c r="C630" s="156"/>
    </row>
    <row r="631" spans="2:3" ht="14.25">
      <c r="B631" s="156"/>
      <c r="C631" s="156"/>
    </row>
    <row r="632" spans="2:3" ht="14.25">
      <c r="B632" s="156"/>
      <c r="C632" s="156"/>
    </row>
    <row r="633" spans="2:3" ht="14.25">
      <c r="B633" s="156"/>
      <c r="C633" s="156"/>
    </row>
    <row r="634" spans="2:3" ht="14.25">
      <c r="B634" s="156"/>
      <c r="C634" s="156"/>
    </row>
    <row r="635" spans="2:3" ht="14.25">
      <c r="B635" s="156"/>
      <c r="C635" s="156"/>
    </row>
    <row r="636" spans="2:3" ht="14.25">
      <c r="B636" s="156"/>
      <c r="C636" s="156"/>
    </row>
    <row r="637" spans="2:3" ht="14.25">
      <c r="B637" s="156"/>
      <c r="C637" s="156"/>
    </row>
    <row r="638" spans="2:3" ht="14.25">
      <c r="B638" s="156"/>
      <c r="C638" s="156"/>
    </row>
    <row r="639" spans="2:3" ht="14.25">
      <c r="B639" s="156"/>
      <c r="C639" s="156"/>
    </row>
    <row r="640" spans="2:3" ht="14.25">
      <c r="B640" s="156"/>
      <c r="C640" s="156"/>
    </row>
    <row r="641" spans="2:3" ht="14.25">
      <c r="B641" s="156"/>
      <c r="C641" s="156"/>
    </row>
    <row r="642" spans="2:3" ht="14.25">
      <c r="B642" s="156"/>
      <c r="C642" s="156"/>
    </row>
    <row r="643" spans="2:3" ht="14.25">
      <c r="B643" s="156"/>
      <c r="C643" s="156"/>
    </row>
    <row r="644" spans="2:3" ht="14.25">
      <c r="B644" s="156"/>
      <c r="C644" s="156"/>
    </row>
    <row r="645" spans="2:3" ht="14.25">
      <c r="B645" s="156"/>
      <c r="C645" s="156"/>
    </row>
    <row r="646" spans="2:3" ht="14.25">
      <c r="B646" s="156"/>
      <c r="C646" s="156"/>
    </row>
    <row r="647" spans="2:3" ht="14.25">
      <c r="B647" s="156"/>
      <c r="C647" s="156"/>
    </row>
    <row r="648" spans="2:3" ht="14.25">
      <c r="B648" s="156"/>
      <c r="C648" s="156"/>
    </row>
    <row r="649" spans="2:3" ht="14.25">
      <c r="B649" s="156"/>
      <c r="C649" s="156"/>
    </row>
    <row r="650" spans="2:3" ht="14.25">
      <c r="B650" s="156"/>
      <c r="C650" s="156"/>
    </row>
    <row r="651" spans="2:3" ht="14.25">
      <c r="B651" s="156"/>
      <c r="C651" s="156"/>
    </row>
    <row r="652" spans="2:3" ht="14.25">
      <c r="B652" s="156"/>
      <c r="C652" s="156"/>
    </row>
    <row r="653" spans="2:3" ht="14.25">
      <c r="B653" s="156"/>
      <c r="C653" s="156"/>
    </row>
    <row r="654" spans="2:3" ht="14.25">
      <c r="B654" s="156"/>
      <c r="C654" s="156"/>
    </row>
    <row r="655" spans="2:3" ht="14.25">
      <c r="B655" s="156"/>
      <c r="C655" s="156"/>
    </row>
    <row r="656" spans="2:3" ht="14.25">
      <c r="B656" s="156"/>
      <c r="C656" s="156"/>
    </row>
    <row r="657" spans="2:3" ht="14.25">
      <c r="B657" s="156"/>
      <c r="C657" s="156"/>
    </row>
    <row r="658" spans="2:3" ht="14.25">
      <c r="B658" s="156"/>
      <c r="C658" s="156"/>
    </row>
    <row r="659" spans="2:3" ht="14.25">
      <c r="B659" s="156"/>
      <c r="C659" s="156"/>
    </row>
    <row r="660" spans="2:3" ht="14.25">
      <c r="B660" s="156"/>
      <c r="C660" s="156"/>
    </row>
    <row r="661" spans="2:3" ht="14.25">
      <c r="B661" s="156"/>
      <c r="C661" s="156"/>
    </row>
    <row r="662" spans="2:3" ht="14.25">
      <c r="B662" s="156"/>
      <c r="C662" s="156"/>
    </row>
    <row r="663" spans="2:3" ht="14.25">
      <c r="B663" s="156"/>
      <c r="C663" s="156"/>
    </row>
    <row r="664" spans="2:3" ht="14.25">
      <c r="B664" s="156"/>
      <c r="C664" s="156"/>
    </row>
    <row r="665" spans="2:3" ht="14.25">
      <c r="B665" s="156"/>
      <c r="C665" s="156"/>
    </row>
    <row r="666" spans="2:3" ht="14.25">
      <c r="B666" s="156"/>
      <c r="C666" s="156"/>
    </row>
    <row r="667" spans="2:3" ht="14.25">
      <c r="B667" s="156"/>
      <c r="C667" s="156"/>
    </row>
    <row r="668" spans="2:3" ht="14.25">
      <c r="B668" s="156"/>
      <c r="C668" s="156"/>
    </row>
    <row r="669" spans="2:3" ht="14.25">
      <c r="B669" s="156"/>
      <c r="C669" s="156"/>
    </row>
    <row r="670" spans="2:3" ht="14.25">
      <c r="B670" s="156"/>
      <c r="C670" s="156"/>
    </row>
    <row r="671" spans="2:3" ht="14.25">
      <c r="B671" s="156"/>
      <c r="C671" s="156"/>
    </row>
    <row r="672" spans="2:3" ht="14.25">
      <c r="B672" s="156"/>
      <c r="C672" s="156"/>
    </row>
    <row r="673" spans="2:3" ht="14.25">
      <c r="B673" s="156"/>
      <c r="C673" s="156"/>
    </row>
    <row r="674" spans="2:3" ht="14.25">
      <c r="B674" s="156"/>
      <c r="C674" s="156"/>
    </row>
    <row r="675" spans="2:3" ht="14.25">
      <c r="B675" s="156"/>
      <c r="C675" s="156"/>
    </row>
    <row r="676" spans="2:3" ht="14.25">
      <c r="B676" s="156"/>
      <c r="C676" s="156"/>
    </row>
    <row r="677" spans="2:3" ht="14.25">
      <c r="B677" s="156"/>
      <c r="C677" s="156"/>
    </row>
    <row r="678" spans="2:3" ht="14.25">
      <c r="B678" s="156"/>
      <c r="C678" s="156"/>
    </row>
    <row r="679" spans="2:3" ht="14.25">
      <c r="B679" s="156"/>
      <c r="C679" s="156"/>
    </row>
    <row r="680" spans="2:3" ht="14.25">
      <c r="B680" s="156"/>
      <c r="C680" s="156"/>
    </row>
    <row r="681" spans="2:3" ht="14.25">
      <c r="B681" s="156"/>
      <c r="C681" s="156"/>
    </row>
    <row r="682" spans="2:3" ht="14.25">
      <c r="B682" s="156"/>
      <c r="C682" s="156"/>
    </row>
    <row r="683" spans="2:3" ht="14.25">
      <c r="B683" s="156"/>
      <c r="C683" s="156"/>
    </row>
    <row r="684" spans="2:3" ht="14.25">
      <c r="B684" s="156"/>
      <c r="C684" s="156"/>
    </row>
    <row r="685" spans="2:3" ht="14.25">
      <c r="B685" s="156"/>
      <c r="C685" s="156"/>
    </row>
    <row r="686" spans="2:3" ht="14.25">
      <c r="B686" s="156"/>
      <c r="C686" s="156"/>
    </row>
    <row r="687" spans="2:3" ht="14.25">
      <c r="B687" s="156"/>
      <c r="C687" s="156"/>
    </row>
    <row r="688" spans="2:3" ht="14.25">
      <c r="B688" s="156"/>
      <c r="C688" s="156"/>
    </row>
    <row r="689" spans="2:3" ht="14.25">
      <c r="B689" s="156"/>
      <c r="C689" s="156"/>
    </row>
    <row r="690" spans="2:3" ht="14.25">
      <c r="B690" s="156"/>
      <c r="C690" s="156"/>
    </row>
    <row r="691" spans="2:3" ht="14.25">
      <c r="B691" s="156"/>
      <c r="C691" s="156"/>
    </row>
    <row r="692" spans="2:3" ht="14.25">
      <c r="B692" s="156"/>
      <c r="C692" s="156"/>
    </row>
    <row r="693" spans="2:3" ht="14.25">
      <c r="B693" s="156"/>
      <c r="C693" s="156"/>
    </row>
    <row r="694" spans="2:3" ht="14.25">
      <c r="B694" s="156"/>
      <c r="C694" s="156"/>
    </row>
    <row r="695" spans="2:3" ht="14.25">
      <c r="B695" s="156"/>
      <c r="C695" s="156"/>
    </row>
    <row r="696" spans="2:3" ht="14.25">
      <c r="B696" s="156"/>
      <c r="C696" s="156"/>
    </row>
    <row r="697" spans="2:3" ht="14.25">
      <c r="B697" s="156"/>
      <c r="C697" s="156"/>
    </row>
    <row r="698" spans="2:3" ht="14.25">
      <c r="B698" s="156"/>
      <c r="C698" s="156"/>
    </row>
    <row r="699" spans="2:3" ht="14.25">
      <c r="B699" s="156"/>
      <c r="C699" s="156"/>
    </row>
    <row r="700" spans="2:3" ht="14.25">
      <c r="B700" s="156"/>
      <c r="C700" s="156"/>
    </row>
    <row r="701" spans="2:3" ht="14.25">
      <c r="B701" s="156"/>
      <c r="C701" s="156"/>
    </row>
    <row r="702" spans="2:3" ht="14.25">
      <c r="B702" s="156"/>
      <c r="C702" s="156"/>
    </row>
    <row r="703" spans="2:3" ht="14.25">
      <c r="B703" s="156"/>
      <c r="C703" s="156"/>
    </row>
    <row r="704" spans="2:3" ht="14.25">
      <c r="B704" s="156"/>
      <c r="C704" s="156"/>
    </row>
    <row r="705" spans="2:3" ht="14.25">
      <c r="B705" s="156"/>
      <c r="C705" s="156"/>
    </row>
    <row r="706" spans="2:3" ht="14.25">
      <c r="B706" s="156"/>
      <c r="C706" s="156"/>
    </row>
    <row r="707" spans="2:3" ht="14.25">
      <c r="B707" s="156"/>
      <c r="C707" s="156"/>
    </row>
    <row r="708" spans="2:3" ht="14.25">
      <c r="B708" s="156"/>
      <c r="C708" s="156"/>
    </row>
    <row r="709" spans="2:3" ht="14.25">
      <c r="B709" s="156"/>
      <c r="C709" s="156"/>
    </row>
    <row r="710" spans="2:3" ht="14.25">
      <c r="B710" s="156"/>
      <c r="C710" s="156"/>
    </row>
    <row r="711" spans="2:3" ht="14.25">
      <c r="B711" s="156"/>
      <c r="C711" s="156"/>
    </row>
    <row r="712" spans="2:3" ht="14.25">
      <c r="B712" s="156"/>
      <c r="C712" s="156"/>
    </row>
    <row r="713" spans="2:3" ht="14.25">
      <c r="B713" s="156"/>
      <c r="C713" s="156"/>
    </row>
    <row r="714" spans="2:3" ht="14.25">
      <c r="B714" s="156"/>
      <c r="C714" s="156"/>
    </row>
    <row r="715" spans="2:3" ht="14.25">
      <c r="B715" s="156"/>
      <c r="C715" s="156"/>
    </row>
    <row r="716" spans="2:3" ht="14.25">
      <c r="B716" s="156"/>
      <c r="C716" s="156"/>
    </row>
    <row r="717" spans="2:3" ht="14.25">
      <c r="B717" s="156"/>
      <c r="C717" s="156"/>
    </row>
    <row r="718" spans="2:3" ht="14.25">
      <c r="B718" s="156"/>
      <c r="C718" s="156"/>
    </row>
    <row r="719" spans="2:3" ht="14.25">
      <c r="B719" s="156"/>
      <c r="C719" s="156"/>
    </row>
    <row r="720" spans="2:3" ht="14.25">
      <c r="B720" s="156"/>
      <c r="C720" s="156"/>
    </row>
    <row r="721" spans="2:3" ht="14.25">
      <c r="B721" s="156"/>
      <c r="C721" s="156"/>
    </row>
    <row r="722" spans="2:3" ht="14.25">
      <c r="B722" s="156"/>
      <c r="C722" s="156"/>
    </row>
    <row r="723" spans="2:3" ht="14.25">
      <c r="B723" s="156"/>
      <c r="C723" s="156"/>
    </row>
    <row r="724" spans="2:3" ht="14.25">
      <c r="B724" s="156"/>
      <c r="C724" s="156"/>
    </row>
    <row r="725" spans="2:3" ht="14.25">
      <c r="B725" s="156"/>
      <c r="C725" s="156"/>
    </row>
    <row r="726" spans="2:3" ht="14.25">
      <c r="B726" s="156"/>
      <c r="C726" s="156"/>
    </row>
    <row r="727" spans="2:3" ht="14.25">
      <c r="B727" s="156"/>
      <c r="C727" s="156"/>
    </row>
    <row r="728" spans="2:3" ht="14.25">
      <c r="B728" s="156"/>
      <c r="C728" s="156"/>
    </row>
    <row r="729" spans="2:3" ht="14.25">
      <c r="B729" s="156"/>
      <c r="C729" s="156"/>
    </row>
    <row r="730" spans="2:3" ht="14.25">
      <c r="B730" s="156"/>
      <c r="C730" s="156"/>
    </row>
    <row r="731" spans="2:3" ht="14.25">
      <c r="B731" s="156"/>
      <c r="C731" s="156"/>
    </row>
    <row r="732" spans="2:3" ht="14.25">
      <c r="B732" s="156"/>
      <c r="C732" s="156"/>
    </row>
    <row r="733" spans="2:3" ht="14.25">
      <c r="B733" s="156"/>
      <c r="C733" s="156"/>
    </row>
    <row r="734" spans="2:3" ht="14.25">
      <c r="B734" s="156"/>
      <c r="C734" s="156"/>
    </row>
    <row r="735" spans="2:3" ht="14.25">
      <c r="B735" s="156"/>
      <c r="C735" s="156"/>
    </row>
    <row r="736" spans="2:3" ht="14.25">
      <c r="B736" s="156"/>
      <c r="C736" s="156"/>
    </row>
    <row r="737" spans="2:3" ht="14.25">
      <c r="B737" s="156"/>
      <c r="C737" s="156"/>
    </row>
    <row r="738" spans="2:3" ht="14.25">
      <c r="B738" s="156"/>
      <c r="C738" s="156"/>
    </row>
    <row r="739" spans="2:3" ht="14.25">
      <c r="B739" s="156"/>
      <c r="C739" s="156"/>
    </row>
    <row r="740" spans="2:3" ht="14.25">
      <c r="B740" s="156"/>
      <c r="C740" s="156"/>
    </row>
    <row r="741" spans="2:3" ht="14.25">
      <c r="B741" s="156"/>
      <c r="C741" s="156"/>
    </row>
    <row r="742" spans="2:3" ht="14.25">
      <c r="B742" s="156"/>
      <c r="C742" s="156"/>
    </row>
    <row r="743" spans="2:3" ht="14.25">
      <c r="B743" s="156"/>
      <c r="C743" s="156"/>
    </row>
    <row r="744" spans="2:3" ht="14.25">
      <c r="B744" s="156"/>
      <c r="C744" s="156"/>
    </row>
    <row r="745" spans="2:3" ht="14.25">
      <c r="B745" s="156"/>
      <c r="C745" s="156"/>
    </row>
    <row r="746" spans="2:3" ht="14.25">
      <c r="B746" s="156"/>
      <c r="C746" s="156"/>
    </row>
    <row r="747" spans="2:3" ht="14.25">
      <c r="B747" s="156"/>
      <c r="C747" s="156"/>
    </row>
    <row r="748" spans="2:3" ht="14.25">
      <c r="B748" s="156"/>
      <c r="C748" s="156"/>
    </row>
    <row r="749" spans="2:3" ht="14.25">
      <c r="B749" s="156"/>
      <c r="C749" s="156"/>
    </row>
    <row r="750" spans="2:3" ht="14.25">
      <c r="B750" s="156"/>
      <c r="C750" s="156"/>
    </row>
    <row r="751" spans="2:3" ht="14.25">
      <c r="B751" s="156"/>
      <c r="C751" s="156"/>
    </row>
    <row r="752" spans="2:3" ht="14.25">
      <c r="B752" s="156"/>
      <c r="C752" s="156"/>
    </row>
    <row r="753" spans="2:3" ht="14.25">
      <c r="B753" s="156"/>
      <c r="C753" s="156"/>
    </row>
    <row r="754" spans="2:3" ht="14.25">
      <c r="B754" s="156"/>
      <c r="C754" s="156"/>
    </row>
    <row r="755" spans="2:3" ht="14.25">
      <c r="B755" s="156"/>
      <c r="C755" s="156"/>
    </row>
    <row r="756" spans="2:3" ht="14.25">
      <c r="B756" s="156"/>
      <c r="C756" s="156"/>
    </row>
    <row r="757" spans="2:3" ht="14.25">
      <c r="B757" s="156"/>
      <c r="C757" s="156"/>
    </row>
    <row r="758" spans="2:3" ht="14.25">
      <c r="B758" s="156"/>
      <c r="C758" s="156"/>
    </row>
    <row r="759" spans="2:3" ht="14.25">
      <c r="B759" s="156"/>
      <c r="C759" s="156"/>
    </row>
    <row r="760" spans="2:3" ht="14.25">
      <c r="B760" s="156"/>
      <c r="C760" s="156"/>
    </row>
    <row r="761" spans="2:3" ht="14.25">
      <c r="B761" s="156"/>
      <c r="C761" s="156"/>
    </row>
    <row r="762" spans="2:3" ht="14.25">
      <c r="B762" s="156"/>
      <c r="C762" s="156"/>
    </row>
    <row r="763" spans="2:3" ht="14.25">
      <c r="B763" s="156"/>
      <c r="C763" s="156"/>
    </row>
    <row r="764" spans="2:3" ht="14.25">
      <c r="B764" s="156"/>
      <c r="C764" s="156"/>
    </row>
    <row r="765" spans="2:3" ht="14.25">
      <c r="B765" s="156"/>
      <c r="C765" s="156"/>
    </row>
    <row r="766" spans="2:3" ht="14.25">
      <c r="B766" s="156"/>
      <c r="C766" s="156"/>
    </row>
    <row r="767" spans="2:3" ht="14.25">
      <c r="B767" s="156"/>
      <c r="C767" s="156"/>
    </row>
    <row r="768" spans="2:3" ht="14.25">
      <c r="B768" s="156"/>
      <c r="C768" s="156"/>
    </row>
    <row r="769" spans="2:3" ht="14.25">
      <c r="B769" s="156"/>
      <c r="C769" s="156"/>
    </row>
    <row r="770" spans="2:3" ht="14.25">
      <c r="B770" s="156"/>
      <c r="C770" s="156"/>
    </row>
    <row r="771" spans="2:3" ht="14.25">
      <c r="B771" s="156"/>
      <c r="C771" s="156"/>
    </row>
    <row r="772" spans="2:3" ht="14.25">
      <c r="B772" s="156"/>
      <c r="C772" s="156"/>
    </row>
    <row r="773" spans="2:3" ht="14.25">
      <c r="B773" s="156"/>
      <c r="C773" s="156"/>
    </row>
    <row r="774" spans="2:3" ht="14.25">
      <c r="B774" s="156"/>
      <c r="C774" s="156"/>
    </row>
    <row r="775" spans="2:3" ht="14.25">
      <c r="B775" s="156"/>
      <c r="C775" s="156"/>
    </row>
    <row r="776" spans="2:3" ht="14.25">
      <c r="B776" s="156"/>
      <c r="C776" s="156"/>
    </row>
    <row r="777" spans="2:3" ht="14.25">
      <c r="B777" s="156"/>
      <c r="C777" s="156"/>
    </row>
    <row r="778" spans="2:3" ht="14.25">
      <c r="B778" s="156"/>
      <c r="C778" s="156"/>
    </row>
    <row r="779" spans="2:3" ht="14.25">
      <c r="B779" s="156"/>
      <c r="C779" s="156"/>
    </row>
    <row r="780" spans="2:3" ht="14.25">
      <c r="B780" s="156"/>
      <c r="C780" s="156"/>
    </row>
    <row r="781" spans="2:3" ht="14.25">
      <c r="B781" s="156"/>
      <c r="C781" s="156"/>
    </row>
    <row r="782" spans="2:3" ht="14.25">
      <c r="B782" s="156"/>
      <c r="C782" s="156"/>
    </row>
    <row r="783" spans="2:3" ht="14.25">
      <c r="B783" s="156"/>
      <c r="C783" s="156"/>
    </row>
    <row r="784" spans="2:3" ht="14.25">
      <c r="B784" s="156"/>
      <c r="C784" s="156"/>
    </row>
    <row r="785" spans="2:3" ht="14.25">
      <c r="B785" s="156"/>
      <c r="C785" s="156"/>
    </row>
    <row r="786" spans="2:3" ht="14.25">
      <c r="B786" s="156"/>
      <c r="C786" s="156"/>
    </row>
    <row r="787" spans="2:3" ht="14.25">
      <c r="B787" s="156"/>
      <c r="C787" s="156"/>
    </row>
    <row r="788" spans="2:3" ht="14.25">
      <c r="B788" s="156"/>
      <c r="C788" s="156"/>
    </row>
    <row r="789" spans="2:3" ht="14.25">
      <c r="B789" s="156"/>
      <c r="C789" s="156"/>
    </row>
    <row r="790" spans="2:3" ht="14.25">
      <c r="B790" s="156"/>
      <c r="C790" s="156"/>
    </row>
    <row r="791" spans="2:3" ht="14.25">
      <c r="B791" s="156"/>
      <c r="C791" s="156"/>
    </row>
    <row r="792" spans="2:3" ht="14.25">
      <c r="B792" s="156"/>
      <c r="C792" s="156"/>
    </row>
    <row r="793" spans="2:3" ht="14.25">
      <c r="B793" s="156"/>
      <c r="C793" s="156"/>
    </row>
    <row r="794" spans="2:3" ht="14.25">
      <c r="B794" s="156"/>
      <c r="C794" s="156"/>
    </row>
    <row r="795" spans="2:3" ht="14.25">
      <c r="B795" s="156"/>
      <c r="C795" s="156"/>
    </row>
    <row r="796" spans="2:3" ht="14.25">
      <c r="B796" s="156"/>
      <c r="C796" s="156"/>
    </row>
    <row r="797" spans="2:3" ht="14.25">
      <c r="B797" s="156"/>
      <c r="C797" s="156"/>
    </row>
    <row r="798" spans="2:3" ht="14.25">
      <c r="B798" s="156"/>
      <c r="C798" s="156"/>
    </row>
    <row r="799" spans="2:3" ht="14.25">
      <c r="B799" s="156"/>
      <c r="C799" s="156"/>
    </row>
    <row r="800" spans="2:3" ht="14.25">
      <c r="B800" s="156"/>
      <c r="C800" s="156"/>
    </row>
    <row r="801" spans="2:3" ht="14.25">
      <c r="B801" s="156"/>
      <c r="C801" s="156"/>
    </row>
    <row r="802" spans="2:3" ht="14.25">
      <c r="B802" s="156"/>
      <c r="C802" s="156"/>
    </row>
    <row r="803" spans="2:3" ht="14.25">
      <c r="B803" s="156"/>
      <c r="C803" s="156"/>
    </row>
    <row r="804" spans="2:3" ht="14.25">
      <c r="B804" s="156"/>
      <c r="C804" s="156"/>
    </row>
    <row r="805" spans="2:3" ht="14.25">
      <c r="B805" s="156"/>
      <c r="C805" s="156"/>
    </row>
    <row r="806" spans="2:3" ht="14.25">
      <c r="B806" s="156"/>
      <c r="C806" s="156"/>
    </row>
    <row r="807" spans="2:3" ht="14.25">
      <c r="B807" s="156"/>
      <c r="C807" s="156"/>
    </row>
    <row r="808" spans="2:3" ht="14.25">
      <c r="B808" s="156"/>
      <c r="C808" s="156"/>
    </row>
    <row r="809" spans="2:3" ht="14.25">
      <c r="B809" s="156"/>
      <c r="C809" s="156"/>
    </row>
    <row r="810" spans="2:3" ht="14.25">
      <c r="B810" s="156"/>
      <c r="C810" s="156"/>
    </row>
    <row r="811" spans="2:3" ht="14.25">
      <c r="B811" s="156"/>
      <c r="C811" s="156"/>
    </row>
    <row r="812" spans="2:3" ht="14.25">
      <c r="B812" s="156"/>
      <c r="C812" s="156"/>
    </row>
    <row r="813" spans="2:3" ht="14.25">
      <c r="B813" s="156"/>
      <c r="C813" s="156"/>
    </row>
    <row r="814" spans="2:3" ht="14.25">
      <c r="B814" s="156"/>
      <c r="C814" s="156"/>
    </row>
    <row r="815" spans="2:3" ht="14.25">
      <c r="B815" s="156"/>
      <c r="C815" s="156"/>
    </row>
    <row r="816" spans="2:3" ht="14.25">
      <c r="B816" s="156"/>
      <c r="C816" s="156"/>
    </row>
    <row r="817" spans="2:3" ht="14.25">
      <c r="B817" s="156"/>
      <c r="C817" s="156"/>
    </row>
    <row r="818" spans="2:3" ht="14.25">
      <c r="B818" s="156"/>
      <c r="C818" s="156"/>
    </row>
    <row r="819" spans="2:3" ht="14.25">
      <c r="B819" s="156"/>
      <c r="C819" s="156"/>
    </row>
    <row r="820" spans="2:3" ht="14.25">
      <c r="B820" s="156"/>
      <c r="C820" s="156"/>
    </row>
    <row r="821" spans="2:3" ht="14.25">
      <c r="B821" s="156"/>
      <c r="C821" s="156"/>
    </row>
    <row r="822" spans="2:3" ht="14.25">
      <c r="B822" s="156"/>
      <c r="C822" s="156"/>
    </row>
    <row r="823" spans="2:3" ht="14.25">
      <c r="B823" s="156"/>
      <c r="C823" s="156"/>
    </row>
    <row r="824" spans="2:3" ht="14.25">
      <c r="B824" s="156"/>
      <c r="C824" s="156"/>
    </row>
    <row r="825" spans="2:3" ht="14.25">
      <c r="B825" s="156"/>
      <c r="C825" s="156"/>
    </row>
    <row r="826" spans="2:3" ht="14.25">
      <c r="B826" s="156"/>
      <c r="C826" s="156"/>
    </row>
    <row r="827" spans="2:3" ht="14.25">
      <c r="B827" s="156"/>
      <c r="C827" s="156"/>
    </row>
    <row r="828" spans="2:3" ht="14.25">
      <c r="B828" s="156"/>
      <c r="C828" s="156"/>
    </row>
    <row r="829" spans="2:3" ht="14.25">
      <c r="B829" s="156"/>
      <c r="C829" s="156"/>
    </row>
    <row r="830" spans="2:3" ht="14.25">
      <c r="B830" s="156"/>
      <c r="C830" s="156"/>
    </row>
    <row r="831" spans="2:3" ht="14.25">
      <c r="B831" s="156"/>
      <c r="C831" s="156"/>
    </row>
    <row r="832" spans="2:3" ht="14.25">
      <c r="B832" s="156"/>
      <c r="C832" s="156"/>
    </row>
    <row r="833" spans="2:3" ht="14.25">
      <c r="B833" s="156"/>
      <c r="C833" s="156"/>
    </row>
    <row r="834" spans="2:3" ht="14.25">
      <c r="B834" s="156"/>
      <c r="C834" s="156"/>
    </row>
    <row r="835" spans="2:3" ht="14.25">
      <c r="B835" s="156"/>
      <c r="C835" s="156"/>
    </row>
    <row r="836" spans="2:3" ht="14.25">
      <c r="B836" s="156"/>
      <c r="C836" s="156"/>
    </row>
    <row r="837" spans="2:3" ht="14.25">
      <c r="B837" s="156"/>
      <c r="C837" s="156"/>
    </row>
    <row r="838" spans="2:3" ht="14.25">
      <c r="B838" s="156"/>
      <c r="C838" s="156"/>
    </row>
    <row r="839" spans="2:3" ht="14.25">
      <c r="B839" s="156"/>
      <c r="C839" s="156"/>
    </row>
    <row r="840" spans="2:3" ht="14.25">
      <c r="B840" s="156"/>
      <c r="C840" s="156"/>
    </row>
    <row r="841" spans="2:3" ht="14.25">
      <c r="B841" s="156"/>
      <c r="C841" s="156"/>
    </row>
    <row r="842" spans="2:3" ht="14.25">
      <c r="B842" s="156"/>
      <c r="C842" s="156"/>
    </row>
    <row r="843" spans="2:3" ht="14.25">
      <c r="B843" s="156"/>
      <c r="C843" s="156"/>
    </row>
    <row r="844" spans="2:3" ht="14.25">
      <c r="B844" s="156"/>
      <c r="C844" s="156"/>
    </row>
    <row r="845" spans="2:3" ht="14.25">
      <c r="B845" s="156"/>
      <c r="C845" s="156"/>
    </row>
    <row r="846" spans="2:3" ht="14.25">
      <c r="B846" s="156"/>
      <c r="C846" s="156"/>
    </row>
    <row r="847" spans="2:3" ht="14.25">
      <c r="B847" s="156"/>
      <c r="C847" s="156"/>
    </row>
    <row r="848" spans="2:3" ht="14.25">
      <c r="B848" s="156"/>
      <c r="C848" s="156"/>
    </row>
    <row r="849" spans="2:3" ht="14.25">
      <c r="B849" s="156"/>
      <c r="C849" s="156"/>
    </row>
    <row r="850" spans="2:3" ht="14.25">
      <c r="B850" s="156"/>
      <c r="C850" s="156"/>
    </row>
    <row r="851" spans="2:3" ht="14.25">
      <c r="B851" s="156"/>
      <c r="C851" s="156"/>
    </row>
    <row r="852" spans="2:3" ht="14.25">
      <c r="B852" s="156"/>
      <c r="C852" s="156"/>
    </row>
    <row r="853" spans="2:3" ht="14.25">
      <c r="B853" s="156"/>
      <c r="C853" s="156"/>
    </row>
    <row r="854" spans="2:3" ht="14.25">
      <c r="B854" s="156"/>
      <c r="C854" s="156"/>
    </row>
    <row r="855" spans="2:3" ht="14.25">
      <c r="B855" s="156"/>
      <c r="C855" s="156"/>
    </row>
    <row r="856" spans="2:3" ht="14.25">
      <c r="B856" s="156"/>
      <c r="C856" s="156"/>
    </row>
    <row r="857" spans="2:3" ht="14.25">
      <c r="B857" s="156"/>
      <c r="C857" s="156"/>
    </row>
    <row r="858" spans="2:3" ht="14.25">
      <c r="B858" s="156"/>
      <c r="C858" s="156"/>
    </row>
    <row r="859" spans="2:3" ht="14.25">
      <c r="B859" s="156"/>
      <c r="C859" s="156"/>
    </row>
    <row r="860" spans="2:3" ht="14.25">
      <c r="B860" s="156"/>
      <c r="C860" s="156"/>
    </row>
    <row r="861" spans="2:3" ht="14.25">
      <c r="B861" s="156"/>
      <c r="C861" s="156"/>
    </row>
    <row r="862" spans="2:3" ht="14.25">
      <c r="B862" s="156"/>
      <c r="C862" s="156"/>
    </row>
    <row r="863" spans="2:3" ht="14.25">
      <c r="B863" s="156"/>
      <c r="C863" s="156"/>
    </row>
    <row r="864" spans="2:3" ht="14.25">
      <c r="B864" s="156"/>
      <c r="C864" s="156"/>
    </row>
    <row r="865" spans="2:3" ht="14.25">
      <c r="B865" s="156"/>
      <c r="C865" s="156"/>
    </row>
    <row r="866" spans="2:3" ht="14.25">
      <c r="B866" s="156"/>
      <c r="C866" s="156"/>
    </row>
    <row r="867" spans="2:3" ht="14.25">
      <c r="B867" s="156"/>
      <c r="C867" s="156"/>
    </row>
    <row r="868" spans="2:3" ht="14.25">
      <c r="B868" s="156"/>
      <c r="C868" s="156"/>
    </row>
    <row r="869" spans="2:3" ht="14.25">
      <c r="B869" s="156"/>
      <c r="C869" s="156"/>
    </row>
    <row r="870" spans="2:3" ht="14.25">
      <c r="B870" s="156"/>
      <c r="C870" s="156"/>
    </row>
    <row r="871" spans="2:3" ht="14.25">
      <c r="B871" s="156"/>
      <c r="C871" s="156"/>
    </row>
    <row r="872" spans="2:3" ht="14.25">
      <c r="B872" s="156"/>
      <c r="C872" s="156"/>
    </row>
    <row r="873" spans="2:3" ht="14.25">
      <c r="B873" s="156"/>
      <c r="C873" s="156"/>
    </row>
    <row r="874" spans="2:3" ht="14.25">
      <c r="B874" s="156"/>
      <c r="C874" s="156"/>
    </row>
    <row r="875" spans="2:3" ht="14.25">
      <c r="B875" s="156"/>
      <c r="C875" s="156"/>
    </row>
    <row r="876" spans="2:3" ht="14.25">
      <c r="B876" s="156"/>
      <c r="C876" s="156"/>
    </row>
    <row r="877" spans="2:3" ht="14.25">
      <c r="B877" s="156"/>
      <c r="C877" s="156"/>
    </row>
    <row r="878" spans="2:3" ht="14.25">
      <c r="B878" s="156"/>
      <c r="C878" s="156"/>
    </row>
    <row r="879" spans="2:3" ht="14.25">
      <c r="B879" s="156"/>
      <c r="C879" s="156"/>
    </row>
    <row r="880" spans="2:3" ht="14.25">
      <c r="B880" s="156"/>
      <c r="C880" s="156"/>
    </row>
    <row r="881" spans="2:3" ht="14.25">
      <c r="B881" s="156"/>
      <c r="C881" s="156"/>
    </row>
    <row r="882" spans="2:3" ht="14.25">
      <c r="B882" s="156"/>
      <c r="C882" s="156"/>
    </row>
    <row r="883" spans="2:3" ht="14.25">
      <c r="B883" s="156"/>
      <c r="C883" s="156"/>
    </row>
    <row r="884" spans="2:3" ht="14.25">
      <c r="B884" s="156"/>
      <c r="C884" s="156"/>
    </row>
    <row r="885" spans="2:3" ht="14.25">
      <c r="B885" s="156"/>
      <c r="C885" s="156"/>
    </row>
    <row r="886" spans="2:3" ht="14.25">
      <c r="B886" s="156"/>
      <c r="C886" s="156"/>
    </row>
    <row r="887" spans="2:3" ht="14.25">
      <c r="B887" s="156"/>
      <c r="C887" s="156"/>
    </row>
    <row r="888" spans="2:3" ht="14.25">
      <c r="B888" s="156"/>
      <c r="C888" s="156"/>
    </row>
    <row r="889" spans="2:3" ht="14.25">
      <c r="B889" s="156"/>
      <c r="C889" s="156"/>
    </row>
    <row r="890" spans="2:3" ht="14.25">
      <c r="B890" s="156"/>
      <c r="C890" s="156"/>
    </row>
    <row r="891" spans="2:3" ht="14.25">
      <c r="B891" s="156"/>
      <c r="C891" s="156"/>
    </row>
    <row r="892" spans="2:3" ht="14.25">
      <c r="B892" s="156"/>
      <c r="C892" s="156"/>
    </row>
    <row r="893" spans="2:3" ht="14.25">
      <c r="B893" s="156"/>
      <c r="C893" s="156"/>
    </row>
    <row r="894" spans="2:3" ht="14.25">
      <c r="B894" s="156"/>
      <c r="C894" s="156"/>
    </row>
    <row r="895" spans="2:3" ht="14.25">
      <c r="B895" s="156"/>
      <c r="C895" s="156"/>
    </row>
    <row r="896" spans="2:3" ht="14.25">
      <c r="B896" s="156"/>
      <c r="C896" s="156"/>
    </row>
    <row r="897" spans="2:3" ht="14.25">
      <c r="B897" s="156"/>
      <c r="C897" s="156"/>
    </row>
    <row r="898" spans="2:3" ht="14.25">
      <c r="B898" s="156"/>
      <c r="C898" s="156"/>
    </row>
    <row r="899" spans="2:3" ht="14.25">
      <c r="B899" s="156"/>
      <c r="C899" s="156"/>
    </row>
    <row r="900" spans="2:3" ht="14.25">
      <c r="B900" s="156"/>
      <c r="C900" s="156"/>
    </row>
    <row r="901" spans="2:3" ht="14.25">
      <c r="B901" s="156"/>
      <c r="C901" s="156"/>
    </row>
    <row r="902" spans="2:3" ht="14.25">
      <c r="B902" s="156"/>
      <c r="C902" s="156"/>
    </row>
    <row r="903" spans="2:3" ht="14.25">
      <c r="B903" s="156"/>
      <c r="C903" s="156"/>
    </row>
    <row r="904" spans="2:3" ht="14.25">
      <c r="B904" s="156"/>
      <c r="C904" s="156"/>
    </row>
    <row r="905" spans="2:3" ht="14.25">
      <c r="B905" s="156"/>
      <c r="C905" s="156"/>
    </row>
    <row r="906" spans="2:3" ht="14.25">
      <c r="B906" s="156"/>
      <c r="C906" s="156"/>
    </row>
    <row r="907" spans="2:3" ht="14.25">
      <c r="B907" s="156"/>
      <c r="C907" s="156"/>
    </row>
    <row r="908" spans="2:3" ht="14.25">
      <c r="B908" s="156"/>
      <c r="C908" s="156"/>
    </row>
    <row r="909" spans="2:3" ht="14.25">
      <c r="B909" s="156"/>
      <c r="C909" s="156"/>
    </row>
    <row r="910" spans="2:3" ht="14.25">
      <c r="B910" s="156"/>
      <c r="C910" s="156"/>
    </row>
    <row r="911" spans="2:3" ht="14.25">
      <c r="B911" s="156"/>
      <c r="C911" s="156"/>
    </row>
    <row r="912" spans="2:3" ht="14.25">
      <c r="B912" s="156"/>
      <c r="C912" s="156"/>
    </row>
    <row r="913" spans="2:3" ht="14.25">
      <c r="B913" s="156"/>
      <c r="C913" s="156"/>
    </row>
    <row r="914" spans="2:3" ht="14.25">
      <c r="B914" s="156"/>
      <c r="C914" s="156"/>
    </row>
    <row r="915" spans="2:3" ht="14.25">
      <c r="B915" s="156"/>
      <c r="C915" s="156"/>
    </row>
    <row r="916" spans="2:3" ht="14.25">
      <c r="B916" s="156"/>
      <c r="C916" s="156"/>
    </row>
    <row r="917" spans="2:3" ht="14.25">
      <c r="B917" s="156"/>
      <c r="C917" s="156"/>
    </row>
    <row r="918" spans="2:3" ht="14.25">
      <c r="B918" s="156"/>
      <c r="C918" s="156"/>
    </row>
    <row r="919" spans="2:3" ht="14.25">
      <c r="B919" s="156"/>
      <c r="C919" s="156"/>
    </row>
    <row r="920" spans="2:3" ht="14.25">
      <c r="B920" s="156"/>
      <c r="C920" s="156"/>
    </row>
    <row r="921" spans="2:3" ht="14.25">
      <c r="B921" s="156"/>
      <c r="C921" s="156"/>
    </row>
    <row r="922" spans="2:3" ht="14.25">
      <c r="B922" s="156"/>
      <c r="C922" s="156"/>
    </row>
    <row r="923" spans="2:3" ht="14.25">
      <c r="B923" s="156"/>
      <c r="C923" s="156"/>
    </row>
    <row r="924" spans="2:3" ht="14.25">
      <c r="B924" s="156"/>
      <c r="C924" s="156"/>
    </row>
    <row r="925" spans="2:3" ht="14.25">
      <c r="B925" s="156"/>
      <c r="C925" s="156"/>
    </row>
    <row r="926" spans="2:3" ht="14.25">
      <c r="B926" s="156"/>
      <c r="C926" s="156"/>
    </row>
    <row r="927" spans="2:3" ht="14.25">
      <c r="B927" s="156"/>
      <c r="C927" s="156"/>
    </row>
    <row r="928" spans="2:3" ht="14.25">
      <c r="B928" s="156"/>
      <c r="C928" s="156"/>
    </row>
    <row r="929" spans="2:3" ht="14.25">
      <c r="B929" s="156"/>
      <c r="C929" s="156"/>
    </row>
    <row r="930" spans="2:3" ht="14.25">
      <c r="B930" s="156"/>
      <c r="C930" s="156"/>
    </row>
    <row r="931" spans="2:3" ht="14.25">
      <c r="B931" s="156"/>
      <c r="C931" s="156"/>
    </row>
    <row r="932" spans="2:3" ht="14.25">
      <c r="B932" s="156"/>
      <c r="C932" s="156"/>
    </row>
    <row r="933" spans="2:3" ht="14.25">
      <c r="B933" s="156"/>
      <c r="C933" s="156"/>
    </row>
    <row r="934" spans="2:3" ht="14.25">
      <c r="B934" s="156"/>
      <c r="C934" s="156"/>
    </row>
    <row r="935" spans="2:3" ht="14.25">
      <c r="B935" s="156"/>
      <c r="C935" s="156"/>
    </row>
    <row r="936" spans="2:3" ht="14.25">
      <c r="B936" s="156"/>
      <c r="C936" s="156"/>
    </row>
    <row r="937" spans="2:3" ht="14.25">
      <c r="B937" s="156"/>
      <c r="C937" s="156"/>
    </row>
    <row r="938" spans="2:3" ht="14.25">
      <c r="B938" s="156"/>
      <c r="C938" s="156"/>
    </row>
    <row r="939" spans="2:3" ht="14.25">
      <c r="B939" s="156"/>
      <c r="C939" s="156"/>
    </row>
    <row r="940" spans="2:3" ht="14.25">
      <c r="B940" s="156"/>
      <c r="C940" s="156"/>
    </row>
    <row r="941" spans="2:3" ht="14.25">
      <c r="B941" s="156"/>
      <c r="C941" s="156"/>
    </row>
    <row r="942" spans="2:3" ht="14.25">
      <c r="B942" s="156"/>
      <c r="C942" s="156"/>
    </row>
    <row r="943" spans="2:3" ht="14.25">
      <c r="B943" s="156"/>
      <c r="C943" s="156"/>
    </row>
    <row r="944" spans="2:3" ht="14.25">
      <c r="B944" s="156"/>
      <c r="C944" s="156"/>
    </row>
    <row r="945" spans="2:3" ht="14.25">
      <c r="B945" s="156"/>
      <c r="C945" s="156"/>
    </row>
    <row r="946" spans="2:3" ht="14.25">
      <c r="B946" s="156"/>
      <c r="C946" s="156"/>
    </row>
    <row r="947" spans="2:3" ht="14.25">
      <c r="B947" s="156"/>
      <c r="C947" s="156"/>
    </row>
    <row r="948" spans="2:3" ht="14.25">
      <c r="B948" s="156"/>
      <c r="C948" s="156"/>
    </row>
    <row r="949" spans="2:3" ht="14.25">
      <c r="B949" s="156"/>
      <c r="C949" s="156"/>
    </row>
    <row r="950" spans="2:3" ht="14.25">
      <c r="B950" s="156"/>
      <c r="C950" s="156"/>
    </row>
    <row r="951" spans="2:3" ht="14.25">
      <c r="B951" s="156"/>
      <c r="C951" s="156"/>
    </row>
    <row r="952" spans="2:3" ht="14.25">
      <c r="B952" s="156"/>
      <c r="C952" s="156"/>
    </row>
    <row r="953" spans="2:3" ht="14.25">
      <c r="B953" s="156"/>
      <c r="C953" s="156"/>
    </row>
    <row r="954" spans="2:3" ht="14.25">
      <c r="B954" s="156"/>
      <c r="C954" s="156"/>
    </row>
    <row r="955" spans="2:3" ht="14.25">
      <c r="B955" s="156"/>
      <c r="C955" s="156"/>
    </row>
    <row r="956" spans="2:3" ht="14.25">
      <c r="B956" s="156"/>
      <c r="C956" s="156"/>
    </row>
    <row r="957" spans="2:3" ht="14.25">
      <c r="B957" s="156"/>
      <c r="C957" s="156"/>
    </row>
    <row r="958" spans="2:3" ht="14.25">
      <c r="B958" s="156"/>
      <c r="C958" s="156"/>
    </row>
    <row r="959" spans="2:3" ht="14.25">
      <c r="B959" s="156"/>
      <c r="C959" s="156"/>
    </row>
    <row r="960" spans="2:3" ht="14.25">
      <c r="B960" s="156"/>
      <c r="C960" s="156"/>
    </row>
    <row r="961" spans="2:3" ht="14.25">
      <c r="B961" s="156"/>
      <c r="C961" s="156"/>
    </row>
    <row r="962" spans="2:3" ht="14.25">
      <c r="B962" s="156"/>
      <c r="C962" s="156"/>
    </row>
    <row r="963" spans="2:3" ht="14.25">
      <c r="B963" s="156"/>
      <c r="C963" s="156"/>
    </row>
    <row r="964" spans="2:3" ht="14.25">
      <c r="B964" s="156"/>
      <c r="C964" s="156"/>
    </row>
    <row r="965" spans="2:3" ht="14.25">
      <c r="B965" s="156"/>
      <c r="C965" s="156"/>
    </row>
    <row r="966" spans="2:3" ht="14.25">
      <c r="B966" s="156"/>
      <c r="C966" s="156"/>
    </row>
    <row r="967" spans="2:3" ht="14.25">
      <c r="B967" s="156"/>
      <c r="C967" s="156"/>
    </row>
    <row r="968" spans="2:3" ht="14.25">
      <c r="B968" s="156"/>
      <c r="C968" s="156"/>
    </row>
    <row r="969" spans="2:3" ht="14.25">
      <c r="B969" s="156"/>
      <c r="C969" s="156"/>
    </row>
    <row r="970" spans="2:3" ht="14.25">
      <c r="B970" s="156"/>
      <c r="C970" s="156"/>
    </row>
    <row r="971" spans="2:3" ht="14.25">
      <c r="B971" s="156"/>
      <c r="C971" s="156"/>
    </row>
    <row r="972" spans="2:3" ht="14.25">
      <c r="B972" s="156"/>
      <c r="C972" s="156"/>
    </row>
    <row r="973" spans="2:3" ht="14.25">
      <c r="B973" s="156"/>
      <c r="C973" s="156"/>
    </row>
    <row r="974" spans="2:3" ht="14.25">
      <c r="B974" s="156"/>
      <c r="C974" s="156"/>
    </row>
    <row r="975" spans="2:3" ht="14.25">
      <c r="B975" s="156"/>
      <c r="C975" s="156"/>
    </row>
    <row r="976" spans="2:3" ht="14.25">
      <c r="B976" s="156"/>
      <c r="C976" s="156"/>
    </row>
    <row r="977" spans="2:3" ht="14.25">
      <c r="B977" s="156"/>
      <c r="C977" s="156"/>
    </row>
    <row r="978" spans="2:3" ht="14.25">
      <c r="B978" s="156"/>
      <c r="C978" s="156"/>
    </row>
    <row r="979" spans="2:3" ht="14.25">
      <c r="B979" s="156"/>
      <c r="C979" s="156"/>
    </row>
    <row r="980" spans="2:3" ht="14.25">
      <c r="B980" s="156"/>
      <c r="C980" s="156"/>
    </row>
    <row r="981" spans="2:3" ht="14.25">
      <c r="B981" s="156"/>
      <c r="C981" s="156"/>
    </row>
    <row r="982" spans="2:3" ht="14.25">
      <c r="B982" s="156"/>
      <c r="C982" s="156"/>
    </row>
    <row r="983" spans="2:3" ht="14.25">
      <c r="B983" s="156"/>
      <c r="C983" s="156"/>
    </row>
    <row r="984" spans="2:3" ht="14.25">
      <c r="B984" s="156"/>
      <c r="C984" s="156"/>
    </row>
    <row r="985" spans="2:3" ht="14.25">
      <c r="B985" s="156"/>
      <c r="C985" s="156"/>
    </row>
    <row r="986" spans="2:3" ht="14.25">
      <c r="B986" s="156"/>
      <c r="C986" s="156"/>
    </row>
    <row r="987" spans="2:3" ht="14.25">
      <c r="B987" s="156"/>
      <c r="C987" s="156"/>
    </row>
    <row r="988" spans="2:3" ht="14.25">
      <c r="B988" s="156"/>
      <c r="C988" s="156"/>
    </row>
    <row r="989" spans="2:3" ht="14.25">
      <c r="B989" s="156"/>
      <c r="C989" s="156"/>
    </row>
    <row r="990" spans="2:3" ht="14.25">
      <c r="B990" s="156"/>
      <c r="C990" s="156"/>
    </row>
    <row r="991" spans="2:3" ht="14.25">
      <c r="B991" s="156"/>
      <c r="C991" s="156"/>
    </row>
    <row r="992" spans="2:3" ht="14.25">
      <c r="B992" s="156"/>
      <c r="C992" s="156"/>
    </row>
    <row r="993" spans="2:3" ht="14.25">
      <c r="B993" s="156"/>
      <c r="C993" s="156"/>
    </row>
    <row r="994" spans="2:3" ht="14.25">
      <c r="B994" s="156"/>
      <c r="C994" s="156"/>
    </row>
    <row r="995" spans="2:3" ht="14.25">
      <c r="B995" s="156"/>
      <c r="C995" s="156"/>
    </row>
    <row r="996" spans="2:3" ht="14.25">
      <c r="B996" s="156"/>
      <c r="C996" s="156"/>
    </row>
    <row r="997" spans="2:3" ht="14.25">
      <c r="B997" s="156"/>
      <c r="C997" s="156"/>
    </row>
    <row r="998" spans="2:3" ht="14.25">
      <c r="B998" s="156"/>
      <c r="C998" s="156"/>
    </row>
    <row r="999" spans="2:3" ht="14.25">
      <c r="B999" s="156"/>
      <c r="C999" s="156"/>
    </row>
    <row r="1000" spans="2:3" ht="14.25">
      <c r="B1000" s="156"/>
      <c r="C1000" s="156"/>
    </row>
    <row r="1001" spans="2:3" ht="14.25">
      <c r="B1001" s="156"/>
      <c r="C1001" s="156"/>
    </row>
    <row r="1002" spans="2:3" ht="14.25">
      <c r="B1002" s="156"/>
      <c r="C1002" s="156"/>
    </row>
    <row r="1003" spans="2:3" ht="14.25">
      <c r="B1003" s="156"/>
      <c r="C1003" s="156"/>
    </row>
  </sheetData>
  <mergeCells count="18">
    <mergeCell ref="Q8:R8"/>
    <mergeCell ref="B8:C8"/>
    <mergeCell ref="E8:F8"/>
    <mergeCell ref="H8:I8"/>
    <mergeCell ref="K8:L8"/>
    <mergeCell ref="N8:O8"/>
    <mergeCell ref="Q63:R63"/>
    <mergeCell ref="B11:C11"/>
    <mergeCell ref="E11:F11"/>
    <mergeCell ref="H11:I11"/>
    <mergeCell ref="K11:L11"/>
    <mergeCell ref="N11:O11"/>
    <mergeCell ref="Q11:R11"/>
    <mergeCell ref="B63:C63"/>
    <mergeCell ref="E63:F63"/>
    <mergeCell ref="H63:I63"/>
    <mergeCell ref="K63:L63"/>
    <mergeCell ref="N63:O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Q1001"/>
  <sheetViews>
    <sheetView zoomScale="140" zoomScaleNormal="140" workbookViewId="0">
      <pane xSplit="5" ySplit="5" topLeftCell="Y6" activePane="bottomRight" state="frozen"/>
      <selection pane="topRight" activeCell="F1" sqref="F1"/>
      <selection pane="bottomLeft" activeCell="A6" sqref="A6"/>
      <selection pane="bottomRight" activeCell="D3" sqref="D3:AQ3"/>
    </sheetView>
  </sheetViews>
  <sheetFormatPr defaultColWidth="12.6875" defaultRowHeight="15" customHeight="1"/>
  <cols>
    <col min="1" max="1" width="29.6875" bestFit="1" customWidth="1"/>
    <col min="2" max="2" width="7.6875" bestFit="1" customWidth="1"/>
    <col min="3" max="3" width="3.3125" bestFit="1" customWidth="1"/>
    <col min="4" max="4" width="6.6875" bestFit="1" customWidth="1"/>
    <col min="5" max="5" width="8.5" bestFit="1" customWidth="1"/>
    <col min="6" max="6" width="5.8125" bestFit="1" customWidth="1"/>
    <col min="7" max="7" width="7.6875" bestFit="1" customWidth="1"/>
    <col min="8" max="8" width="6.6875" bestFit="1" customWidth="1"/>
    <col min="9" max="9" width="8.5" bestFit="1" customWidth="1"/>
    <col min="10" max="10" width="5.8125" bestFit="1" customWidth="1"/>
    <col min="11" max="11" width="8.5" bestFit="1" customWidth="1"/>
    <col min="12" max="12" width="7.5" bestFit="1" customWidth="1"/>
    <col min="13" max="13" width="10.5" bestFit="1" customWidth="1"/>
    <col min="14" max="14" width="5.8125" bestFit="1" customWidth="1"/>
    <col min="15" max="15" width="7.6875" customWidth="1"/>
    <col min="16" max="16" width="6.6875" bestFit="1" customWidth="1"/>
    <col min="17" max="17" width="8.5" bestFit="1" customWidth="1"/>
    <col min="18" max="18" width="5.8125" bestFit="1" customWidth="1"/>
    <col min="19" max="19" width="8.5" bestFit="1" customWidth="1"/>
    <col min="20" max="20" width="5.8125" bestFit="1" customWidth="1"/>
    <col min="21" max="21" width="8.5" bestFit="1" customWidth="1"/>
    <col min="22" max="22" width="5.8125" bestFit="1" customWidth="1"/>
    <col min="23" max="23" width="8.5" bestFit="1" customWidth="1"/>
    <col min="24" max="24" width="6.6875" bestFit="1" customWidth="1"/>
    <col min="25" max="25" width="8.5" bestFit="1" customWidth="1"/>
    <col min="26" max="26" width="5.8125" bestFit="1" customWidth="1"/>
    <col min="27" max="27" width="8.5" bestFit="1" customWidth="1"/>
    <col min="28" max="28" width="5.8125" bestFit="1" customWidth="1"/>
    <col min="29" max="29" width="7.6875" bestFit="1" customWidth="1"/>
    <col min="30" max="30" width="6.6875" bestFit="1" customWidth="1"/>
    <col min="31" max="31" width="8.5" bestFit="1" customWidth="1"/>
    <col min="32" max="32" width="5.8125" bestFit="1" customWidth="1"/>
    <col min="33" max="33" width="7.6875" bestFit="1" customWidth="1"/>
    <col min="34" max="34" width="5.8125" bestFit="1" customWidth="1"/>
    <col min="35" max="35" width="8.5" bestFit="1" customWidth="1"/>
    <col min="36" max="36" width="6.6875" style="100" bestFit="1" customWidth="1"/>
    <col min="37" max="37" width="8.5" style="100" bestFit="1" customWidth="1"/>
    <col min="38" max="38" width="5.8125" bestFit="1" customWidth="1"/>
    <col min="39" max="39" width="8.5" bestFit="1" customWidth="1"/>
    <col min="40" max="40" width="5.8125" bestFit="1" customWidth="1"/>
    <col min="41" max="41" width="8.5" bestFit="1" customWidth="1"/>
    <col min="42" max="42" width="6.8125" customWidth="1"/>
    <col min="43" max="43" width="8.5" bestFit="1" customWidth="1"/>
  </cols>
  <sheetData>
    <row r="1" spans="1:43" ht="21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3" ht="14.65" thickBot="1">
      <c r="A2" s="1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3" ht="15" customHeight="1" thickBot="1">
      <c r="A3" s="13" t="s">
        <v>15</v>
      </c>
      <c r="B3" s="14"/>
      <c r="C3" s="16"/>
      <c r="D3" s="374" t="str">
        <f>'NB Recipes'!C4</f>
        <v>Peanut</v>
      </c>
      <c r="E3" s="375"/>
      <c r="F3" s="376" t="str">
        <f>'NB Recipes'!D4</f>
        <v>Peanut Pecan</v>
      </c>
      <c r="G3" s="375"/>
      <c r="H3" s="377" t="str">
        <f>'NB Recipes'!E4</f>
        <v>Peanut Almond</v>
      </c>
      <c r="I3" s="372"/>
      <c r="J3" s="373" t="str">
        <f>'NB Recipes'!F4</f>
        <v>Cashew Butter</v>
      </c>
      <c r="K3" s="372"/>
      <c r="L3" s="371" t="str">
        <f>'NB Recipes'!G4</f>
        <v>Peanut Cocoa</v>
      </c>
      <c r="M3" s="372"/>
      <c r="N3" s="373" t="str">
        <f>'NB Recipes'!H4</f>
        <v>Chai Spice</v>
      </c>
      <c r="O3" s="372"/>
      <c r="P3" s="371" t="str">
        <f>'NB Recipes'!I4</f>
        <v>Almond Butter</v>
      </c>
      <c r="Q3" s="372"/>
      <c r="R3" s="373" t="str">
        <f>'NB Recipes'!J4</f>
        <v>Fiji Ginger</v>
      </c>
      <c r="S3" s="372"/>
      <c r="T3" s="371" t="str">
        <f>'NB Recipes'!K4</f>
        <v>GGET Espresso</v>
      </c>
      <c r="U3" s="372"/>
      <c r="V3" s="373" t="str">
        <f>'NB Recipes'!L4</f>
        <v>Chocolate Sea Salt</v>
      </c>
      <c r="W3" s="372"/>
      <c r="X3" s="371" t="str">
        <f>'NB Recipes'!M4</f>
        <v>Mamba</v>
      </c>
      <c r="Y3" s="372"/>
      <c r="Z3" s="373" t="str">
        <f>'NB Recipes'!N4</f>
        <v>Toasted Coconut</v>
      </c>
      <c r="AA3" s="372"/>
      <c r="AB3" s="371" t="str">
        <f>'NB Recipes'!O4</f>
        <v>Just Peanut</v>
      </c>
      <c r="AC3" s="372"/>
      <c r="AD3" s="373" t="str">
        <f>'NB Recipes'!P4</f>
        <v>Just Almond</v>
      </c>
      <c r="AE3" s="372"/>
      <c r="AF3" s="371" t="str">
        <f>'NB Recipes'!Q4</f>
        <v>Maple Cinnamon</v>
      </c>
      <c r="AG3" s="372"/>
      <c r="AH3" s="373" t="str">
        <f>'NB Recipes'!R4</f>
        <v>PCASH</v>
      </c>
      <c r="AI3" s="372"/>
      <c r="AJ3" s="373" t="str">
        <f>'NB Recipes'!S4</f>
        <v>WAG</v>
      </c>
      <c r="AK3" s="372"/>
      <c r="AL3" s="371" t="str">
        <f>'NB Recipes'!T4</f>
        <v>LCASH</v>
      </c>
      <c r="AM3" s="372"/>
      <c r="AN3" s="373" t="str">
        <f>'NB Recipes'!U4</f>
        <v>CCCG</v>
      </c>
      <c r="AO3" s="372"/>
      <c r="AP3" s="371" t="str">
        <f>'NB Recipes'!V4</f>
        <v>Twalk</v>
      </c>
      <c r="AQ3" s="372"/>
    </row>
    <row r="4" spans="1:43" ht="87">
      <c r="A4" s="21"/>
      <c r="B4" s="22" t="s">
        <v>19</v>
      </c>
      <c r="C4" s="23" t="s">
        <v>20</v>
      </c>
      <c r="D4" s="24" t="s">
        <v>21</v>
      </c>
      <c r="E4" s="25" t="s">
        <v>22</v>
      </c>
      <c r="F4" s="24" t="s">
        <v>23</v>
      </c>
      <c r="G4" s="25" t="s">
        <v>22</v>
      </c>
      <c r="H4" s="24" t="s">
        <v>23</v>
      </c>
      <c r="I4" s="25" t="s">
        <v>22</v>
      </c>
      <c r="J4" s="24" t="s">
        <v>23</v>
      </c>
      <c r="K4" s="25" t="s">
        <v>22</v>
      </c>
      <c r="L4" s="26" t="s">
        <v>23</v>
      </c>
      <c r="M4" s="25" t="s">
        <v>22</v>
      </c>
      <c r="N4" s="24" t="s">
        <v>23</v>
      </c>
      <c r="O4" s="25" t="s">
        <v>22</v>
      </c>
      <c r="P4" s="24" t="s">
        <v>23</v>
      </c>
      <c r="Q4" s="25" t="s">
        <v>22</v>
      </c>
      <c r="R4" s="26" t="s">
        <v>23</v>
      </c>
      <c r="S4" s="25" t="s">
        <v>22</v>
      </c>
      <c r="T4" s="24" t="s">
        <v>23</v>
      </c>
      <c r="U4" s="25" t="s">
        <v>22</v>
      </c>
      <c r="V4" s="24" t="s">
        <v>23</v>
      </c>
      <c r="W4" s="25" t="s">
        <v>22</v>
      </c>
      <c r="X4" s="24" t="s">
        <v>23</v>
      </c>
      <c r="Y4" s="25" t="s">
        <v>22</v>
      </c>
      <c r="Z4" s="24" t="s">
        <v>23</v>
      </c>
      <c r="AA4" s="25" t="s">
        <v>22</v>
      </c>
      <c r="AB4" s="24" t="s">
        <v>23</v>
      </c>
      <c r="AC4" s="25" t="s">
        <v>22</v>
      </c>
      <c r="AD4" s="24" t="s">
        <v>23</v>
      </c>
      <c r="AE4" s="25" t="s">
        <v>22</v>
      </c>
      <c r="AF4" s="24" t="s">
        <v>23</v>
      </c>
      <c r="AG4" s="25" t="s">
        <v>22</v>
      </c>
      <c r="AH4" s="24" t="s">
        <v>23</v>
      </c>
      <c r="AI4" s="25" t="s">
        <v>22</v>
      </c>
      <c r="AJ4" s="24" t="s">
        <v>23</v>
      </c>
      <c r="AK4" s="25" t="s">
        <v>22</v>
      </c>
      <c r="AL4" s="24" t="s">
        <v>23</v>
      </c>
      <c r="AM4" s="25" t="s">
        <v>22</v>
      </c>
      <c r="AN4" s="24" t="s">
        <v>23</v>
      </c>
      <c r="AO4" s="25" t="s">
        <v>22</v>
      </c>
      <c r="AP4" s="24" t="s">
        <v>23</v>
      </c>
      <c r="AQ4" s="25" t="s">
        <v>22</v>
      </c>
    </row>
    <row r="5" spans="1:43" ht="4.5" customHeight="1">
      <c r="A5" s="28"/>
      <c r="B5" s="29"/>
      <c r="C5" s="30"/>
      <c r="D5" s="31"/>
      <c r="E5" s="32"/>
      <c r="F5" s="31"/>
      <c r="G5" s="32"/>
      <c r="H5" s="31"/>
      <c r="I5" s="32"/>
      <c r="J5" s="31"/>
      <c r="K5" s="32"/>
      <c r="L5" s="33"/>
      <c r="M5" s="32"/>
      <c r="N5" s="31"/>
      <c r="O5" s="32"/>
      <c r="P5" s="31"/>
      <c r="Q5" s="32"/>
      <c r="R5" s="33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</row>
    <row r="6" spans="1:43" ht="13.9">
      <c r="A6" s="35" t="str">
        <f>'NB Recipes'!A5</f>
        <v>Kosher Sea Salt</v>
      </c>
      <c r="B6" s="36">
        <f>VLOOKUP(A6,'Ingredient Costs'!A$6:D$269,2,FALSE)</f>
        <v>4.92</v>
      </c>
      <c r="C6" s="37" t="str">
        <f>'NB Recipes'!B5</f>
        <v>lb</v>
      </c>
      <c r="D6" s="38">
        <f>'NB Recipes'!C5</f>
        <v>0.55120000000000002</v>
      </c>
      <c r="E6" s="36">
        <f t="shared" ref="E6:E39" si="0">D6*$B6</f>
        <v>2.7119040000000001</v>
      </c>
      <c r="F6" s="38">
        <f>'NB Recipes'!D5</f>
        <v>0.45900000000000002</v>
      </c>
      <c r="G6" s="36">
        <f t="shared" ref="G6:G39" si="1">F6*$B6</f>
        <v>2.2582800000000001</v>
      </c>
      <c r="H6" s="38">
        <f>'NB Recipes'!E5</f>
        <v>0.221</v>
      </c>
      <c r="I6" s="36">
        <f t="shared" ref="I6:I39" si="2">H6*$B6</f>
        <v>1.0873200000000001</v>
      </c>
      <c r="J6" s="38">
        <f>'NB Recipes'!F5</f>
        <v>0.441</v>
      </c>
      <c r="K6" s="36">
        <f t="shared" ref="K6:K39" si="3">J6*$B6</f>
        <v>2.1697199999999999</v>
      </c>
      <c r="L6" s="38">
        <f>'NB Recipes'!G5</f>
        <v>0.41899999999999998</v>
      </c>
      <c r="M6" s="36">
        <f t="shared" ref="M6:M39" si="4">L6*$B6</f>
        <v>2.06148</v>
      </c>
      <c r="N6" s="38">
        <f>'NB Recipes'!H5</f>
        <v>0.36399999999999999</v>
      </c>
      <c r="O6" s="36">
        <f t="shared" ref="O6:O39" si="5">N6*$B6</f>
        <v>1.79088</v>
      </c>
      <c r="P6" s="38">
        <f>'NB Recipes'!I5</f>
        <v>0.58199999999999996</v>
      </c>
      <c r="Q6" s="36">
        <f t="shared" ref="Q6:Q39" si="6">P6*$B6</f>
        <v>2.8634399999999998</v>
      </c>
      <c r="R6" s="38">
        <f>'NB Recipes'!J5</f>
        <v>0.45200000000000001</v>
      </c>
      <c r="S6" s="36">
        <f t="shared" ref="S6:S39" si="7">R6*$B6</f>
        <v>2.22384</v>
      </c>
      <c r="T6" s="38">
        <f>'NB Recipes'!K5</f>
        <v>0.375</v>
      </c>
      <c r="U6" s="36">
        <f t="shared" ref="U6:U39" si="8">T6*$B6</f>
        <v>1.845</v>
      </c>
      <c r="V6" s="38">
        <f>'NB Recipes'!L5</f>
        <v>0.41899999999999998</v>
      </c>
      <c r="W6" s="36">
        <f t="shared" ref="W6:W39" si="9">V6*$B6</f>
        <v>2.06148</v>
      </c>
      <c r="X6" s="38">
        <f>'NB Recipes'!M5</f>
        <v>0.44119999999999998</v>
      </c>
      <c r="Y6" s="36">
        <f t="shared" ref="Y6:Y39" si="10">X6*$B6</f>
        <v>2.1707039999999997</v>
      </c>
      <c r="Z6" s="38">
        <f>'NB Recipes'!N5</f>
        <v>0.47620000000000001</v>
      </c>
      <c r="AA6" s="36">
        <f t="shared" ref="AA6:AA39" si="11">Z6*$B6</f>
        <v>2.3429039999999999</v>
      </c>
      <c r="AB6" s="38">
        <f>'NB Recipes'!O5</f>
        <v>0</v>
      </c>
      <c r="AC6" s="36">
        <f t="shared" ref="AC6:AC39" si="12">AB6*$B6</f>
        <v>0</v>
      </c>
      <c r="AD6" s="38">
        <f>'NB Recipes'!P5</f>
        <v>0</v>
      </c>
      <c r="AE6" s="36">
        <f t="shared" ref="AE6:AE39" si="13">AD6*$B6</f>
        <v>0</v>
      </c>
      <c r="AF6" s="38">
        <f>'NB Recipes'!Q5</f>
        <v>0.49399999999999999</v>
      </c>
      <c r="AG6" s="36">
        <f t="shared" ref="AG6:AG39" si="14">AF6*$B6</f>
        <v>2.4304799999999998</v>
      </c>
      <c r="AH6" s="38">
        <f>'NB Recipes'!R5</f>
        <v>0.441</v>
      </c>
      <c r="AI6" s="36">
        <f t="shared" ref="AI6:AI39" si="15">AH6*$B6</f>
        <v>2.1697199999999999</v>
      </c>
      <c r="AJ6" s="38">
        <f>'NB Recipes'!S5</f>
        <v>0</v>
      </c>
      <c r="AK6" s="36">
        <f t="shared" ref="AK6:AK36" si="16">AJ6*$B6</f>
        <v>0</v>
      </c>
      <c r="AL6" s="38">
        <f>'NB Recipes'!T5</f>
        <v>0.44</v>
      </c>
      <c r="AM6" s="36">
        <f t="shared" ref="AM6:AM39" si="17">AL6*$B6</f>
        <v>2.1648000000000001</v>
      </c>
      <c r="AN6" s="38">
        <f>'NB Recipes'!U5</f>
        <v>0.47399999999999998</v>
      </c>
      <c r="AO6" s="36">
        <f t="shared" ref="AO6:AO39" si="18">AN6*$B6</f>
        <v>2.3320799999999999</v>
      </c>
      <c r="AP6" s="38">
        <f>'NB Recipes'!V5</f>
        <v>0.26500000000000001</v>
      </c>
      <c r="AQ6" s="36">
        <f t="shared" ref="AQ6:AQ36" si="19">AP6*$B6</f>
        <v>1.3038000000000001</v>
      </c>
    </row>
    <row r="7" spans="1:43" ht="13.9">
      <c r="A7" s="35" t="str">
        <f>'NB Recipes'!A6</f>
        <v>Organic Honey</v>
      </c>
      <c r="B7" s="36">
        <f>VLOOKUP(A7,'Ingredient Costs'!A$6:D$269,2,FALSE)</f>
        <v>2.6</v>
      </c>
      <c r="C7" s="37" t="str">
        <f>'NB Recipes'!B6</f>
        <v>lb</v>
      </c>
      <c r="D7" s="38">
        <f>'NB Recipes'!C6</f>
        <v>1.375</v>
      </c>
      <c r="E7" s="36">
        <f t="shared" si="0"/>
        <v>3.5750000000000002</v>
      </c>
      <c r="F7" s="38">
        <f>'NB Recipes'!D6</f>
        <v>1.375</v>
      </c>
      <c r="G7" s="36">
        <f t="shared" si="1"/>
        <v>3.5750000000000002</v>
      </c>
      <c r="H7" s="38">
        <f>'NB Recipes'!E6</f>
        <v>0.625</v>
      </c>
      <c r="I7" s="36">
        <f t="shared" si="2"/>
        <v>1.625</v>
      </c>
      <c r="J7" s="38">
        <f>'NB Recipes'!F6</f>
        <v>0</v>
      </c>
      <c r="K7" s="36">
        <f t="shared" si="3"/>
        <v>0</v>
      </c>
      <c r="L7" s="38">
        <f>'NB Recipes'!G6</f>
        <v>1.375</v>
      </c>
      <c r="M7" s="36">
        <f t="shared" si="4"/>
        <v>3.5750000000000002</v>
      </c>
      <c r="N7" s="38">
        <f>'NB Recipes'!H6</f>
        <v>1</v>
      </c>
      <c r="O7" s="36">
        <f t="shared" si="5"/>
        <v>2.6</v>
      </c>
      <c r="P7" s="38">
        <f>'NB Recipes'!I6</f>
        <v>1.125</v>
      </c>
      <c r="Q7" s="36">
        <f t="shared" si="6"/>
        <v>2.9250000000000003</v>
      </c>
      <c r="R7" s="38">
        <f>'NB Recipes'!J6</f>
        <v>0</v>
      </c>
      <c r="S7" s="36">
        <f t="shared" si="7"/>
        <v>0</v>
      </c>
      <c r="T7" s="38">
        <f>'NB Recipes'!K6</f>
        <v>0</v>
      </c>
      <c r="U7" s="36">
        <f t="shared" si="8"/>
        <v>0</v>
      </c>
      <c r="V7" s="38">
        <f>'NB Recipes'!L6</f>
        <v>1.375</v>
      </c>
      <c r="W7" s="36">
        <f t="shared" si="9"/>
        <v>3.5750000000000002</v>
      </c>
      <c r="X7" s="38">
        <f>'NB Recipes'!M6</f>
        <v>0</v>
      </c>
      <c r="Y7" s="36">
        <f t="shared" si="10"/>
        <v>0</v>
      </c>
      <c r="Z7" s="38">
        <f>'NB Recipes'!N6</f>
        <v>0</v>
      </c>
      <c r="AA7" s="36">
        <f t="shared" si="11"/>
        <v>0</v>
      </c>
      <c r="AB7" s="38">
        <f>'NB Recipes'!O6</f>
        <v>0</v>
      </c>
      <c r="AC7" s="36">
        <f t="shared" si="12"/>
        <v>0</v>
      </c>
      <c r="AD7" s="38">
        <f>'NB Recipes'!P6</f>
        <v>0</v>
      </c>
      <c r="AE7" s="36">
        <f t="shared" si="13"/>
        <v>0</v>
      </c>
      <c r="AF7" s="38">
        <f>'NB Recipes'!Q6</f>
        <v>0</v>
      </c>
      <c r="AG7" s="36">
        <f t="shared" si="14"/>
        <v>0</v>
      </c>
      <c r="AH7" s="38">
        <f>'NB Recipes'!R6</f>
        <v>1.125</v>
      </c>
      <c r="AI7" s="36">
        <f t="shared" si="15"/>
        <v>2.9250000000000003</v>
      </c>
      <c r="AJ7" s="38">
        <f>'NB Recipes'!S6</f>
        <v>0</v>
      </c>
      <c r="AK7" s="36">
        <f t="shared" si="16"/>
        <v>0</v>
      </c>
      <c r="AL7" s="38">
        <f>'NB Recipes'!T6</f>
        <v>0</v>
      </c>
      <c r="AM7" s="36">
        <f t="shared" si="17"/>
        <v>0</v>
      </c>
      <c r="AN7" s="38">
        <f>'NB Recipes'!U6</f>
        <v>0</v>
      </c>
      <c r="AO7" s="36">
        <f t="shared" si="18"/>
        <v>0</v>
      </c>
      <c r="AP7" s="38">
        <f>'NB Recipes'!V6</f>
        <v>0</v>
      </c>
      <c r="AQ7" s="36">
        <f t="shared" si="19"/>
        <v>0</v>
      </c>
    </row>
    <row r="8" spans="1:43" ht="13.9">
      <c r="A8" s="35" t="str">
        <f>'NB Recipes'!A7</f>
        <v>Organic Coconut Oil</v>
      </c>
      <c r="B8" s="36">
        <f>VLOOKUP(A8,'Ingredient Costs'!A$6:D$269,2,FALSE)</f>
        <v>8.5500000000000007</v>
      </c>
      <c r="C8" s="37" t="str">
        <f>'NB Recipes'!B7</f>
        <v>lb</v>
      </c>
      <c r="D8" s="38">
        <f>'NB Recipes'!C7</f>
        <v>0.20300000000000001</v>
      </c>
      <c r="E8" s="36">
        <f t="shared" si="0"/>
        <v>1.7356500000000004</v>
      </c>
      <c r="F8" s="38">
        <f>'NB Recipes'!D7</f>
        <v>0</v>
      </c>
      <c r="G8" s="36">
        <f t="shared" si="1"/>
        <v>0</v>
      </c>
      <c r="H8" s="38">
        <f>'NB Recipes'!E7</f>
        <v>0</v>
      </c>
      <c r="I8" s="36">
        <f t="shared" si="2"/>
        <v>0</v>
      </c>
      <c r="J8" s="38">
        <f>'NB Recipes'!F7</f>
        <v>1</v>
      </c>
      <c r="K8" s="36">
        <f t="shared" si="3"/>
        <v>8.5500000000000007</v>
      </c>
      <c r="L8" s="38">
        <f>'NB Recipes'!G7</f>
        <v>0</v>
      </c>
      <c r="M8" s="36">
        <f t="shared" si="4"/>
        <v>0</v>
      </c>
      <c r="N8" s="38">
        <f>'NB Recipes'!H7</f>
        <v>0</v>
      </c>
      <c r="O8" s="36">
        <f t="shared" si="5"/>
        <v>0</v>
      </c>
      <c r="P8" s="38">
        <f>'NB Recipes'!I7</f>
        <v>0</v>
      </c>
      <c r="Q8" s="36">
        <f t="shared" si="6"/>
        <v>0</v>
      </c>
      <c r="R8" s="38">
        <f>'NB Recipes'!J7</f>
        <v>0</v>
      </c>
      <c r="S8" s="36">
        <f t="shared" si="7"/>
        <v>0</v>
      </c>
      <c r="T8" s="38">
        <f>'NB Recipes'!K7</f>
        <v>0.61699999999999999</v>
      </c>
      <c r="U8" s="36">
        <f t="shared" si="8"/>
        <v>5.2753500000000004</v>
      </c>
      <c r="V8" s="38">
        <f>'NB Recipes'!L7</f>
        <v>0</v>
      </c>
      <c r="W8" s="36">
        <f t="shared" si="9"/>
        <v>0</v>
      </c>
      <c r="X8" s="38">
        <f>'NB Recipes'!M7</f>
        <v>0</v>
      </c>
      <c r="Y8" s="36">
        <f t="shared" si="10"/>
        <v>0</v>
      </c>
      <c r="Z8" s="38">
        <f>'NB Recipes'!N7</f>
        <v>0</v>
      </c>
      <c r="AA8" s="36">
        <f t="shared" si="11"/>
        <v>0</v>
      </c>
      <c r="AB8" s="38">
        <f>'NB Recipes'!O7</f>
        <v>0</v>
      </c>
      <c r="AC8" s="36">
        <f t="shared" si="12"/>
        <v>0</v>
      </c>
      <c r="AD8" s="38">
        <f>'NB Recipes'!P7</f>
        <v>0</v>
      </c>
      <c r="AE8" s="36">
        <f t="shared" si="13"/>
        <v>0</v>
      </c>
      <c r="AF8" s="38">
        <f>'NB Recipes'!Q7</f>
        <v>0</v>
      </c>
      <c r="AG8" s="36">
        <f t="shared" si="14"/>
        <v>0</v>
      </c>
      <c r="AH8" s="38">
        <f>'NB Recipes'!R7</f>
        <v>0</v>
      </c>
      <c r="AI8" s="36">
        <f t="shared" si="15"/>
        <v>0</v>
      </c>
      <c r="AJ8" s="38">
        <f>'NB Recipes'!S7</f>
        <v>0.22</v>
      </c>
      <c r="AK8" s="36">
        <f t="shared" si="16"/>
        <v>1.8810000000000002</v>
      </c>
      <c r="AL8" s="38">
        <f>'NB Recipes'!T7</f>
        <v>1.25</v>
      </c>
      <c r="AM8" s="36">
        <f t="shared" si="17"/>
        <v>10.6875</v>
      </c>
      <c r="AN8" s="38">
        <f>'NB Recipes'!U7</f>
        <v>0</v>
      </c>
      <c r="AO8" s="36">
        <f t="shared" si="18"/>
        <v>0</v>
      </c>
      <c r="AP8" s="38">
        <f>'NB Recipes'!V7</f>
        <v>0</v>
      </c>
      <c r="AQ8" s="36">
        <f t="shared" si="19"/>
        <v>0</v>
      </c>
    </row>
    <row r="9" spans="1:43" ht="13.9">
      <c r="A9" s="35" t="str">
        <f>'NB Recipes'!A8</f>
        <v>RPS- Conventional roasted split peanuts</v>
      </c>
      <c r="B9" s="36">
        <f>VLOOKUP(A9,'Ingredient Costs'!A$6:D$269,2,FALSE)</f>
        <v>1.05</v>
      </c>
      <c r="C9" s="37" t="str">
        <f>'NB Recipes'!B8</f>
        <v>lb</v>
      </c>
      <c r="D9" s="38">
        <f>'NB Recipes'!C8</f>
        <v>110</v>
      </c>
      <c r="E9" s="36">
        <f t="shared" si="0"/>
        <v>115.5</v>
      </c>
      <c r="F9" s="38">
        <f>'NB Recipes'!D8</f>
        <v>90</v>
      </c>
      <c r="G9" s="36">
        <f t="shared" si="1"/>
        <v>94.5</v>
      </c>
      <c r="H9" s="38">
        <f>'NB Recipes'!E8</f>
        <v>50</v>
      </c>
      <c r="I9" s="36">
        <f t="shared" si="2"/>
        <v>52.5</v>
      </c>
      <c r="J9" s="38">
        <f>'NB Recipes'!F8</f>
        <v>0</v>
      </c>
      <c r="K9" s="36">
        <f t="shared" si="3"/>
        <v>0</v>
      </c>
      <c r="L9" s="38">
        <f>'NB Recipes'!G8</f>
        <v>85</v>
      </c>
      <c r="M9" s="36">
        <f t="shared" si="4"/>
        <v>89.25</v>
      </c>
      <c r="N9" s="38">
        <f>'NB Recipes'!H8</f>
        <v>75</v>
      </c>
      <c r="O9" s="36">
        <f t="shared" si="5"/>
        <v>78.75</v>
      </c>
      <c r="P9" s="38">
        <f>'NB Recipes'!I8</f>
        <v>0</v>
      </c>
      <c r="Q9" s="36">
        <f t="shared" si="6"/>
        <v>0</v>
      </c>
      <c r="R9" s="38">
        <f>'NB Recipes'!J8</f>
        <v>0</v>
      </c>
      <c r="S9" s="36">
        <f t="shared" si="7"/>
        <v>0</v>
      </c>
      <c r="T9" s="38">
        <f>'NB Recipes'!K8</f>
        <v>0</v>
      </c>
      <c r="U9" s="36">
        <f t="shared" si="8"/>
        <v>0</v>
      </c>
      <c r="V9" s="38">
        <f>'NB Recipes'!L8</f>
        <v>0</v>
      </c>
      <c r="W9" s="36">
        <f t="shared" si="9"/>
        <v>0</v>
      </c>
      <c r="X9" s="38">
        <f>'NB Recipes'!M8</f>
        <v>100</v>
      </c>
      <c r="Y9" s="36">
        <f t="shared" si="10"/>
        <v>105</v>
      </c>
      <c r="Z9" s="38">
        <f>'NB Recipes'!N8</f>
        <v>0</v>
      </c>
      <c r="AA9" s="36">
        <f t="shared" si="11"/>
        <v>0</v>
      </c>
      <c r="AB9" s="38">
        <f>'NB Recipes'!O8</f>
        <v>40</v>
      </c>
      <c r="AC9" s="36">
        <f t="shared" si="12"/>
        <v>42</v>
      </c>
      <c r="AD9" s="38">
        <f>'NB Recipes'!P8</f>
        <v>0</v>
      </c>
      <c r="AE9" s="36">
        <f t="shared" si="13"/>
        <v>0</v>
      </c>
      <c r="AF9" s="38">
        <f>'NB Recipes'!Q8</f>
        <v>80</v>
      </c>
      <c r="AG9" s="36">
        <f t="shared" si="14"/>
        <v>84</v>
      </c>
      <c r="AH9" s="38">
        <f>'NB Recipes'!R8</f>
        <v>0</v>
      </c>
      <c r="AI9" s="36">
        <f t="shared" si="15"/>
        <v>0</v>
      </c>
      <c r="AJ9" s="38">
        <f>'NB Recipes'!S8</f>
        <v>110</v>
      </c>
      <c r="AK9" s="36">
        <f t="shared" si="16"/>
        <v>115.5</v>
      </c>
      <c r="AL9" s="38">
        <f>'NB Recipes'!T8</f>
        <v>0</v>
      </c>
      <c r="AM9" s="36">
        <f t="shared" si="17"/>
        <v>0</v>
      </c>
      <c r="AN9" s="38">
        <f>'NB Recipes'!U8</f>
        <v>0</v>
      </c>
      <c r="AO9" s="36">
        <f t="shared" si="18"/>
        <v>0</v>
      </c>
      <c r="AP9" s="38">
        <f>'NB Recipes'!V8</f>
        <v>0</v>
      </c>
      <c r="AQ9" s="36">
        <f t="shared" si="19"/>
        <v>0</v>
      </c>
    </row>
    <row r="10" spans="1:43" ht="13.9">
      <c r="A10" s="35" t="str">
        <f>'NB Recipes'!A9</f>
        <v>Pecans - Large Pieces</v>
      </c>
      <c r="B10" s="36">
        <f>VLOOKUP(A10,'Ingredient Costs'!A$6:D$269,2,FALSE)</f>
        <v>6.25</v>
      </c>
      <c r="C10" s="37" t="str">
        <f>'NB Recipes'!B9</f>
        <v>lb</v>
      </c>
      <c r="D10" s="38">
        <f>'NB Recipes'!C9</f>
        <v>0</v>
      </c>
      <c r="E10" s="36">
        <f t="shared" si="0"/>
        <v>0</v>
      </c>
      <c r="F10" s="38">
        <f>'NB Recipes'!D9</f>
        <v>14.5</v>
      </c>
      <c r="G10" s="36">
        <f t="shared" si="1"/>
        <v>90.625</v>
      </c>
      <c r="H10" s="38">
        <f>'NB Recipes'!E9</f>
        <v>0</v>
      </c>
      <c r="I10" s="36">
        <f t="shared" si="2"/>
        <v>0</v>
      </c>
      <c r="J10" s="38">
        <f>'NB Recipes'!F9</f>
        <v>0</v>
      </c>
      <c r="K10" s="36">
        <f t="shared" si="3"/>
        <v>0</v>
      </c>
      <c r="L10" s="38">
        <f>'NB Recipes'!G9</f>
        <v>0</v>
      </c>
      <c r="M10" s="36">
        <f t="shared" si="4"/>
        <v>0</v>
      </c>
      <c r="N10" s="38">
        <f>'NB Recipes'!H9</f>
        <v>0</v>
      </c>
      <c r="O10" s="36">
        <f t="shared" si="5"/>
        <v>0</v>
      </c>
      <c r="P10" s="38">
        <f>'NB Recipes'!I9</f>
        <v>0</v>
      </c>
      <c r="Q10" s="36">
        <f t="shared" si="6"/>
        <v>0</v>
      </c>
      <c r="R10" s="38">
        <f>'NB Recipes'!J9</f>
        <v>0</v>
      </c>
      <c r="S10" s="36">
        <f t="shared" si="7"/>
        <v>0</v>
      </c>
      <c r="T10" s="38">
        <f>'NB Recipes'!K9</f>
        <v>0</v>
      </c>
      <c r="U10" s="36">
        <f t="shared" si="8"/>
        <v>0</v>
      </c>
      <c r="V10" s="38">
        <f>'NB Recipes'!L9</f>
        <v>0</v>
      </c>
      <c r="W10" s="36">
        <f t="shared" si="9"/>
        <v>0</v>
      </c>
      <c r="X10" s="38">
        <f>'NB Recipes'!M9</f>
        <v>0</v>
      </c>
      <c r="Y10" s="36">
        <f t="shared" si="10"/>
        <v>0</v>
      </c>
      <c r="Z10" s="38">
        <f>'NB Recipes'!N9</f>
        <v>0</v>
      </c>
      <c r="AA10" s="36">
        <f t="shared" si="11"/>
        <v>0</v>
      </c>
      <c r="AB10" s="38">
        <f>'NB Recipes'!O9</f>
        <v>0</v>
      </c>
      <c r="AC10" s="36">
        <f t="shared" si="12"/>
        <v>0</v>
      </c>
      <c r="AD10" s="38">
        <f>'NB Recipes'!P9</f>
        <v>0</v>
      </c>
      <c r="AE10" s="36">
        <f t="shared" si="13"/>
        <v>0</v>
      </c>
      <c r="AF10" s="38">
        <f>'NB Recipes'!Q9</f>
        <v>13</v>
      </c>
      <c r="AG10" s="36">
        <f t="shared" si="14"/>
        <v>81.25</v>
      </c>
      <c r="AH10" s="38">
        <f>'NB Recipes'!R9</f>
        <v>90</v>
      </c>
      <c r="AI10" s="36">
        <f t="shared" si="15"/>
        <v>562.5</v>
      </c>
      <c r="AJ10" s="38">
        <f>'NB Recipes'!S9</f>
        <v>0</v>
      </c>
      <c r="AK10" s="36">
        <f t="shared" si="16"/>
        <v>0</v>
      </c>
      <c r="AL10" s="38">
        <f>'NB Recipes'!T9</f>
        <v>0</v>
      </c>
      <c r="AM10" s="36">
        <f t="shared" si="17"/>
        <v>0</v>
      </c>
      <c r="AN10" s="38">
        <f>'NB Recipes'!U9</f>
        <v>0</v>
      </c>
      <c r="AO10" s="36">
        <f t="shared" si="18"/>
        <v>0</v>
      </c>
      <c r="AP10" s="38">
        <f>'NB Recipes'!V9</f>
        <v>0</v>
      </c>
      <c r="AQ10" s="36">
        <f t="shared" si="19"/>
        <v>0</v>
      </c>
    </row>
    <row r="11" spans="1:43" ht="13.9">
      <c r="A11" s="35" t="str">
        <f>'NB Recipes'!A10</f>
        <v>Dry Roasted Mission Type Almonds</v>
      </c>
      <c r="B11" s="36">
        <f>VLOOKUP(A11,'Ingredient Costs'!A$6:D$269,2,FALSE)</f>
        <v>3.45</v>
      </c>
      <c r="C11" s="37" t="str">
        <f>'NB Recipes'!B10</f>
        <v>lb</v>
      </c>
      <c r="D11" s="38">
        <f>'NB Recipes'!C10</f>
        <v>0</v>
      </c>
      <c r="E11" s="36">
        <f t="shared" si="0"/>
        <v>0</v>
      </c>
      <c r="F11" s="38">
        <f>'NB Recipes'!D10</f>
        <v>0</v>
      </c>
      <c r="G11" s="36">
        <f t="shared" si="1"/>
        <v>0</v>
      </c>
      <c r="H11" s="38">
        <f>'NB Recipes'!E10</f>
        <v>5</v>
      </c>
      <c r="I11" s="36">
        <f t="shared" si="2"/>
        <v>17.25</v>
      </c>
      <c r="J11" s="38">
        <f>'NB Recipes'!F10</f>
        <v>0</v>
      </c>
      <c r="K11" s="36">
        <f t="shared" si="3"/>
        <v>0</v>
      </c>
      <c r="L11" s="38">
        <f>'NB Recipes'!G10</f>
        <v>0</v>
      </c>
      <c r="M11" s="36">
        <f t="shared" si="4"/>
        <v>0</v>
      </c>
      <c r="N11" s="38">
        <f>'NB Recipes'!H10</f>
        <v>15</v>
      </c>
      <c r="O11" s="36">
        <f t="shared" si="5"/>
        <v>51.75</v>
      </c>
      <c r="P11" s="38">
        <f>'NB Recipes'!I10</f>
        <v>110</v>
      </c>
      <c r="Q11" s="36">
        <f t="shared" si="6"/>
        <v>379.5</v>
      </c>
      <c r="R11" s="38">
        <f>'NB Recipes'!J10</f>
        <v>95</v>
      </c>
      <c r="S11" s="36">
        <f t="shared" si="7"/>
        <v>327.75</v>
      </c>
      <c r="T11" s="38">
        <f>'NB Recipes'!K10</f>
        <v>90</v>
      </c>
      <c r="U11" s="36">
        <f t="shared" si="8"/>
        <v>310.5</v>
      </c>
      <c r="V11" s="38">
        <f>'NB Recipes'!L10</f>
        <v>85</v>
      </c>
      <c r="W11" s="36">
        <f t="shared" si="9"/>
        <v>293.25</v>
      </c>
      <c r="X11" s="38">
        <f>'NB Recipes'!M10</f>
        <v>0</v>
      </c>
      <c r="Y11" s="36">
        <f t="shared" si="10"/>
        <v>0</v>
      </c>
      <c r="Z11" s="38">
        <f>'NB Recipes'!N10</f>
        <v>90</v>
      </c>
      <c r="AA11" s="36">
        <f t="shared" si="11"/>
        <v>310.5</v>
      </c>
      <c r="AB11" s="38">
        <f>'NB Recipes'!O10</f>
        <v>0</v>
      </c>
      <c r="AC11" s="36">
        <f t="shared" si="12"/>
        <v>0</v>
      </c>
      <c r="AD11" s="38">
        <f>'NB Recipes'!P10</f>
        <v>100</v>
      </c>
      <c r="AE11" s="36">
        <f t="shared" si="13"/>
        <v>345</v>
      </c>
      <c r="AF11" s="38">
        <f>'NB Recipes'!Q10</f>
        <v>0</v>
      </c>
      <c r="AG11" s="36">
        <f t="shared" si="14"/>
        <v>0</v>
      </c>
      <c r="AH11" s="38">
        <f>'NB Recipes'!R10</f>
        <v>0</v>
      </c>
      <c r="AI11" s="36">
        <f t="shared" si="15"/>
        <v>0</v>
      </c>
      <c r="AJ11" s="38">
        <f>'NB Recipes'!S10</f>
        <v>0</v>
      </c>
      <c r="AK11" s="36">
        <f t="shared" si="16"/>
        <v>0</v>
      </c>
      <c r="AL11" s="38">
        <f>'NB Recipes'!T10</f>
        <v>0</v>
      </c>
      <c r="AM11" s="36">
        <f t="shared" si="17"/>
        <v>0</v>
      </c>
      <c r="AN11" s="38">
        <f>'NB Recipes'!U10</f>
        <v>40</v>
      </c>
      <c r="AO11" s="36">
        <f t="shared" si="18"/>
        <v>138</v>
      </c>
      <c r="AP11" s="38">
        <f>'NB Recipes'!V10</f>
        <v>47.25</v>
      </c>
      <c r="AQ11" s="36">
        <f t="shared" si="19"/>
        <v>163.01250000000002</v>
      </c>
    </row>
    <row r="12" spans="1:43" ht="13.9">
      <c r="A12" s="35" t="str">
        <f>'NB Recipes'!A11</f>
        <v>Organic Cashew Kernels LWP</v>
      </c>
      <c r="B12" s="36">
        <f>VLOOKUP(A12,'Ingredient Costs'!A$6:D$269,2,FALSE)</f>
        <v>4.4000000000000004</v>
      </c>
      <c r="C12" s="37" t="str">
        <f>'NB Recipes'!B11</f>
        <v>lb</v>
      </c>
      <c r="D12" s="38">
        <f>'NB Recipes'!C11</f>
        <v>0</v>
      </c>
      <c r="E12" s="36">
        <f t="shared" si="0"/>
        <v>0</v>
      </c>
      <c r="F12" s="38">
        <f>'NB Recipes'!D11</f>
        <v>0</v>
      </c>
      <c r="G12" s="36">
        <f t="shared" si="1"/>
        <v>0</v>
      </c>
      <c r="H12" s="38">
        <f>'NB Recipes'!E11</f>
        <v>0</v>
      </c>
      <c r="I12" s="36">
        <f t="shared" si="2"/>
        <v>0</v>
      </c>
      <c r="J12" s="38">
        <f>'NB Recipes'!F11</f>
        <v>90</v>
      </c>
      <c r="K12" s="36">
        <f t="shared" si="3"/>
        <v>396.00000000000006</v>
      </c>
      <c r="L12" s="38">
        <f>'NB Recipes'!G11</f>
        <v>0</v>
      </c>
      <c r="M12" s="36">
        <f t="shared" si="4"/>
        <v>0</v>
      </c>
      <c r="N12" s="38">
        <f>'NB Recipes'!H11</f>
        <v>0</v>
      </c>
      <c r="O12" s="36">
        <f t="shared" si="5"/>
        <v>0</v>
      </c>
      <c r="P12" s="38">
        <f>'NB Recipes'!I11</f>
        <v>0</v>
      </c>
      <c r="Q12" s="36">
        <f t="shared" si="6"/>
        <v>0</v>
      </c>
      <c r="R12" s="38">
        <f>'NB Recipes'!J11</f>
        <v>0</v>
      </c>
      <c r="S12" s="36">
        <f t="shared" si="7"/>
        <v>0</v>
      </c>
      <c r="T12" s="38">
        <f>'NB Recipes'!K11</f>
        <v>0</v>
      </c>
      <c r="U12" s="36">
        <f t="shared" si="8"/>
        <v>0</v>
      </c>
      <c r="V12" s="38">
        <f>'NB Recipes'!L11</f>
        <v>0</v>
      </c>
      <c r="W12" s="36">
        <f t="shared" si="9"/>
        <v>0</v>
      </c>
      <c r="X12" s="38">
        <f>'NB Recipes'!M11</f>
        <v>0</v>
      </c>
      <c r="Y12" s="36">
        <f t="shared" si="10"/>
        <v>0</v>
      </c>
      <c r="Z12" s="38">
        <f>'NB Recipes'!N11</f>
        <v>0</v>
      </c>
      <c r="AA12" s="36">
        <f t="shared" si="11"/>
        <v>0</v>
      </c>
      <c r="AB12" s="38">
        <f>'NB Recipes'!O11</f>
        <v>0</v>
      </c>
      <c r="AC12" s="36">
        <f t="shared" si="12"/>
        <v>0</v>
      </c>
      <c r="AD12" s="38">
        <f>'NB Recipes'!P11</f>
        <v>0</v>
      </c>
      <c r="AE12" s="36">
        <f t="shared" si="13"/>
        <v>0</v>
      </c>
      <c r="AF12" s="38">
        <f>'NB Recipes'!Q11</f>
        <v>0</v>
      </c>
      <c r="AG12" s="36">
        <f t="shared" si="14"/>
        <v>0</v>
      </c>
      <c r="AH12" s="38">
        <f>'NB Recipes'!R11</f>
        <v>18</v>
      </c>
      <c r="AI12" s="36">
        <f t="shared" si="15"/>
        <v>79.2</v>
      </c>
      <c r="AJ12" s="38">
        <f>'NB Recipes'!S11</f>
        <v>0</v>
      </c>
      <c r="AK12" s="36">
        <f t="shared" si="16"/>
        <v>0</v>
      </c>
      <c r="AL12" s="38">
        <f>'NB Recipes'!T11</f>
        <v>90</v>
      </c>
      <c r="AM12" s="36">
        <f t="shared" si="17"/>
        <v>396.00000000000006</v>
      </c>
      <c r="AN12" s="38">
        <f>'NB Recipes'!U11</f>
        <v>0</v>
      </c>
      <c r="AO12" s="36">
        <f t="shared" si="18"/>
        <v>0</v>
      </c>
      <c r="AP12" s="38">
        <f>'NB Recipes'!V11</f>
        <v>0</v>
      </c>
      <c r="AQ12" s="36">
        <f t="shared" si="19"/>
        <v>0</v>
      </c>
    </row>
    <row r="13" spans="1:43" ht="13.9">
      <c r="A13" s="35" t="str">
        <f>'NB Recipes'!A12</f>
        <v>Chai Spice Mix - No Sugar</v>
      </c>
      <c r="B13" s="36">
        <f>VLOOKUP(A13,'Ingredient Costs'!A$6:D$269,2,FALSE)</f>
        <v>16.39</v>
      </c>
      <c r="C13" s="37" t="str">
        <f>'NB Recipes'!B12</f>
        <v>lb</v>
      </c>
      <c r="D13" s="38">
        <f>'NB Recipes'!C12</f>
        <v>0</v>
      </c>
      <c r="E13" s="36">
        <f t="shared" si="0"/>
        <v>0</v>
      </c>
      <c r="F13" s="38">
        <f>'NB Recipes'!D12</f>
        <v>0</v>
      </c>
      <c r="G13" s="36">
        <f t="shared" si="1"/>
        <v>0</v>
      </c>
      <c r="H13" s="38">
        <f>'NB Recipes'!E12</f>
        <v>0</v>
      </c>
      <c r="I13" s="36">
        <f t="shared" si="2"/>
        <v>0</v>
      </c>
      <c r="J13" s="38">
        <f>'NB Recipes'!F12</f>
        <v>0</v>
      </c>
      <c r="K13" s="36">
        <f t="shared" si="3"/>
        <v>0</v>
      </c>
      <c r="L13" s="38">
        <f>'NB Recipes'!G12</f>
        <v>0</v>
      </c>
      <c r="M13" s="36">
        <f t="shared" si="4"/>
        <v>0</v>
      </c>
      <c r="N13" s="38">
        <f>'NB Recipes'!H12</f>
        <v>3.64</v>
      </c>
      <c r="O13" s="36">
        <f t="shared" si="5"/>
        <v>59.659600000000005</v>
      </c>
      <c r="P13" s="38">
        <f>'NB Recipes'!I12</f>
        <v>0</v>
      </c>
      <c r="Q13" s="36">
        <f t="shared" si="6"/>
        <v>0</v>
      </c>
      <c r="R13" s="38">
        <f>'NB Recipes'!J12</f>
        <v>0</v>
      </c>
      <c r="S13" s="36">
        <f t="shared" si="7"/>
        <v>0</v>
      </c>
      <c r="T13" s="38">
        <f>'NB Recipes'!K12</f>
        <v>0</v>
      </c>
      <c r="U13" s="36">
        <f t="shared" si="8"/>
        <v>0</v>
      </c>
      <c r="V13" s="38">
        <f>'NB Recipes'!L12</f>
        <v>0</v>
      </c>
      <c r="W13" s="36">
        <f t="shared" si="9"/>
        <v>0</v>
      </c>
      <c r="X13" s="38">
        <f>'NB Recipes'!M12</f>
        <v>0</v>
      </c>
      <c r="Y13" s="36">
        <f t="shared" si="10"/>
        <v>0</v>
      </c>
      <c r="Z13" s="38">
        <f>'NB Recipes'!N12</f>
        <v>0</v>
      </c>
      <c r="AA13" s="36">
        <f t="shared" si="11"/>
        <v>0</v>
      </c>
      <c r="AB13" s="38">
        <f>'NB Recipes'!O12</f>
        <v>0</v>
      </c>
      <c r="AC13" s="36">
        <f t="shared" si="12"/>
        <v>0</v>
      </c>
      <c r="AD13" s="38">
        <f>'NB Recipes'!P12</f>
        <v>0</v>
      </c>
      <c r="AE13" s="36">
        <f t="shared" si="13"/>
        <v>0</v>
      </c>
      <c r="AF13" s="38">
        <f>'NB Recipes'!Q12</f>
        <v>0</v>
      </c>
      <c r="AG13" s="36">
        <f t="shared" si="14"/>
        <v>0</v>
      </c>
      <c r="AH13" s="38">
        <f>'NB Recipes'!R12</f>
        <v>0</v>
      </c>
      <c r="AI13" s="36">
        <f t="shared" si="15"/>
        <v>0</v>
      </c>
      <c r="AJ13" s="38">
        <f>'NB Recipes'!S12</f>
        <v>0</v>
      </c>
      <c r="AK13" s="36">
        <f t="shared" si="16"/>
        <v>0</v>
      </c>
      <c r="AL13" s="38">
        <f>'NB Recipes'!T12</f>
        <v>0</v>
      </c>
      <c r="AM13" s="36">
        <f t="shared" si="17"/>
        <v>0</v>
      </c>
      <c r="AN13" s="38">
        <f>'NB Recipes'!U12</f>
        <v>0</v>
      </c>
      <c r="AO13" s="36">
        <f t="shared" si="18"/>
        <v>0</v>
      </c>
      <c r="AP13" s="38">
        <f>'NB Recipes'!V12</f>
        <v>0</v>
      </c>
      <c r="AQ13" s="36">
        <f t="shared" si="19"/>
        <v>0</v>
      </c>
    </row>
    <row r="14" spans="1:43" ht="13.9">
      <c r="A14" s="35" t="str">
        <f>'NB Recipes'!A13</f>
        <v>TCHO Chocolate - 81% Drops</v>
      </c>
      <c r="B14" s="36">
        <f>VLOOKUP(A14,'Ingredient Costs'!A$6:D$269,2,FALSE)</f>
        <v>10.29</v>
      </c>
      <c r="C14" s="37" t="str">
        <f>'NB Recipes'!B13</f>
        <v>lb</v>
      </c>
      <c r="D14" s="38">
        <f>'NB Recipes'!C13</f>
        <v>0</v>
      </c>
      <c r="E14" s="36">
        <f t="shared" si="0"/>
        <v>0</v>
      </c>
      <c r="F14" s="38">
        <f>'NB Recipes'!D13</f>
        <v>0</v>
      </c>
      <c r="G14" s="36">
        <f t="shared" si="1"/>
        <v>0</v>
      </c>
      <c r="H14" s="38">
        <f>'NB Recipes'!E13</f>
        <v>0</v>
      </c>
      <c r="I14" s="36">
        <f t="shared" si="2"/>
        <v>0</v>
      </c>
      <c r="J14" s="38">
        <f>'NB Recipes'!F13</f>
        <v>0</v>
      </c>
      <c r="K14" s="36">
        <f t="shared" si="3"/>
        <v>0</v>
      </c>
      <c r="L14" s="38">
        <f>'NB Recipes'!G13</f>
        <v>6.6139999999999999</v>
      </c>
      <c r="M14" s="36">
        <f t="shared" si="4"/>
        <v>68.058059999999998</v>
      </c>
      <c r="N14" s="38">
        <f>'NB Recipes'!H13</f>
        <v>0</v>
      </c>
      <c r="O14" s="36">
        <f t="shared" si="5"/>
        <v>0</v>
      </c>
      <c r="P14" s="38">
        <f>'NB Recipes'!I13</f>
        <v>0</v>
      </c>
      <c r="Q14" s="36">
        <f t="shared" si="6"/>
        <v>0</v>
      </c>
      <c r="R14" s="38">
        <f>'NB Recipes'!J13</f>
        <v>0</v>
      </c>
      <c r="S14" s="36">
        <f t="shared" si="7"/>
        <v>0</v>
      </c>
      <c r="T14" s="38">
        <f>'NB Recipes'!K13</f>
        <v>0</v>
      </c>
      <c r="U14" s="36">
        <f t="shared" si="8"/>
        <v>0</v>
      </c>
      <c r="V14" s="38">
        <f>'NB Recipes'!L13</f>
        <v>6.6130000000000004</v>
      </c>
      <c r="W14" s="36">
        <f t="shared" si="9"/>
        <v>68.04777</v>
      </c>
      <c r="X14" s="38">
        <f>'NB Recipes'!M13</f>
        <v>0</v>
      </c>
      <c r="Y14" s="36">
        <f t="shared" si="10"/>
        <v>0</v>
      </c>
      <c r="Z14" s="38">
        <f>'NB Recipes'!N13</f>
        <v>0</v>
      </c>
      <c r="AA14" s="36">
        <f t="shared" si="11"/>
        <v>0</v>
      </c>
      <c r="AB14" s="38">
        <f>'NB Recipes'!O13</f>
        <v>0</v>
      </c>
      <c r="AC14" s="36">
        <f t="shared" si="12"/>
        <v>0</v>
      </c>
      <c r="AD14" s="38">
        <f>'NB Recipes'!P13</f>
        <v>0</v>
      </c>
      <c r="AE14" s="36">
        <f t="shared" si="13"/>
        <v>0</v>
      </c>
      <c r="AF14" s="38">
        <f>'NB Recipes'!Q13</f>
        <v>0</v>
      </c>
      <c r="AG14" s="36">
        <f t="shared" si="14"/>
        <v>0</v>
      </c>
      <c r="AH14" s="38">
        <f>'NB Recipes'!R13</f>
        <v>0</v>
      </c>
      <c r="AI14" s="36">
        <f t="shared" si="15"/>
        <v>0</v>
      </c>
      <c r="AJ14" s="38">
        <f>'NB Recipes'!S13</f>
        <v>0</v>
      </c>
      <c r="AK14" s="36">
        <f t="shared" si="16"/>
        <v>0</v>
      </c>
      <c r="AL14" s="38">
        <f>'NB Recipes'!T13</f>
        <v>0</v>
      </c>
      <c r="AM14" s="36">
        <f t="shared" si="17"/>
        <v>0</v>
      </c>
      <c r="AN14" s="38">
        <f>'NB Recipes'!U13</f>
        <v>9</v>
      </c>
      <c r="AO14" s="36">
        <f t="shared" si="18"/>
        <v>92.609999999999985</v>
      </c>
      <c r="AP14" s="38">
        <f>'NB Recipes'!V13</f>
        <v>0</v>
      </c>
      <c r="AQ14" s="36">
        <f t="shared" si="19"/>
        <v>0</v>
      </c>
    </row>
    <row r="15" spans="1:43" ht="13.9">
      <c r="A15" s="35" t="str">
        <f>'NB Recipes'!A14</f>
        <v>Lemon Powder</v>
      </c>
      <c r="B15" s="36">
        <f>VLOOKUP(A15,'Ingredient Costs'!A$6:D$269,2,FALSE)</f>
        <v>16.989999999999998</v>
      </c>
      <c r="C15" s="37" t="str">
        <f>'NB Recipes'!B14</f>
        <v>lb</v>
      </c>
      <c r="D15" s="38">
        <f>'NB Recipes'!C14</f>
        <v>0</v>
      </c>
      <c r="E15" s="36">
        <f t="shared" si="0"/>
        <v>0</v>
      </c>
      <c r="F15" s="38">
        <f>'NB Recipes'!D14</f>
        <v>0</v>
      </c>
      <c r="G15" s="36">
        <f t="shared" si="1"/>
        <v>0</v>
      </c>
      <c r="H15" s="38">
        <f>'NB Recipes'!E14</f>
        <v>0</v>
      </c>
      <c r="I15" s="36">
        <f t="shared" si="2"/>
        <v>0</v>
      </c>
      <c r="J15" s="38">
        <f>'NB Recipes'!F14</f>
        <v>0</v>
      </c>
      <c r="K15" s="36">
        <f t="shared" si="3"/>
        <v>0</v>
      </c>
      <c r="L15" s="38">
        <f>'NB Recipes'!G14</f>
        <v>0</v>
      </c>
      <c r="M15" s="36">
        <f t="shared" si="4"/>
        <v>0</v>
      </c>
      <c r="N15" s="38">
        <f>'NB Recipes'!H14</f>
        <v>0</v>
      </c>
      <c r="O15" s="36">
        <f t="shared" si="5"/>
        <v>0</v>
      </c>
      <c r="P15" s="38">
        <f>'NB Recipes'!I14</f>
        <v>0</v>
      </c>
      <c r="Q15" s="36">
        <f t="shared" si="6"/>
        <v>0</v>
      </c>
      <c r="R15" s="38">
        <f>'NB Recipes'!J14</f>
        <v>0</v>
      </c>
      <c r="S15" s="36">
        <f t="shared" si="7"/>
        <v>0</v>
      </c>
      <c r="T15" s="38">
        <f>'NB Recipes'!K14</f>
        <v>0</v>
      </c>
      <c r="U15" s="36">
        <f t="shared" si="8"/>
        <v>0</v>
      </c>
      <c r="V15" s="38">
        <f>'NB Recipes'!L14</f>
        <v>0</v>
      </c>
      <c r="W15" s="36">
        <f t="shared" si="9"/>
        <v>0</v>
      </c>
      <c r="X15" s="38">
        <f>'NB Recipes'!M14</f>
        <v>0</v>
      </c>
      <c r="Y15" s="36">
        <f t="shared" si="10"/>
        <v>0</v>
      </c>
      <c r="Z15" s="38">
        <f>'NB Recipes'!N14</f>
        <v>0</v>
      </c>
      <c r="AA15" s="36">
        <f t="shared" si="11"/>
        <v>0</v>
      </c>
      <c r="AB15" s="38">
        <f>'NB Recipes'!O14</f>
        <v>0</v>
      </c>
      <c r="AC15" s="36">
        <f t="shared" si="12"/>
        <v>0</v>
      </c>
      <c r="AD15" s="38">
        <f>'NB Recipes'!P14</f>
        <v>0</v>
      </c>
      <c r="AE15" s="36">
        <f t="shared" si="13"/>
        <v>0</v>
      </c>
      <c r="AF15" s="38">
        <f>'NB Recipes'!Q14</f>
        <v>0</v>
      </c>
      <c r="AG15" s="36">
        <f t="shared" si="14"/>
        <v>0</v>
      </c>
      <c r="AH15" s="38">
        <f>'NB Recipes'!R14</f>
        <v>0</v>
      </c>
      <c r="AI15" s="36">
        <f t="shared" si="15"/>
        <v>0</v>
      </c>
      <c r="AJ15" s="38">
        <f>'NB Recipes'!S14</f>
        <v>0</v>
      </c>
      <c r="AK15" s="36">
        <f t="shared" si="16"/>
        <v>0</v>
      </c>
      <c r="AL15" s="38">
        <f>'NB Recipes'!T14</f>
        <v>1</v>
      </c>
      <c r="AM15" s="36">
        <f t="shared" si="17"/>
        <v>16.989999999999998</v>
      </c>
      <c r="AN15" s="38">
        <f>'NB Recipes'!U14</f>
        <v>0</v>
      </c>
      <c r="AO15" s="36">
        <f t="shared" si="18"/>
        <v>0</v>
      </c>
      <c r="AP15" s="38">
        <f>'NB Recipes'!V14</f>
        <v>0</v>
      </c>
      <c r="AQ15" s="36">
        <f t="shared" si="19"/>
        <v>0</v>
      </c>
    </row>
    <row r="16" spans="1:43" ht="13.9">
      <c r="A16" s="35" t="str">
        <f>'NB Recipes'!A15</f>
        <v>Cocoa Nibs, Bulk</v>
      </c>
      <c r="B16" s="36">
        <f>VLOOKUP(A16,'Ingredient Costs'!A$6:D$269,2,FALSE)</f>
        <v>9.75</v>
      </c>
      <c r="C16" s="37" t="str">
        <f>'NB Recipes'!B15</f>
        <v>lb</v>
      </c>
      <c r="D16" s="38">
        <f>'NB Recipes'!C15</f>
        <v>0</v>
      </c>
      <c r="E16" s="36">
        <f t="shared" si="0"/>
        <v>0</v>
      </c>
      <c r="F16" s="38">
        <f>'NB Recipes'!D15</f>
        <v>0</v>
      </c>
      <c r="G16" s="36">
        <f t="shared" si="1"/>
        <v>0</v>
      </c>
      <c r="H16" s="38">
        <f>'NB Recipes'!E15</f>
        <v>0</v>
      </c>
      <c r="I16" s="36">
        <f t="shared" si="2"/>
        <v>0</v>
      </c>
      <c r="J16" s="38">
        <f>'NB Recipes'!F15</f>
        <v>0</v>
      </c>
      <c r="K16" s="36">
        <f t="shared" si="3"/>
        <v>0</v>
      </c>
      <c r="L16" s="38">
        <f>'NB Recipes'!G15</f>
        <v>1.8740000000000001</v>
      </c>
      <c r="M16" s="36">
        <f t="shared" si="4"/>
        <v>18.2715</v>
      </c>
      <c r="N16" s="38">
        <f>'NB Recipes'!H15</f>
        <v>0</v>
      </c>
      <c r="O16" s="36">
        <f t="shared" si="5"/>
        <v>0</v>
      </c>
      <c r="P16" s="38">
        <f>'NB Recipes'!I15</f>
        <v>0</v>
      </c>
      <c r="Q16" s="36">
        <f t="shared" si="6"/>
        <v>0</v>
      </c>
      <c r="R16" s="38">
        <f>'NB Recipes'!J15</f>
        <v>0</v>
      </c>
      <c r="S16" s="36">
        <f t="shared" si="7"/>
        <v>0</v>
      </c>
      <c r="T16" s="38">
        <f>'NB Recipes'!K15</f>
        <v>0</v>
      </c>
      <c r="U16" s="36">
        <f t="shared" si="8"/>
        <v>0</v>
      </c>
      <c r="V16" s="38">
        <f>'NB Recipes'!L15</f>
        <v>1.1020000000000001</v>
      </c>
      <c r="W16" s="36">
        <f t="shared" si="9"/>
        <v>10.7445</v>
      </c>
      <c r="X16" s="38">
        <f>'NB Recipes'!M15</f>
        <v>0</v>
      </c>
      <c r="Y16" s="36">
        <f t="shared" si="10"/>
        <v>0</v>
      </c>
      <c r="Z16" s="38">
        <f>'NB Recipes'!N15</f>
        <v>0</v>
      </c>
      <c r="AA16" s="36">
        <f t="shared" si="11"/>
        <v>0</v>
      </c>
      <c r="AB16" s="38">
        <f>'NB Recipes'!O15</f>
        <v>0</v>
      </c>
      <c r="AC16" s="36">
        <f t="shared" si="12"/>
        <v>0</v>
      </c>
      <c r="AD16" s="38">
        <f>'NB Recipes'!P15</f>
        <v>0</v>
      </c>
      <c r="AE16" s="36">
        <f t="shared" si="13"/>
        <v>0</v>
      </c>
      <c r="AF16" s="38">
        <f>'NB Recipes'!Q15</f>
        <v>0</v>
      </c>
      <c r="AG16" s="36">
        <f t="shared" si="14"/>
        <v>0</v>
      </c>
      <c r="AH16" s="38">
        <f>'NB Recipes'!R15</f>
        <v>0</v>
      </c>
      <c r="AI16" s="36">
        <f t="shared" si="15"/>
        <v>0</v>
      </c>
      <c r="AJ16" s="38">
        <f>'NB Recipes'!S15</f>
        <v>0</v>
      </c>
      <c r="AK16" s="36">
        <f t="shared" si="16"/>
        <v>0</v>
      </c>
      <c r="AL16" s="38">
        <f>'NB Recipes'!T15</f>
        <v>0</v>
      </c>
      <c r="AM16" s="36">
        <f t="shared" si="17"/>
        <v>0</v>
      </c>
      <c r="AN16" s="38">
        <f>'NB Recipes'!U15</f>
        <v>0</v>
      </c>
      <c r="AO16" s="36">
        <f t="shared" si="18"/>
        <v>0</v>
      </c>
      <c r="AP16" s="38">
        <f>'NB Recipes'!V15</f>
        <v>0</v>
      </c>
      <c r="AQ16" s="36">
        <f t="shared" si="19"/>
        <v>0</v>
      </c>
    </row>
    <row r="17" spans="1:43" ht="13.9">
      <c r="A17" s="35" t="str">
        <f>'NB Recipes'!A16</f>
        <v>Minor Monuments Espresso</v>
      </c>
      <c r="B17" s="36">
        <f>VLOOKUP(A17,'Ingredient Costs'!A$6:D$269,2,FALSE)</f>
        <v>8.65</v>
      </c>
      <c r="C17" s="37" t="str">
        <f>'NB Recipes'!B16</f>
        <v>lb</v>
      </c>
      <c r="D17" s="38">
        <f>'NB Recipes'!C16</f>
        <v>0</v>
      </c>
      <c r="E17" s="36">
        <f t="shared" si="0"/>
        <v>0</v>
      </c>
      <c r="F17" s="38">
        <f>'NB Recipes'!D16</f>
        <v>0</v>
      </c>
      <c r="G17" s="36">
        <f t="shared" si="1"/>
        <v>0</v>
      </c>
      <c r="H17" s="38">
        <f>'NB Recipes'!E16</f>
        <v>0</v>
      </c>
      <c r="I17" s="36">
        <f t="shared" si="2"/>
        <v>0</v>
      </c>
      <c r="J17" s="38">
        <f>'NB Recipes'!F16</f>
        <v>0</v>
      </c>
      <c r="K17" s="36">
        <f t="shared" si="3"/>
        <v>0</v>
      </c>
      <c r="L17" s="38">
        <f>'NB Recipes'!G16</f>
        <v>0</v>
      </c>
      <c r="M17" s="36">
        <f t="shared" si="4"/>
        <v>0</v>
      </c>
      <c r="N17" s="38">
        <f>'NB Recipes'!H16</f>
        <v>0</v>
      </c>
      <c r="O17" s="36">
        <f t="shared" si="5"/>
        <v>0</v>
      </c>
      <c r="P17" s="38">
        <f>'NB Recipes'!I16</f>
        <v>0</v>
      </c>
      <c r="Q17" s="36">
        <f t="shared" si="6"/>
        <v>0</v>
      </c>
      <c r="R17" s="38">
        <f>'NB Recipes'!J16</f>
        <v>0</v>
      </c>
      <c r="S17" s="36">
        <f t="shared" si="7"/>
        <v>0</v>
      </c>
      <c r="T17" s="38">
        <f>'NB Recipes'!K16</f>
        <v>5</v>
      </c>
      <c r="U17" s="36">
        <f t="shared" si="8"/>
        <v>43.25</v>
      </c>
      <c r="V17" s="38">
        <f>'NB Recipes'!L16</f>
        <v>0</v>
      </c>
      <c r="W17" s="36">
        <f t="shared" si="9"/>
        <v>0</v>
      </c>
      <c r="X17" s="38">
        <f>'NB Recipes'!M16</f>
        <v>0</v>
      </c>
      <c r="Y17" s="36">
        <f t="shared" si="10"/>
        <v>0</v>
      </c>
      <c r="Z17" s="38">
        <f>'NB Recipes'!N16</f>
        <v>0</v>
      </c>
      <c r="AA17" s="36">
        <f t="shared" si="11"/>
        <v>0</v>
      </c>
      <c r="AB17" s="38">
        <f>'NB Recipes'!O16</f>
        <v>0</v>
      </c>
      <c r="AC17" s="36">
        <f t="shared" si="12"/>
        <v>0</v>
      </c>
      <c r="AD17" s="38">
        <f>'NB Recipes'!P16</f>
        <v>0</v>
      </c>
      <c r="AE17" s="36">
        <f t="shared" si="13"/>
        <v>0</v>
      </c>
      <c r="AF17" s="38">
        <f>'NB Recipes'!Q16</f>
        <v>0</v>
      </c>
      <c r="AG17" s="36">
        <f t="shared" si="14"/>
        <v>0</v>
      </c>
      <c r="AH17" s="38">
        <f>'NB Recipes'!R16</f>
        <v>0</v>
      </c>
      <c r="AI17" s="36">
        <f t="shared" si="15"/>
        <v>0</v>
      </c>
      <c r="AJ17" s="38">
        <f>'NB Recipes'!S16</f>
        <v>0</v>
      </c>
      <c r="AK17" s="36">
        <f t="shared" si="16"/>
        <v>0</v>
      </c>
      <c r="AL17" s="38">
        <f>'NB Recipes'!T16</f>
        <v>0</v>
      </c>
      <c r="AM17" s="36">
        <f t="shared" si="17"/>
        <v>0</v>
      </c>
      <c r="AN17" s="38">
        <f>'NB Recipes'!U16</f>
        <v>0</v>
      </c>
      <c r="AO17" s="36">
        <f t="shared" si="18"/>
        <v>0</v>
      </c>
      <c r="AP17" s="38">
        <f>'NB Recipes'!V16</f>
        <v>0</v>
      </c>
      <c r="AQ17" s="36">
        <f t="shared" si="19"/>
        <v>0</v>
      </c>
    </row>
    <row r="18" spans="1:43" ht="13.9">
      <c r="A18" s="35" t="str">
        <f>'NB Recipes'!A17</f>
        <v>Crystallized Ginger Mini Chips 2-5 mm</v>
      </c>
      <c r="B18" s="36">
        <f>VLOOKUP(A18,'Ingredient Costs'!A$6:D$269,2,FALSE)</f>
        <v>6.39</v>
      </c>
      <c r="C18" s="37" t="str">
        <f>'NB Recipes'!B17</f>
        <v>lb</v>
      </c>
      <c r="D18" s="38">
        <f>'NB Recipes'!C17</f>
        <v>0</v>
      </c>
      <c r="E18" s="36">
        <f t="shared" si="0"/>
        <v>0</v>
      </c>
      <c r="F18" s="38">
        <f>'NB Recipes'!D17</f>
        <v>0</v>
      </c>
      <c r="G18" s="36">
        <f t="shared" si="1"/>
        <v>0</v>
      </c>
      <c r="H18" s="38">
        <f>'NB Recipes'!E17</f>
        <v>0</v>
      </c>
      <c r="I18" s="36">
        <f t="shared" si="2"/>
        <v>0</v>
      </c>
      <c r="J18" s="38">
        <f>'NB Recipes'!F17</f>
        <v>0</v>
      </c>
      <c r="K18" s="36">
        <f t="shared" si="3"/>
        <v>0</v>
      </c>
      <c r="L18" s="38">
        <f>'NB Recipes'!G17</f>
        <v>0</v>
      </c>
      <c r="M18" s="36">
        <f t="shared" si="4"/>
        <v>0</v>
      </c>
      <c r="N18" s="38">
        <f>'NB Recipes'!H17</f>
        <v>0</v>
      </c>
      <c r="O18" s="36">
        <f t="shared" si="5"/>
        <v>0</v>
      </c>
      <c r="P18" s="38">
        <f>'NB Recipes'!I17</f>
        <v>0</v>
      </c>
      <c r="Q18" s="36">
        <f t="shared" si="6"/>
        <v>0</v>
      </c>
      <c r="R18" s="38">
        <f>'NB Recipes'!J17</f>
        <v>15.2</v>
      </c>
      <c r="S18" s="36">
        <f t="shared" si="7"/>
        <v>97.127999999999986</v>
      </c>
      <c r="T18" s="38">
        <f>'NB Recipes'!K17</f>
        <v>0</v>
      </c>
      <c r="U18" s="36">
        <f t="shared" si="8"/>
        <v>0</v>
      </c>
      <c r="V18" s="38">
        <f>'NB Recipes'!L17</f>
        <v>0</v>
      </c>
      <c r="W18" s="36">
        <f t="shared" si="9"/>
        <v>0</v>
      </c>
      <c r="X18" s="38">
        <f>'NB Recipes'!M17</f>
        <v>0</v>
      </c>
      <c r="Y18" s="36">
        <f t="shared" si="10"/>
        <v>0</v>
      </c>
      <c r="Z18" s="38">
        <f>'NB Recipes'!N17</f>
        <v>0</v>
      </c>
      <c r="AA18" s="36">
        <f t="shared" si="11"/>
        <v>0</v>
      </c>
      <c r="AB18" s="38">
        <f>'NB Recipes'!O17</f>
        <v>0</v>
      </c>
      <c r="AC18" s="36">
        <f t="shared" si="12"/>
        <v>0</v>
      </c>
      <c r="AD18" s="38">
        <f>'NB Recipes'!P17</f>
        <v>0</v>
      </c>
      <c r="AE18" s="36">
        <f t="shared" si="13"/>
        <v>0</v>
      </c>
      <c r="AF18" s="38">
        <f>'NB Recipes'!Q17</f>
        <v>0</v>
      </c>
      <c r="AG18" s="36">
        <f t="shared" si="14"/>
        <v>0</v>
      </c>
      <c r="AH18" s="38">
        <f>'NB Recipes'!R17</f>
        <v>0</v>
      </c>
      <c r="AI18" s="36">
        <f t="shared" si="15"/>
        <v>0</v>
      </c>
      <c r="AJ18" s="38">
        <f>'NB Recipes'!S17</f>
        <v>0</v>
      </c>
      <c r="AK18" s="36">
        <f t="shared" si="16"/>
        <v>0</v>
      </c>
      <c r="AL18" s="38">
        <f>'NB Recipes'!T17</f>
        <v>0</v>
      </c>
      <c r="AM18" s="36">
        <f t="shared" si="17"/>
        <v>0</v>
      </c>
      <c r="AN18" s="38">
        <f>'NB Recipes'!U17</f>
        <v>0</v>
      </c>
      <c r="AO18" s="36">
        <f t="shared" si="18"/>
        <v>0</v>
      </c>
      <c r="AP18" s="38">
        <f>'NB Recipes'!V17</f>
        <v>0</v>
      </c>
      <c r="AQ18" s="36">
        <f t="shared" si="19"/>
        <v>0</v>
      </c>
    </row>
    <row r="19" spans="1:43" ht="13.9">
      <c r="A19" s="35" t="str">
        <f>'NB Recipes'!A18</f>
        <v>Guajillo Chile Powder</v>
      </c>
      <c r="B19" s="36">
        <f>VLOOKUP(A19,'Ingredient Costs'!A$6:D$269,2,FALSE)</f>
        <v>5.91</v>
      </c>
      <c r="C19" s="37" t="str">
        <f>'NB Recipes'!B18</f>
        <v>lb</v>
      </c>
      <c r="D19" s="38">
        <f>'NB Recipes'!C18</f>
        <v>0</v>
      </c>
      <c r="E19" s="36">
        <f t="shared" si="0"/>
        <v>0</v>
      </c>
      <c r="F19" s="38">
        <f>'NB Recipes'!D18</f>
        <v>0</v>
      </c>
      <c r="G19" s="36">
        <f t="shared" si="1"/>
        <v>0</v>
      </c>
      <c r="H19" s="38">
        <f>'NB Recipes'!E18</f>
        <v>0</v>
      </c>
      <c r="I19" s="36">
        <f t="shared" si="2"/>
        <v>0</v>
      </c>
      <c r="J19" s="38">
        <f>'NB Recipes'!F18</f>
        <v>0</v>
      </c>
      <c r="K19" s="36">
        <f t="shared" si="3"/>
        <v>0</v>
      </c>
      <c r="L19" s="38">
        <f>'NB Recipes'!G18</f>
        <v>0</v>
      </c>
      <c r="M19" s="36">
        <f t="shared" si="4"/>
        <v>0</v>
      </c>
      <c r="N19" s="38">
        <f>'NB Recipes'!H18</f>
        <v>0</v>
      </c>
      <c r="O19" s="36">
        <f t="shared" si="5"/>
        <v>0</v>
      </c>
      <c r="P19" s="38">
        <f>'NB Recipes'!I18</f>
        <v>0</v>
      </c>
      <c r="Q19" s="36">
        <f t="shared" si="6"/>
        <v>0</v>
      </c>
      <c r="R19" s="38">
        <f>'NB Recipes'!J18</f>
        <v>0</v>
      </c>
      <c r="S19" s="36">
        <f t="shared" si="7"/>
        <v>0</v>
      </c>
      <c r="T19" s="38">
        <f>'NB Recipes'!K18</f>
        <v>0</v>
      </c>
      <c r="U19" s="36">
        <f t="shared" si="8"/>
        <v>0</v>
      </c>
      <c r="V19" s="38">
        <f>'NB Recipes'!L18</f>
        <v>0</v>
      </c>
      <c r="W19" s="36">
        <f t="shared" si="9"/>
        <v>0</v>
      </c>
      <c r="X19" s="38">
        <f>'NB Recipes'!M18</f>
        <v>0.58899999999999997</v>
      </c>
      <c r="Y19" s="36">
        <f t="shared" si="10"/>
        <v>3.4809899999999998</v>
      </c>
      <c r="Z19" s="38">
        <f>'NB Recipes'!N18</f>
        <v>0</v>
      </c>
      <c r="AA19" s="36">
        <f t="shared" si="11"/>
        <v>0</v>
      </c>
      <c r="AB19" s="38">
        <f>'NB Recipes'!O18</f>
        <v>0</v>
      </c>
      <c r="AC19" s="36">
        <f t="shared" si="12"/>
        <v>0</v>
      </c>
      <c r="AD19" s="38">
        <f>'NB Recipes'!P18</f>
        <v>0</v>
      </c>
      <c r="AE19" s="36">
        <f t="shared" si="13"/>
        <v>0</v>
      </c>
      <c r="AF19" s="38">
        <f>'NB Recipes'!Q18</f>
        <v>0</v>
      </c>
      <c r="AG19" s="36">
        <f t="shared" si="14"/>
        <v>0</v>
      </c>
      <c r="AH19" s="38">
        <f>'NB Recipes'!R18</f>
        <v>0</v>
      </c>
      <c r="AI19" s="36">
        <f t="shared" si="15"/>
        <v>0</v>
      </c>
      <c r="AJ19" s="38">
        <f>'NB Recipes'!S18</f>
        <v>0</v>
      </c>
      <c r="AK19" s="36">
        <f t="shared" si="16"/>
        <v>0</v>
      </c>
      <c r="AL19" s="38">
        <f>'NB Recipes'!T18</f>
        <v>0</v>
      </c>
      <c r="AM19" s="36">
        <f t="shared" si="17"/>
        <v>0</v>
      </c>
      <c r="AN19" s="38">
        <f>'NB Recipes'!U18</f>
        <v>0</v>
      </c>
      <c r="AO19" s="36">
        <f t="shared" si="18"/>
        <v>0</v>
      </c>
      <c r="AP19" s="38">
        <f>'NB Recipes'!V18</f>
        <v>0</v>
      </c>
      <c r="AQ19" s="36">
        <f t="shared" si="19"/>
        <v>0</v>
      </c>
    </row>
    <row r="20" spans="1:43" ht="13.9">
      <c r="A20" s="35" t="str">
        <f>'NB Recipes'!A19</f>
        <v>Habanero Chile Powder</v>
      </c>
      <c r="B20" s="36">
        <f>VLOOKUP(A20,'Ingredient Costs'!A$6:D$269,2,FALSE)</f>
        <v>2.21</v>
      </c>
      <c r="C20" s="37" t="str">
        <f>'NB Recipes'!B19</f>
        <v>lb</v>
      </c>
      <c r="D20" s="38">
        <f>'NB Recipes'!C19</f>
        <v>0</v>
      </c>
      <c r="E20" s="36">
        <f t="shared" si="0"/>
        <v>0</v>
      </c>
      <c r="F20" s="38">
        <f>'NB Recipes'!D19</f>
        <v>0</v>
      </c>
      <c r="G20" s="36">
        <f t="shared" si="1"/>
        <v>0</v>
      </c>
      <c r="H20" s="38">
        <f>'NB Recipes'!E19</f>
        <v>0</v>
      </c>
      <c r="I20" s="36">
        <f t="shared" si="2"/>
        <v>0</v>
      </c>
      <c r="J20" s="38">
        <f>'NB Recipes'!F19</f>
        <v>0</v>
      </c>
      <c r="K20" s="36">
        <f t="shared" si="3"/>
        <v>0</v>
      </c>
      <c r="L20" s="38">
        <f>'NB Recipes'!G19</f>
        <v>0</v>
      </c>
      <c r="M20" s="36">
        <f t="shared" si="4"/>
        <v>0</v>
      </c>
      <c r="N20" s="38">
        <f>'NB Recipes'!H19</f>
        <v>0</v>
      </c>
      <c r="O20" s="36">
        <f t="shared" si="5"/>
        <v>0</v>
      </c>
      <c r="P20" s="38">
        <f>'NB Recipes'!I19</f>
        <v>0</v>
      </c>
      <c r="Q20" s="36">
        <f t="shared" si="6"/>
        <v>0</v>
      </c>
      <c r="R20" s="38">
        <f>'NB Recipes'!J19</f>
        <v>0</v>
      </c>
      <c r="S20" s="36">
        <f t="shared" si="7"/>
        <v>0</v>
      </c>
      <c r="T20" s="38">
        <f>'NB Recipes'!K19</f>
        <v>0</v>
      </c>
      <c r="U20" s="36">
        <f t="shared" si="8"/>
        <v>0</v>
      </c>
      <c r="V20" s="38">
        <f>'NB Recipes'!L19</f>
        <v>0</v>
      </c>
      <c r="W20" s="36">
        <f t="shared" si="9"/>
        <v>0</v>
      </c>
      <c r="X20" s="38">
        <f>'NB Recipes'!M19</f>
        <v>0.14799999999999999</v>
      </c>
      <c r="Y20" s="36">
        <f t="shared" si="10"/>
        <v>0.32707999999999998</v>
      </c>
      <c r="Z20" s="38">
        <f>'NB Recipes'!N19</f>
        <v>0</v>
      </c>
      <c r="AA20" s="36">
        <f t="shared" si="11"/>
        <v>0</v>
      </c>
      <c r="AB20" s="38">
        <f>'NB Recipes'!O19</f>
        <v>0</v>
      </c>
      <c r="AC20" s="36">
        <f t="shared" si="12"/>
        <v>0</v>
      </c>
      <c r="AD20" s="38">
        <f>'NB Recipes'!P19</f>
        <v>0</v>
      </c>
      <c r="AE20" s="36">
        <f t="shared" si="13"/>
        <v>0</v>
      </c>
      <c r="AF20" s="38">
        <f>'NB Recipes'!Q19</f>
        <v>0</v>
      </c>
      <c r="AG20" s="36">
        <f t="shared" si="14"/>
        <v>0</v>
      </c>
      <c r="AH20" s="38">
        <f>'NB Recipes'!R19</f>
        <v>0</v>
      </c>
      <c r="AI20" s="36">
        <f t="shared" si="15"/>
        <v>0</v>
      </c>
      <c r="AJ20" s="38">
        <f>'NB Recipes'!S19</f>
        <v>0</v>
      </c>
      <c r="AK20" s="36">
        <f t="shared" si="16"/>
        <v>0</v>
      </c>
      <c r="AL20" s="38">
        <f>'NB Recipes'!T19</f>
        <v>0</v>
      </c>
      <c r="AM20" s="36">
        <f t="shared" si="17"/>
        <v>0</v>
      </c>
      <c r="AN20" s="38">
        <f>'NB Recipes'!U19</f>
        <v>0</v>
      </c>
      <c r="AO20" s="36">
        <f t="shared" si="18"/>
        <v>0</v>
      </c>
      <c r="AP20" s="38">
        <f>'NB Recipes'!V19</f>
        <v>0</v>
      </c>
      <c r="AQ20" s="36">
        <f t="shared" si="19"/>
        <v>0</v>
      </c>
    </row>
    <row r="21" spans="1:43" ht="15.75" customHeight="1">
      <c r="A21" s="35" t="str">
        <f>'NB Recipes'!A20</f>
        <v>Ancho Chile Powder, Bulk</v>
      </c>
      <c r="B21" s="36">
        <f>VLOOKUP(A21,'Ingredient Costs'!A$6:D$269,2,FALSE)</f>
        <v>7.54</v>
      </c>
      <c r="C21" s="37" t="str">
        <f>'NB Recipes'!B20</f>
        <v>lb</v>
      </c>
      <c r="D21" s="38">
        <f>'NB Recipes'!C20</f>
        <v>0</v>
      </c>
      <c r="E21" s="36">
        <f t="shared" si="0"/>
        <v>0</v>
      </c>
      <c r="F21" s="38">
        <f>'NB Recipes'!D20</f>
        <v>0</v>
      </c>
      <c r="G21" s="36">
        <f t="shared" si="1"/>
        <v>0</v>
      </c>
      <c r="H21" s="38">
        <f>'NB Recipes'!E20</f>
        <v>0</v>
      </c>
      <c r="I21" s="36">
        <f t="shared" si="2"/>
        <v>0</v>
      </c>
      <c r="J21" s="38">
        <f>'NB Recipes'!F20</f>
        <v>0</v>
      </c>
      <c r="K21" s="36">
        <f t="shared" si="3"/>
        <v>0</v>
      </c>
      <c r="L21" s="38">
        <f>'NB Recipes'!G20</f>
        <v>0</v>
      </c>
      <c r="M21" s="36">
        <f t="shared" si="4"/>
        <v>0</v>
      </c>
      <c r="N21" s="38">
        <f>'NB Recipes'!H20</f>
        <v>0</v>
      </c>
      <c r="O21" s="36">
        <f t="shared" si="5"/>
        <v>0</v>
      </c>
      <c r="P21" s="38">
        <f>'NB Recipes'!I20</f>
        <v>0</v>
      </c>
      <c r="Q21" s="36">
        <f t="shared" si="6"/>
        <v>0</v>
      </c>
      <c r="R21" s="38">
        <f>'NB Recipes'!J20</f>
        <v>0</v>
      </c>
      <c r="S21" s="36">
        <f t="shared" si="7"/>
        <v>0</v>
      </c>
      <c r="T21" s="38">
        <f>'NB Recipes'!K20</f>
        <v>0</v>
      </c>
      <c r="U21" s="36">
        <f t="shared" si="8"/>
        <v>0</v>
      </c>
      <c r="V21" s="38">
        <f>'NB Recipes'!L20</f>
        <v>0</v>
      </c>
      <c r="W21" s="36">
        <f t="shared" si="9"/>
        <v>0</v>
      </c>
      <c r="X21" s="38">
        <f>'NB Recipes'!M20</f>
        <v>0.94099999999999995</v>
      </c>
      <c r="Y21" s="36">
        <f t="shared" si="10"/>
        <v>7.0951399999999998</v>
      </c>
      <c r="Z21" s="38">
        <f>'NB Recipes'!N20</f>
        <v>0</v>
      </c>
      <c r="AA21" s="36">
        <f t="shared" si="11"/>
        <v>0</v>
      </c>
      <c r="AB21" s="38">
        <f>'NB Recipes'!O20</f>
        <v>0</v>
      </c>
      <c r="AC21" s="36">
        <f t="shared" si="12"/>
        <v>0</v>
      </c>
      <c r="AD21" s="38">
        <f>'NB Recipes'!P20</f>
        <v>0</v>
      </c>
      <c r="AE21" s="36">
        <f t="shared" si="13"/>
        <v>0</v>
      </c>
      <c r="AF21" s="38">
        <f>'NB Recipes'!Q20</f>
        <v>0</v>
      </c>
      <c r="AG21" s="36">
        <f t="shared" si="14"/>
        <v>0</v>
      </c>
      <c r="AH21" s="38">
        <f>'NB Recipes'!R20</f>
        <v>0</v>
      </c>
      <c r="AI21" s="36">
        <f t="shared" si="15"/>
        <v>0</v>
      </c>
      <c r="AJ21" s="38">
        <f>'NB Recipes'!S20</f>
        <v>0</v>
      </c>
      <c r="AK21" s="36">
        <f t="shared" si="16"/>
        <v>0</v>
      </c>
      <c r="AL21" s="38">
        <f>'NB Recipes'!T20</f>
        <v>0</v>
      </c>
      <c r="AM21" s="36">
        <f t="shared" si="17"/>
        <v>0</v>
      </c>
      <c r="AN21" s="38">
        <f>'NB Recipes'!U20</f>
        <v>0</v>
      </c>
      <c r="AO21" s="36">
        <f t="shared" si="18"/>
        <v>0</v>
      </c>
      <c r="AP21" s="38">
        <f>'NB Recipes'!V20</f>
        <v>0</v>
      </c>
      <c r="AQ21" s="36">
        <f t="shared" si="19"/>
        <v>0</v>
      </c>
    </row>
    <row r="22" spans="1:43" ht="15.75" customHeight="1">
      <c r="A22" s="35" t="str">
        <f>'NB Recipes'!A21</f>
        <v>Unsweetened Coconut Chips</v>
      </c>
      <c r="B22" s="36">
        <f>VLOOKUP(A22,'Ingredient Costs'!A$6:D$269,2,FALSE)</f>
        <v>4.5</v>
      </c>
      <c r="C22" s="37" t="str">
        <f>'NB Recipes'!B21</f>
        <v>lb</v>
      </c>
      <c r="D22" s="38">
        <f>'NB Recipes'!C21</f>
        <v>0</v>
      </c>
      <c r="E22" s="36">
        <f t="shared" si="0"/>
        <v>0</v>
      </c>
      <c r="F22" s="38">
        <f>'NB Recipes'!D21</f>
        <v>0</v>
      </c>
      <c r="G22" s="36">
        <f t="shared" si="1"/>
        <v>0</v>
      </c>
      <c r="H22" s="38">
        <f>'NB Recipes'!E21</f>
        <v>0</v>
      </c>
      <c r="I22" s="36">
        <f t="shared" si="2"/>
        <v>0</v>
      </c>
      <c r="J22" s="38">
        <f>'NB Recipes'!F21</f>
        <v>0</v>
      </c>
      <c r="K22" s="36">
        <f t="shared" si="3"/>
        <v>0</v>
      </c>
      <c r="L22" s="38">
        <f>'NB Recipes'!G21</f>
        <v>0</v>
      </c>
      <c r="M22" s="36">
        <f t="shared" si="4"/>
        <v>0</v>
      </c>
      <c r="N22" s="38">
        <f>'NB Recipes'!H21</f>
        <v>0</v>
      </c>
      <c r="O22" s="36">
        <f t="shared" si="5"/>
        <v>0</v>
      </c>
      <c r="P22" s="38">
        <f>'NB Recipes'!I21</f>
        <v>0</v>
      </c>
      <c r="Q22" s="36">
        <f t="shared" si="6"/>
        <v>0</v>
      </c>
      <c r="R22" s="38">
        <f>'NB Recipes'!J21</f>
        <v>0</v>
      </c>
      <c r="S22" s="36">
        <f t="shared" si="7"/>
        <v>0</v>
      </c>
      <c r="T22" s="38">
        <f>'NB Recipes'!K21</f>
        <v>0</v>
      </c>
      <c r="U22" s="36">
        <f t="shared" si="8"/>
        <v>0</v>
      </c>
      <c r="V22" s="38">
        <f>'NB Recipes'!L21</f>
        <v>0</v>
      </c>
      <c r="W22" s="36">
        <f t="shared" si="9"/>
        <v>0</v>
      </c>
      <c r="X22" s="38">
        <f>'NB Recipes'!M21</f>
        <v>0</v>
      </c>
      <c r="Y22" s="36">
        <f t="shared" si="10"/>
        <v>0</v>
      </c>
      <c r="Z22" s="38">
        <f>'NB Recipes'!N21</f>
        <v>6</v>
      </c>
      <c r="AA22" s="36">
        <f t="shared" si="11"/>
        <v>27</v>
      </c>
      <c r="AB22" s="38">
        <f>'NB Recipes'!O21</f>
        <v>0</v>
      </c>
      <c r="AC22" s="36">
        <f t="shared" si="12"/>
        <v>0</v>
      </c>
      <c r="AD22" s="38">
        <f>'NB Recipes'!P21</f>
        <v>0</v>
      </c>
      <c r="AE22" s="36">
        <f t="shared" si="13"/>
        <v>0</v>
      </c>
      <c r="AF22" s="38">
        <f>'NB Recipes'!Q21</f>
        <v>0</v>
      </c>
      <c r="AG22" s="36">
        <f t="shared" si="14"/>
        <v>0</v>
      </c>
      <c r="AH22" s="38">
        <f>'NB Recipes'!R21</f>
        <v>0</v>
      </c>
      <c r="AI22" s="36">
        <f t="shared" si="15"/>
        <v>0</v>
      </c>
      <c r="AJ22" s="38">
        <f>'NB Recipes'!S21</f>
        <v>0</v>
      </c>
      <c r="AK22" s="36">
        <f t="shared" si="16"/>
        <v>0</v>
      </c>
      <c r="AL22" s="38">
        <f>'NB Recipes'!T21</f>
        <v>0</v>
      </c>
      <c r="AM22" s="36">
        <f t="shared" si="17"/>
        <v>0</v>
      </c>
      <c r="AN22" s="38">
        <f>'NB Recipes'!U21</f>
        <v>0</v>
      </c>
      <c r="AO22" s="36">
        <f t="shared" si="18"/>
        <v>0</v>
      </c>
      <c r="AP22" s="38">
        <f>'NB Recipes'!V21</f>
        <v>0</v>
      </c>
      <c r="AQ22" s="36">
        <f t="shared" si="19"/>
        <v>0</v>
      </c>
    </row>
    <row r="23" spans="1:43" ht="15.75" customHeight="1">
      <c r="A23" s="35" t="str">
        <f>'NB Recipes'!A22</f>
        <v>Coconut Crystals</v>
      </c>
      <c r="B23" s="36">
        <f>VLOOKUP(A23,'Ingredient Costs'!A$6:D$269,2,FALSE)</f>
        <v>4.88</v>
      </c>
      <c r="C23" s="37" t="str">
        <f>'NB Recipes'!B22</f>
        <v>lb</v>
      </c>
      <c r="D23" s="38">
        <f>'NB Recipes'!C22</f>
        <v>0</v>
      </c>
      <c r="E23" s="36">
        <f t="shared" si="0"/>
        <v>0</v>
      </c>
      <c r="F23" s="38">
        <f>'NB Recipes'!D22</f>
        <v>0</v>
      </c>
      <c r="G23" s="36">
        <f t="shared" si="1"/>
        <v>0</v>
      </c>
      <c r="H23" s="38">
        <f>'NB Recipes'!E22</f>
        <v>0</v>
      </c>
      <c r="I23" s="36">
        <f t="shared" si="2"/>
        <v>0</v>
      </c>
      <c r="J23" s="38">
        <f>'NB Recipes'!F22</f>
        <v>4.25</v>
      </c>
      <c r="K23" s="36">
        <f t="shared" si="3"/>
        <v>20.74</v>
      </c>
      <c r="L23" s="38">
        <f>'NB Recipes'!G22</f>
        <v>0</v>
      </c>
      <c r="M23" s="36">
        <f t="shared" si="4"/>
        <v>0</v>
      </c>
      <c r="N23" s="38">
        <f>'NB Recipes'!H22</f>
        <v>0</v>
      </c>
      <c r="O23" s="36">
        <f t="shared" si="5"/>
        <v>0</v>
      </c>
      <c r="P23" s="38">
        <f>'NB Recipes'!I22</f>
        <v>0</v>
      </c>
      <c r="Q23" s="36">
        <f t="shared" si="6"/>
        <v>0</v>
      </c>
      <c r="R23" s="38">
        <f>'NB Recipes'!J22</f>
        <v>0</v>
      </c>
      <c r="S23" s="36">
        <f t="shared" si="7"/>
        <v>0</v>
      </c>
      <c r="T23" s="38">
        <f>'NB Recipes'!K22</f>
        <v>6.875</v>
      </c>
      <c r="U23" s="36">
        <f t="shared" si="8"/>
        <v>33.549999999999997</v>
      </c>
      <c r="V23" s="38">
        <f>'NB Recipes'!L22</f>
        <v>0</v>
      </c>
      <c r="W23" s="36">
        <f t="shared" si="9"/>
        <v>0</v>
      </c>
      <c r="X23" s="38">
        <f>'NB Recipes'!M22</f>
        <v>0</v>
      </c>
      <c r="Y23" s="36">
        <f t="shared" si="10"/>
        <v>0</v>
      </c>
      <c r="Z23" s="38">
        <f>'NB Recipes'!N22</f>
        <v>1.1020000000000001</v>
      </c>
      <c r="AA23" s="36">
        <f t="shared" si="11"/>
        <v>5.3777600000000003</v>
      </c>
      <c r="AB23" s="38">
        <f>'NB Recipes'!O22</f>
        <v>0</v>
      </c>
      <c r="AC23" s="36">
        <f t="shared" si="12"/>
        <v>0</v>
      </c>
      <c r="AD23" s="38">
        <f>'NB Recipes'!P22</f>
        <v>0</v>
      </c>
      <c r="AE23" s="36">
        <f t="shared" si="13"/>
        <v>0</v>
      </c>
      <c r="AF23" s="38">
        <f>'NB Recipes'!Q22</f>
        <v>0</v>
      </c>
      <c r="AG23" s="36">
        <f t="shared" si="14"/>
        <v>0</v>
      </c>
      <c r="AH23" s="38">
        <f>'NB Recipes'!R22</f>
        <v>0</v>
      </c>
      <c r="AI23" s="36">
        <f t="shared" si="15"/>
        <v>0</v>
      </c>
      <c r="AJ23" s="38">
        <f>'NB Recipes'!S22</f>
        <v>0</v>
      </c>
      <c r="AK23" s="36">
        <f t="shared" si="16"/>
        <v>0</v>
      </c>
      <c r="AL23" s="38">
        <f>'NB Recipes'!T22</f>
        <v>4.5</v>
      </c>
      <c r="AM23" s="36">
        <f t="shared" si="17"/>
        <v>21.96</v>
      </c>
      <c r="AN23" s="38">
        <f>'NB Recipes'!U22</f>
        <v>3.31</v>
      </c>
      <c r="AO23" s="36">
        <f t="shared" si="18"/>
        <v>16.152799999999999</v>
      </c>
      <c r="AP23" s="38">
        <f>'NB Recipes'!V22</f>
        <v>4.05</v>
      </c>
      <c r="AQ23" s="36">
        <f t="shared" si="19"/>
        <v>19.763999999999999</v>
      </c>
    </row>
    <row r="24" spans="1:43" ht="15.75" customHeight="1">
      <c r="A24" s="35" t="str">
        <f>'NB Recipes'!A23</f>
        <v>Sugar, Raw Demerara</v>
      </c>
      <c r="B24" s="36">
        <f>VLOOKUP(A24,'Ingredient Costs'!A$6:D$269,2,FALSE)</f>
        <v>1.92</v>
      </c>
      <c r="C24" s="37" t="str">
        <f>'NB Recipes'!B23</f>
        <v>lb</v>
      </c>
      <c r="D24" s="38">
        <f>'NB Recipes'!C23</f>
        <v>0</v>
      </c>
      <c r="E24" s="36">
        <f t="shared" si="0"/>
        <v>0</v>
      </c>
      <c r="F24" s="38">
        <f>'NB Recipes'!D23</f>
        <v>0</v>
      </c>
      <c r="G24" s="36">
        <f t="shared" si="1"/>
        <v>0</v>
      </c>
      <c r="H24" s="38">
        <f>'NB Recipes'!E23</f>
        <v>0</v>
      </c>
      <c r="I24" s="36">
        <f t="shared" si="2"/>
        <v>0</v>
      </c>
      <c r="J24" s="38">
        <f>'NB Recipes'!F23</f>
        <v>0</v>
      </c>
      <c r="K24" s="36">
        <f t="shared" si="3"/>
        <v>0</v>
      </c>
      <c r="L24" s="38">
        <f>'NB Recipes'!G23</f>
        <v>0</v>
      </c>
      <c r="M24" s="36">
        <f t="shared" si="4"/>
        <v>0</v>
      </c>
      <c r="N24" s="38">
        <f>'NB Recipes'!H23</f>
        <v>10.75</v>
      </c>
      <c r="O24" s="36">
        <f t="shared" si="5"/>
        <v>20.64</v>
      </c>
      <c r="P24" s="38">
        <f>'NB Recipes'!I23</f>
        <v>0</v>
      </c>
      <c r="Q24" s="36">
        <f t="shared" si="6"/>
        <v>0</v>
      </c>
      <c r="R24" s="38">
        <f>'NB Recipes'!J23</f>
        <v>0</v>
      </c>
      <c r="S24" s="36">
        <f t="shared" si="7"/>
        <v>0</v>
      </c>
      <c r="T24" s="38">
        <f>'NB Recipes'!K23</f>
        <v>0</v>
      </c>
      <c r="U24" s="36">
        <f t="shared" si="8"/>
        <v>0</v>
      </c>
      <c r="V24" s="38">
        <f>'NB Recipes'!L23</f>
        <v>0</v>
      </c>
      <c r="W24" s="36">
        <f t="shared" si="9"/>
        <v>0</v>
      </c>
      <c r="X24" s="38">
        <f>'NB Recipes'!M23</f>
        <v>6.08</v>
      </c>
      <c r="Y24" s="36">
        <f t="shared" si="10"/>
        <v>11.6736</v>
      </c>
      <c r="Z24" s="38">
        <f>'NB Recipes'!N23</f>
        <v>0</v>
      </c>
      <c r="AA24" s="36">
        <f t="shared" si="11"/>
        <v>0</v>
      </c>
      <c r="AB24" s="38">
        <f>'NB Recipes'!O23</f>
        <v>0</v>
      </c>
      <c r="AC24" s="36">
        <f t="shared" si="12"/>
        <v>0</v>
      </c>
      <c r="AD24" s="38">
        <f>'NB Recipes'!P23</f>
        <v>0</v>
      </c>
      <c r="AE24" s="36">
        <f t="shared" si="13"/>
        <v>0</v>
      </c>
      <c r="AF24" s="38">
        <f>'NB Recipes'!Q23</f>
        <v>0</v>
      </c>
      <c r="AG24" s="36">
        <f t="shared" si="14"/>
        <v>0</v>
      </c>
      <c r="AH24" s="38">
        <f>'NB Recipes'!R23</f>
        <v>0</v>
      </c>
      <c r="AI24" s="36">
        <f t="shared" si="15"/>
        <v>0</v>
      </c>
      <c r="AJ24" s="38">
        <f>'NB Recipes'!S23</f>
        <v>0</v>
      </c>
      <c r="AK24" s="36">
        <f t="shared" si="16"/>
        <v>0</v>
      </c>
      <c r="AL24" s="38">
        <f>'NB Recipes'!T23</f>
        <v>0</v>
      </c>
      <c r="AM24" s="36">
        <f t="shared" si="17"/>
        <v>0</v>
      </c>
      <c r="AN24" s="38">
        <f>'NB Recipes'!U23</f>
        <v>0</v>
      </c>
      <c r="AO24" s="36">
        <f t="shared" si="18"/>
        <v>0</v>
      </c>
      <c r="AP24" s="38">
        <f>'NB Recipes'!V23</f>
        <v>0</v>
      </c>
      <c r="AQ24" s="36">
        <f t="shared" si="19"/>
        <v>0</v>
      </c>
    </row>
    <row r="25" spans="1:43" ht="15.75" customHeight="1">
      <c r="A25" s="35" t="str">
        <f>'NB Recipes'!A24</f>
        <v>Vanilla Powder, Bulk</v>
      </c>
      <c r="B25" s="36">
        <f>VLOOKUP(A25,'Ingredient Costs'!A$6:D$269,2,FALSE)</f>
        <v>50.1</v>
      </c>
      <c r="C25" s="37" t="str">
        <f>'NB Recipes'!B24</f>
        <v>lb</v>
      </c>
      <c r="D25" s="38">
        <f>'NB Recipes'!C24</f>
        <v>0</v>
      </c>
      <c r="E25" s="36">
        <f t="shared" si="0"/>
        <v>0</v>
      </c>
      <c r="F25" s="38">
        <f>'NB Recipes'!D24</f>
        <v>0</v>
      </c>
      <c r="G25" s="36">
        <f t="shared" si="1"/>
        <v>0</v>
      </c>
      <c r="H25" s="38">
        <f>'NB Recipes'!E24</f>
        <v>0</v>
      </c>
      <c r="I25" s="36">
        <f t="shared" si="2"/>
        <v>0</v>
      </c>
      <c r="J25" s="38">
        <f>'NB Recipes'!F24</f>
        <v>0</v>
      </c>
      <c r="K25" s="36">
        <f t="shared" si="3"/>
        <v>0</v>
      </c>
      <c r="L25" s="38">
        <f>'NB Recipes'!G24</f>
        <v>0</v>
      </c>
      <c r="M25" s="36">
        <f t="shared" si="4"/>
        <v>0</v>
      </c>
      <c r="N25" s="38">
        <f>'NB Recipes'!H24</f>
        <v>0</v>
      </c>
      <c r="O25" s="36">
        <f t="shared" si="5"/>
        <v>0</v>
      </c>
      <c r="P25" s="38">
        <f>'NB Recipes'!I24</f>
        <v>0</v>
      </c>
      <c r="Q25" s="36">
        <f t="shared" si="6"/>
        <v>0</v>
      </c>
      <c r="R25" s="38">
        <f>'NB Recipes'!J24</f>
        <v>0</v>
      </c>
      <c r="S25" s="36">
        <f t="shared" si="7"/>
        <v>0</v>
      </c>
      <c r="T25" s="38">
        <f>'NB Recipes'!K24</f>
        <v>0</v>
      </c>
      <c r="U25" s="36">
        <f t="shared" si="8"/>
        <v>0</v>
      </c>
      <c r="V25" s="38">
        <f>'NB Recipes'!L24</f>
        <v>0</v>
      </c>
      <c r="W25" s="36">
        <f t="shared" si="9"/>
        <v>0</v>
      </c>
      <c r="X25" s="38">
        <f>'NB Recipes'!M24</f>
        <v>0</v>
      </c>
      <c r="Y25" s="36">
        <f t="shared" si="10"/>
        <v>0</v>
      </c>
      <c r="Z25" s="38">
        <f>'NB Recipes'!N24</f>
        <v>0</v>
      </c>
      <c r="AA25" s="36">
        <f t="shared" si="11"/>
        <v>0</v>
      </c>
      <c r="AB25" s="38">
        <f>'NB Recipes'!O24</f>
        <v>0</v>
      </c>
      <c r="AC25" s="36">
        <f t="shared" si="12"/>
        <v>0</v>
      </c>
      <c r="AD25" s="38">
        <f>'NB Recipes'!P24</f>
        <v>0</v>
      </c>
      <c r="AE25" s="36">
        <f t="shared" si="13"/>
        <v>0</v>
      </c>
      <c r="AF25" s="38">
        <f>'NB Recipes'!Q24</f>
        <v>0</v>
      </c>
      <c r="AG25" s="36">
        <f t="shared" si="14"/>
        <v>0</v>
      </c>
      <c r="AH25" s="38">
        <f>'NB Recipes'!R24</f>
        <v>0</v>
      </c>
      <c r="AI25" s="36">
        <f t="shared" si="15"/>
        <v>0</v>
      </c>
      <c r="AJ25" s="38">
        <f>'NB Recipes'!S24</f>
        <v>0</v>
      </c>
      <c r="AK25" s="36">
        <f t="shared" si="16"/>
        <v>0</v>
      </c>
      <c r="AL25" s="38">
        <f>'NB Recipes'!T24</f>
        <v>0</v>
      </c>
      <c r="AM25" s="36">
        <f t="shared" si="17"/>
        <v>0</v>
      </c>
      <c r="AN25" s="38">
        <f>'NB Recipes'!U24</f>
        <v>0</v>
      </c>
      <c r="AO25" s="36">
        <f t="shared" si="18"/>
        <v>0</v>
      </c>
      <c r="AP25" s="38">
        <f>'NB Recipes'!V24</f>
        <v>1.0089999999999999</v>
      </c>
      <c r="AQ25" s="36">
        <f t="shared" si="19"/>
        <v>50.550899999999999</v>
      </c>
    </row>
    <row r="26" spans="1:43" ht="15.75" customHeight="1">
      <c r="A26" s="35" t="str">
        <f>'NB Recipes'!A25</f>
        <v>Hazelnut Kernels</v>
      </c>
      <c r="B26" s="36">
        <f>VLOOKUP(A26,'Ingredient Costs'!A$6:D$269,2,FALSE)</f>
        <v>6.25</v>
      </c>
      <c r="C26" s="37" t="str">
        <f>'NB Recipes'!B25</f>
        <v>lb</v>
      </c>
      <c r="D26" s="38">
        <f>'NB Recipes'!C25</f>
        <v>0</v>
      </c>
      <c r="E26" s="36">
        <f t="shared" si="0"/>
        <v>0</v>
      </c>
      <c r="F26" s="38">
        <f>'NB Recipes'!D25</f>
        <v>0</v>
      </c>
      <c r="G26" s="36">
        <f t="shared" si="1"/>
        <v>0</v>
      </c>
      <c r="H26" s="38">
        <f>'NB Recipes'!E25</f>
        <v>0</v>
      </c>
      <c r="I26" s="36">
        <f t="shared" si="2"/>
        <v>0</v>
      </c>
      <c r="J26" s="38">
        <f>'NB Recipes'!F25</f>
        <v>0</v>
      </c>
      <c r="K26" s="36">
        <f t="shared" si="3"/>
        <v>0</v>
      </c>
      <c r="L26" s="38">
        <f>'NB Recipes'!G25</f>
        <v>0</v>
      </c>
      <c r="M26" s="36">
        <f t="shared" si="4"/>
        <v>0</v>
      </c>
      <c r="N26" s="38">
        <f>'NB Recipes'!H25</f>
        <v>0</v>
      </c>
      <c r="O26" s="36">
        <f t="shared" si="5"/>
        <v>0</v>
      </c>
      <c r="P26" s="38">
        <f>'NB Recipes'!I25</f>
        <v>0</v>
      </c>
      <c r="Q26" s="36">
        <f t="shared" si="6"/>
        <v>0</v>
      </c>
      <c r="R26" s="38">
        <f>'NB Recipes'!J25</f>
        <v>0</v>
      </c>
      <c r="S26" s="36">
        <f t="shared" si="7"/>
        <v>0</v>
      </c>
      <c r="T26" s="38">
        <f>'NB Recipes'!K25</f>
        <v>0</v>
      </c>
      <c r="U26" s="36">
        <f t="shared" si="8"/>
        <v>0</v>
      </c>
      <c r="V26" s="38">
        <f>'NB Recipes'!L25</f>
        <v>0</v>
      </c>
      <c r="W26" s="36">
        <f t="shared" si="9"/>
        <v>0</v>
      </c>
      <c r="X26" s="38">
        <f>'NB Recipes'!M25</f>
        <v>0</v>
      </c>
      <c r="Y26" s="36">
        <f t="shared" si="10"/>
        <v>0</v>
      </c>
      <c r="Z26" s="38">
        <f>'NB Recipes'!N25</f>
        <v>0</v>
      </c>
      <c r="AA26" s="36">
        <f t="shared" si="11"/>
        <v>0</v>
      </c>
      <c r="AB26" s="38">
        <f>'NB Recipes'!O25</f>
        <v>0</v>
      </c>
      <c r="AC26" s="36">
        <f t="shared" si="12"/>
        <v>0</v>
      </c>
      <c r="AD26" s="38">
        <f>'NB Recipes'!P25</f>
        <v>0</v>
      </c>
      <c r="AE26" s="36">
        <f t="shared" si="13"/>
        <v>0</v>
      </c>
      <c r="AF26" s="38">
        <f>'NB Recipes'!Q25</f>
        <v>0</v>
      </c>
      <c r="AG26" s="36">
        <f t="shared" si="14"/>
        <v>0</v>
      </c>
      <c r="AH26" s="38">
        <f>'NB Recipes'!R25</f>
        <v>0</v>
      </c>
      <c r="AI26" s="36">
        <f t="shared" si="15"/>
        <v>0</v>
      </c>
      <c r="AJ26" s="38">
        <f>'NB Recipes'!S25</f>
        <v>0</v>
      </c>
      <c r="AK26" s="36">
        <f t="shared" si="16"/>
        <v>0</v>
      </c>
      <c r="AL26" s="38">
        <f>'NB Recipes'!T25</f>
        <v>0</v>
      </c>
      <c r="AM26" s="36">
        <f t="shared" si="17"/>
        <v>0</v>
      </c>
      <c r="AN26" s="38">
        <f>'NB Recipes'!U25</f>
        <v>50</v>
      </c>
      <c r="AO26" s="36">
        <f t="shared" si="18"/>
        <v>312.5</v>
      </c>
      <c r="AP26" s="38">
        <f>'NB Recipes'!V25</f>
        <v>6.75</v>
      </c>
      <c r="AQ26" s="36">
        <f t="shared" si="19"/>
        <v>42.1875</v>
      </c>
    </row>
    <row r="27" spans="1:43" ht="15.75" customHeight="1">
      <c r="A27" s="35" t="str">
        <f>'NB Recipes'!A26</f>
        <v>Vietnamese Cinnamon, Ground</v>
      </c>
      <c r="B27" s="36">
        <f>VLOOKUP(A27,'Ingredient Costs'!A$6:D$269,2,FALSE)</f>
        <v>1.79</v>
      </c>
      <c r="C27" s="37" t="str">
        <f>'NB Recipes'!B26</f>
        <v>lb</v>
      </c>
      <c r="D27" s="38">
        <f>'NB Recipes'!C26</f>
        <v>0</v>
      </c>
      <c r="E27" s="36">
        <f t="shared" si="0"/>
        <v>0</v>
      </c>
      <c r="F27" s="38">
        <f>'NB Recipes'!D26</f>
        <v>0</v>
      </c>
      <c r="G27" s="36">
        <f t="shared" si="1"/>
        <v>0</v>
      </c>
      <c r="H27" s="38">
        <f>'NB Recipes'!E26</f>
        <v>0</v>
      </c>
      <c r="I27" s="36">
        <f t="shared" si="2"/>
        <v>0</v>
      </c>
      <c r="J27" s="38">
        <f>'NB Recipes'!F26</f>
        <v>0</v>
      </c>
      <c r="K27" s="36">
        <f t="shared" si="3"/>
        <v>0</v>
      </c>
      <c r="L27" s="38">
        <f>'NB Recipes'!G26</f>
        <v>0</v>
      </c>
      <c r="M27" s="36">
        <f t="shared" si="4"/>
        <v>0</v>
      </c>
      <c r="N27" s="38">
        <f>'NB Recipes'!H26</f>
        <v>0</v>
      </c>
      <c r="O27" s="36">
        <f t="shared" si="5"/>
        <v>0</v>
      </c>
      <c r="P27" s="38">
        <f>'NB Recipes'!I26</f>
        <v>0</v>
      </c>
      <c r="Q27" s="36">
        <f t="shared" si="6"/>
        <v>0</v>
      </c>
      <c r="R27" s="38">
        <f>'NB Recipes'!J26</f>
        <v>0</v>
      </c>
      <c r="S27" s="36">
        <f t="shared" si="7"/>
        <v>0</v>
      </c>
      <c r="T27" s="38">
        <f>'NB Recipes'!K26</f>
        <v>0</v>
      </c>
      <c r="U27" s="36">
        <f t="shared" si="8"/>
        <v>0</v>
      </c>
      <c r="V27" s="38">
        <f>'NB Recipes'!L26</f>
        <v>0</v>
      </c>
      <c r="W27" s="36">
        <f t="shared" si="9"/>
        <v>0</v>
      </c>
      <c r="X27" s="38">
        <f>'NB Recipes'!M26</f>
        <v>0</v>
      </c>
      <c r="Y27" s="36">
        <f t="shared" si="10"/>
        <v>0</v>
      </c>
      <c r="Z27" s="38">
        <f>'NB Recipes'!N26</f>
        <v>0</v>
      </c>
      <c r="AA27" s="36">
        <f t="shared" si="11"/>
        <v>0</v>
      </c>
      <c r="AB27" s="38">
        <f>'NB Recipes'!O26</f>
        <v>0</v>
      </c>
      <c r="AC27" s="36">
        <f t="shared" si="12"/>
        <v>0</v>
      </c>
      <c r="AD27" s="38">
        <f>'NB Recipes'!P26</f>
        <v>0</v>
      </c>
      <c r="AE27" s="36">
        <f t="shared" si="13"/>
        <v>0</v>
      </c>
      <c r="AF27" s="38">
        <f>'NB Recipes'!Q26</f>
        <v>1.4</v>
      </c>
      <c r="AG27" s="36">
        <f t="shared" si="14"/>
        <v>2.5059999999999998</v>
      </c>
      <c r="AH27" s="38">
        <f>'NB Recipes'!R26</f>
        <v>0</v>
      </c>
      <c r="AI27" s="36">
        <f t="shared" si="15"/>
        <v>0</v>
      </c>
      <c r="AJ27" s="38">
        <f>'NB Recipes'!S26</f>
        <v>0</v>
      </c>
      <c r="AK27" s="36">
        <f t="shared" si="16"/>
        <v>0</v>
      </c>
      <c r="AL27" s="38">
        <f>'NB Recipes'!T26</f>
        <v>0</v>
      </c>
      <c r="AM27" s="36">
        <f t="shared" si="17"/>
        <v>0</v>
      </c>
      <c r="AN27" s="38">
        <f>'NB Recipes'!U26</f>
        <v>0</v>
      </c>
      <c r="AO27" s="36">
        <f t="shared" si="18"/>
        <v>0</v>
      </c>
      <c r="AP27" s="38">
        <f>'NB Recipes'!V26</f>
        <v>0.33100000000000002</v>
      </c>
      <c r="AQ27" s="36">
        <f t="shared" si="19"/>
        <v>0.59249000000000007</v>
      </c>
    </row>
    <row r="28" spans="1:43" ht="15.75" customHeight="1">
      <c r="A28" s="35" t="str">
        <f>'NB Recipes'!A27</f>
        <v>Organic Maple Powder</v>
      </c>
      <c r="B28" s="36">
        <f>VLOOKUP(A28,'Ingredient Costs'!A$6:D$269,2,FALSE)</f>
        <v>6.5</v>
      </c>
      <c r="C28" s="37" t="str">
        <f>'NB Recipes'!B27</f>
        <v>lb</v>
      </c>
      <c r="D28" s="38">
        <f>'NB Recipes'!C27</f>
        <v>0</v>
      </c>
      <c r="E28" s="36">
        <f t="shared" si="0"/>
        <v>0</v>
      </c>
      <c r="F28" s="38">
        <f>'NB Recipes'!D27</f>
        <v>0</v>
      </c>
      <c r="G28" s="36">
        <f t="shared" si="1"/>
        <v>0</v>
      </c>
      <c r="H28" s="38">
        <f>'NB Recipes'!E27</f>
        <v>0</v>
      </c>
      <c r="I28" s="36">
        <f t="shared" si="2"/>
        <v>0</v>
      </c>
      <c r="J28" s="38">
        <f>'NB Recipes'!F27</f>
        <v>0</v>
      </c>
      <c r="K28" s="36">
        <f t="shared" si="3"/>
        <v>0</v>
      </c>
      <c r="L28" s="38">
        <f>'NB Recipes'!G27</f>
        <v>0</v>
      </c>
      <c r="M28" s="36">
        <f t="shared" si="4"/>
        <v>0</v>
      </c>
      <c r="N28" s="38">
        <f>'NB Recipes'!H27</f>
        <v>0</v>
      </c>
      <c r="O28" s="36">
        <f t="shared" si="5"/>
        <v>0</v>
      </c>
      <c r="P28" s="38">
        <f>'NB Recipes'!I27</f>
        <v>0</v>
      </c>
      <c r="Q28" s="36">
        <f t="shared" si="6"/>
        <v>0</v>
      </c>
      <c r="R28" s="38">
        <f>'NB Recipes'!J27</f>
        <v>0</v>
      </c>
      <c r="S28" s="36">
        <f t="shared" si="7"/>
        <v>0</v>
      </c>
      <c r="T28" s="38">
        <f>'NB Recipes'!K27</f>
        <v>0</v>
      </c>
      <c r="U28" s="36">
        <f t="shared" si="8"/>
        <v>0</v>
      </c>
      <c r="V28" s="38">
        <f>'NB Recipes'!L27</f>
        <v>0</v>
      </c>
      <c r="W28" s="36">
        <f t="shared" si="9"/>
        <v>0</v>
      </c>
      <c r="X28" s="38">
        <f>'NB Recipes'!M27</f>
        <v>0</v>
      </c>
      <c r="Y28" s="36">
        <f t="shared" si="10"/>
        <v>0</v>
      </c>
      <c r="Z28" s="38">
        <f>'NB Recipes'!N27</f>
        <v>0</v>
      </c>
      <c r="AA28" s="36">
        <f t="shared" si="11"/>
        <v>0</v>
      </c>
      <c r="AB28" s="38">
        <f>'NB Recipes'!O27</f>
        <v>0</v>
      </c>
      <c r="AC28" s="36">
        <f t="shared" si="12"/>
        <v>0</v>
      </c>
      <c r="AD28" s="38">
        <f>'NB Recipes'!P27</f>
        <v>0</v>
      </c>
      <c r="AE28" s="36">
        <f t="shared" si="13"/>
        <v>0</v>
      </c>
      <c r="AF28" s="38">
        <f>'NB Recipes'!Q27</f>
        <v>1</v>
      </c>
      <c r="AG28" s="36">
        <f t="shared" si="14"/>
        <v>6.5</v>
      </c>
      <c r="AH28" s="38">
        <f>'NB Recipes'!R27</f>
        <v>0</v>
      </c>
      <c r="AI28" s="36">
        <f t="shared" si="15"/>
        <v>0</v>
      </c>
      <c r="AJ28" s="38">
        <f>'NB Recipes'!S27</f>
        <v>0</v>
      </c>
      <c r="AK28" s="36">
        <f t="shared" si="16"/>
        <v>0</v>
      </c>
      <c r="AL28" s="38">
        <f>'NB Recipes'!T27</f>
        <v>0</v>
      </c>
      <c r="AM28" s="36">
        <f t="shared" si="17"/>
        <v>0</v>
      </c>
      <c r="AN28" s="38">
        <f>'NB Recipes'!U27</f>
        <v>0</v>
      </c>
      <c r="AO28" s="36">
        <f t="shared" si="18"/>
        <v>0</v>
      </c>
      <c r="AP28" s="38">
        <f>'NB Recipes'!V27</f>
        <v>0</v>
      </c>
      <c r="AQ28" s="36">
        <f t="shared" si="19"/>
        <v>0</v>
      </c>
    </row>
    <row r="29" spans="1:43" ht="15.75" customHeight="1">
      <c r="A29" s="35" t="str">
        <f>'NB Recipes'!A28</f>
        <v>Organic Maple Granules</v>
      </c>
      <c r="B29" s="36">
        <f>VLOOKUP(A29,'Ingredient Costs'!A$6:D$269,2,FALSE)</f>
        <v>6.5</v>
      </c>
      <c r="C29" s="37" t="str">
        <f>'NB Recipes'!B28</f>
        <v>lb</v>
      </c>
      <c r="D29" s="38">
        <f>'NB Recipes'!C28</f>
        <v>0</v>
      </c>
      <c r="E29" s="36">
        <f t="shared" si="0"/>
        <v>0</v>
      </c>
      <c r="F29" s="38">
        <f>'NB Recipes'!D28</f>
        <v>0</v>
      </c>
      <c r="G29" s="36">
        <f t="shared" si="1"/>
        <v>0</v>
      </c>
      <c r="H29" s="38">
        <f>'NB Recipes'!E28</f>
        <v>0</v>
      </c>
      <c r="I29" s="36">
        <f t="shared" si="2"/>
        <v>0</v>
      </c>
      <c r="J29" s="38">
        <f>'NB Recipes'!F28</f>
        <v>0</v>
      </c>
      <c r="K29" s="36">
        <f t="shared" si="3"/>
        <v>0</v>
      </c>
      <c r="L29" s="38">
        <f>'NB Recipes'!G28</f>
        <v>0</v>
      </c>
      <c r="M29" s="36">
        <f t="shared" si="4"/>
        <v>0</v>
      </c>
      <c r="N29" s="38">
        <f>'NB Recipes'!H28</f>
        <v>0</v>
      </c>
      <c r="O29" s="36">
        <f t="shared" si="5"/>
        <v>0</v>
      </c>
      <c r="P29" s="38">
        <f>'NB Recipes'!I28</f>
        <v>0</v>
      </c>
      <c r="Q29" s="36">
        <f t="shared" si="6"/>
        <v>0</v>
      </c>
      <c r="R29" s="38">
        <f>'NB Recipes'!J28</f>
        <v>0</v>
      </c>
      <c r="S29" s="36">
        <f t="shared" si="7"/>
        <v>0</v>
      </c>
      <c r="T29" s="38">
        <f>'NB Recipes'!K28</f>
        <v>0</v>
      </c>
      <c r="U29" s="36">
        <f t="shared" si="8"/>
        <v>0</v>
      </c>
      <c r="V29" s="38">
        <f>'NB Recipes'!L28</f>
        <v>0</v>
      </c>
      <c r="W29" s="36">
        <f t="shared" si="9"/>
        <v>0</v>
      </c>
      <c r="X29" s="38">
        <f>'NB Recipes'!M28</f>
        <v>0</v>
      </c>
      <c r="Y29" s="36">
        <f t="shared" si="10"/>
        <v>0</v>
      </c>
      <c r="Z29" s="38">
        <f>'NB Recipes'!N28</f>
        <v>0</v>
      </c>
      <c r="AA29" s="36">
        <f t="shared" si="11"/>
        <v>0</v>
      </c>
      <c r="AB29" s="38">
        <f>'NB Recipes'!O28</f>
        <v>0</v>
      </c>
      <c r="AC29" s="36">
        <f t="shared" si="12"/>
        <v>0</v>
      </c>
      <c r="AD29" s="38">
        <f>'NB Recipes'!P28</f>
        <v>0</v>
      </c>
      <c r="AE29" s="36">
        <f t="shared" si="13"/>
        <v>0</v>
      </c>
      <c r="AF29" s="38">
        <f>'NB Recipes'!Q28</f>
        <v>8.1999999999999993</v>
      </c>
      <c r="AG29" s="36">
        <f t="shared" si="14"/>
        <v>53.3</v>
      </c>
      <c r="AH29" s="38">
        <f>'NB Recipes'!R28</f>
        <v>0</v>
      </c>
      <c r="AI29" s="36">
        <f t="shared" si="15"/>
        <v>0</v>
      </c>
      <c r="AJ29" s="38">
        <f>'NB Recipes'!S28</f>
        <v>0</v>
      </c>
      <c r="AK29" s="36">
        <f t="shared" si="16"/>
        <v>0</v>
      </c>
      <c r="AL29" s="38">
        <f>'NB Recipes'!T28</f>
        <v>0</v>
      </c>
      <c r="AM29" s="36">
        <f t="shared" si="17"/>
        <v>0</v>
      </c>
      <c r="AN29" s="38">
        <f>'NB Recipes'!U28</f>
        <v>0</v>
      </c>
      <c r="AO29" s="36">
        <f t="shared" si="18"/>
        <v>0</v>
      </c>
      <c r="AP29" s="38">
        <f>'NB Recipes'!V28</f>
        <v>0</v>
      </c>
      <c r="AQ29" s="36">
        <f t="shared" si="19"/>
        <v>0</v>
      </c>
    </row>
    <row r="30" spans="1:43" ht="15.75" customHeight="1">
      <c r="A30" s="35" t="str">
        <f>'Ingredient Costs'!A44</f>
        <v>Tigerwalk Espresso</v>
      </c>
      <c r="B30" s="36">
        <f>VLOOKUP(A30,'Ingredient Costs'!A$6:D$269,2,FALSE)</f>
        <v>10.35</v>
      </c>
      <c r="C30" s="37" t="str">
        <f>'NB Recipes'!B29</f>
        <v>lb</v>
      </c>
      <c r="D30" s="38">
        <f>'NB Recipes'!C29</f>
        <v>0</v>
      </c>
      <c r="E30" s="36">
        <f t="shared" si="0"/>
        <v>0</v>
      </c>
      <c r="F30" s="38">
        <f>'NB Recipes'!D29</f>
        <v>0</v>
      </c>
      <c r="G30" s="36">
        <f t="shared" si="1"/>
        <v>0</v>
      </c>
      <c r="H30" s="38">
        <f>'NB Recipes'!E29</f>
        <v>0</v>
      </c>
      <c r="I30" s="36">
        <f t="shared" si="2"/>
        <v>0</v>
      </c>
      <c r="J30" s="38">
        <f>'NB Recipes'!F29</f>
        <v>0</v>
      </c>
      <c r="K30" s="36">
        <f t="shared" si="3"/>
        <v>0</v>
      </c>
      <c r="L30" s="38">
        <f>'NB Recipes'!G29</f>
        <v>0</v>
      </c>
      <c r="M30" s="36">
        <f t="shared" si="4"/>
        <v>0</v>
      </c>
      <c r="N30" s="38">
        <f>'NB Recipes'!H29</f>
        <v>0</v>
      </c>
      <c r="O30" s="36">
        <f t="shared" si="5"/>
        <v>0</v>
      </c>
      <c r="P30" s="38">
        <f>'NB Recipes'!I29</f>
        <v>0</v>
      </c>
      <c r="Q30" s="36">
        <f t="shared" si="6"/>
        <v>0</v>
      </c>
      <c r="R30" s="38">
        <f>'NB Recipes'!J29</f>
        <v>0</v>
      </c>
      <c r="S30" s="36">
        <f t="shared" si="7"/>
        <v>0</v>
      </c>
      <c r="T30" s="38">
        <f>'NB Recipes'!K29</f>
        <v>0</v>
      </c>
      <c r="U30" s="36">
        <f t="shared" si="8"/>
        <v>0</v>
      </c>
      <c r="V30" s="38">
        <f>'NB Recipes'!L29</f>
        <v>0</v>
      </c>
      <c r="W30" s="36">
        <f t="shared" si="9"/>
        <v>0</v>
      </c>
      <c r="X30" s="38">
        <f>'NB Recipes'!M29</f>
        <v>0</v>
      </c>
      <c r="Y30" s="36">
        <f t="shared" si="10"/>
        <v>0</v>
      </c>
      <c r="Z30" s="38">
        <f>'NB Recipes'!N29</f>
        <v>0</v>
      </c>
      <c r="AA30" s="36">
        <f t="shared" si="11"/>
        <v>0</v>
      </c>
      <c r="AB30" s="38">
        <f>'NB Recipes'!O29</f>
        <v>0</v>
      </c>
      <c r="AC30" s="36">
        <f t="shared" si="12"/>
        <v>0</v>
      </c>
      <c r="AD30" s="38">
        <f>'NB Recipes'!P29</f>
        <v>0</v>
      </c>
      <c r="AE30" s="36">
        <f t="shared" si="13"/>
        <v>0</v>
      </c>
      <c r="AF30" s="38">
        <f>'NB Recipes'!Q29</f>
        <v>0</v>
      </c>
      <c r="AG30" s="36">
        <f t="shared" si="14"/>
        <v>0</v>
      </c>
      <c r="AH30" s="38">
        <f>'NB Recipes'!R29</f>
        <v>0</v>
      </c>
      <c r="AI30" s="36">
        <f t="shared" si="15"/>
        <v>0</v>
      </c>
      <c r="AJ30" s="38">
        <f>'NB Recipes'!S29</f>
        <v>0</v>
      </c>
      <c r="AK30" s="36">
        <f t="shared" si="16"/>
        <v>0</v>
      </c>
      <c r="AL30" s="38">
        <f>'NB Recipes'!T29</f>
        <v>0</v>
      </c>
      <c r="AM30" s="36">
        <f t="shared" si="17"/>
        <v>0</v>
      </c>
      <c r="AN30" s="38">
        <f>'NB Recipes'!U29</f>
        <v>0</v>
      </c>
      <c r="AO30" s="36">
        <f t="shared" si="18"/>
        <v>0</v>
      </c>
      <c r="AP30" s="38">
        <f>'NB Recipes'!V29</f>
        <v>3.38</v>
      </c>
      <c r="AQ30" s="36">
        <f t="shared" si="19"/>
        <v>34.982999999999997</v>
      </c>
    </row>
    <row r="31" spans="1:43" ht="15.75" customHeight="1">
      <c r="A31" s="35" t="str">
        <f>'NB Recipes'!A30</f>
        <v>Organic Chia Seeds</v>
      </c>
      <c r="B31" s="36">
        <f>VLOOKUP(A31,'Ingredient Costs'!A$6:D$269,2,FALSE)</f>
        <v>2.33</v>
      </c>
      <c r="C31" s="37" t="str">
        <f>'NB Recipes'!B30</f>
        <v>lb</v>
      </c>
      <c r="D31" s="38">
        <f>'NB Recipes'!C30</f>
        <v>0</v>
      </c>
      <c r="E31" s="36">
        <f t="shared" si="0"/>
        <v>0</v>
      </c>
      <c r="F31" s="38">
        <f>'NB Recipes'!D30</f>
        <v>0</v>
      </c>
      <c r="G31" s="36">
        <f t="shared" si="1"/>
        <v>0</v>
      </c>
      <c r="H31" s="38">
        <f>'NB Recipes'!E30</f>
        <v>0</v>
      </c>
      <c r="I31" s="36">
        <f t="shared" si="2"/>
        <v>0</v>
      </c>
      <c r="J31" s="38">
        <f>'NB Recipes'!F30</f>
        <v>0</v>
      </c>
      <c r="K31" s="36">
        <f t="shared" si="3"/>
        <v>0</v>
      </c>
      <c r="L31" s="38">
        <f>'NB Recipes'!G30</f>
        <v>0</v>
      </c>
      <c r="M31" s="36">
        <f t="shared" si="4"/>
        <v>0</v>
      </c>
      <c r="N31" s="38">
        <f>'NB Recipes'!H30</f>
        <v>0</v>
      </c>
      <c r="O31" s="36">
        <f t="shared" si="5"/>
        <v>0</v>
      </c>
      <c r="P31" s="38">
        <f>'NB Recipes'!I30</f>
        <v>0</v>
      </c>
      <c r="Q31" s="36">
        <f t="shared" si="6"/>
        <v>0</v>
      </c>
      <c r="R31" s="38">
        <f>'NB Recipes'!J30</f>
        <v>0</v>
      </c>
      <c r="S31" s="36">
        <f t="shared" si="7"/>
        <v>0</v>
      </c>
      <c r="T31" s="38">
        <f>'NB Recipes'!K30</f>
        <v>0</v>
      </c>
      <c r="U31" s="36">
        <f t="shared" si="8"/>
        <v>0</v>
      </c>
      <c r="V31" s="38">
        <f>'NB Recipes'!L30</f>
        <v>0</v>
      </c>
      <c r="W31" s="36">
        <f t="shared" si="9"/>
        <v>0</v>
      </c>
      <c r="X31" s="38">
        <f>'NB Recipes'!M30</f>
        <v>0</v>
      </c>
      <c r="Y31" s="36">
        <f t="shared" si="10"/>
        <v>0</v>
      </c>
      <c r="Z31" s="38">
        <f>'NB Recipes'!N30</f>
        <v>0</v>
      </c>
      <c r="AA31" s="36">
        <f t="shared" si="11"/>
        <v>0</v>
      </c>
      <c r="AB31" s="38">
        <f>'NB Recipes'!O30</f>
        <v>0</v>
      </c>
      <c r="AC31" s="36">
        <f t="shared" si="12"/>
        <v>0</v>
      </c>
      <c r="AD31" s="38">
        <f>'NB Recipes'!P30</f>
        <v>0</v>
      </c>
      <c r="AE31" s="36">
        <f t="shared" si="13"/>
        <v>0</v>
      </c>
      <c r="AF31" s="38">
        <f>'NB Recipes'!Q30</f>
        <v>0</v>
      </c>
      <c r="AG31" s="36">
        <f t="shared" si="14"/>
        <v>0</v>
      </c>
      <c r="AH31" s="38">
        <f>'NB Recipes'!R30</f>
        <v>0</v>
      </c>
      <c r="AI31" s="36">
        <f t="shared" si="15"/>
        <v>0</v>
      </c>
      <c r="AJ31" s="38">
        <f>'NB Recipes'!S30</f>
        <v>1.1000000000000001</v>
      </c>
      <c r="AK31" s="36">
        <f t="shared" si="16"/>
        <v>2.5630000000000002</v>
      </c>
      <c r="AL31" s="38">
        <f>'NB Recipes'!T30</f>
        <v>0</v>
      </c>
      <c r="AM31" s="36">
        <f t="shared" si="17"/>
        <v>0</v>
      </c>
      <c r="AN31" s="38">
        <f>'NB Recipes'!U30</f>
        <v>0</v>
      </c>
      <c r="AO31" s="36">
        <f t="shared" si="18"/>
        <v>0</v>
      </c>
      <c r="AP31" s="38">
        <f>'NB Recipes'!V30</f>
        <v>0</v>
      </c>
      <c r="AQ31" s="36">
        <f t="shared" si="19"/>
        <v>0</v>
      </c>
    </row>
    <row r="32" spans="1:43" ht="15.75" customHeight="1">
      <c r="A32" s="35" t="str">
        <f>'NB Recipes'!A31</f>
        <v>[New Ingredient 8]</v>
      </c>
      <c r="B32" s="36" t="e">
        <f>VLOOKUP(A32,'Ingredient Costs'!A$6:D$269,2,FALSE)</f>
        <v>#N/A</v>
      </c>
      <c r="C32" s="37" t="str">
        <f>'NB Recipes'!B31</f>
        <v>lb</v>
      </c>
      <c r="D32" s="38">
        <f>'NB Recipes'!C31</f>
        <v>0</v>
      </c>
      <c r="E32" s="36" t="e">
        <f t="shared" si="0"/>
        <v>#N/A</v>
      </c>
      <c r="F32" s="38">
        <f>'NB Recipes'!D31</f>
        <v>0</v>
      </c>
      <c r="G32" s="36" t="e">
        <f t="shared" si="1"/>
        <v>#N/A</v>
      </c>
      <c r="H32" s="38">
        <f>'NB Recipes'!E31</f>
        <v>0</v>
      </c>
      <c r="I32" s="36" t="e">
        <f t="shared" si="2"/>
        <v>#N/A</v>
      </c>
      <c r="J32" s="38">
        <f>'NB Recipes'!F31</f>
        <v>0</v>
      </c>
      <c r="K32" s="36" t="e">
        <f t="shared" si="3"/>
        <v>#N/A</v>
      </c>
      <c r="L32" s="38">
        <f>'NB Recipes'!G31</f>
        <v>0</v>
      </c>
      <c r="M32" s="36" t="e">
        <f t="shared" si="4"/>
        <v>#N/A</v>
      </c>
      <c r="N32" s="38">
        <f>'NB Recipes'!H31</f>
        <v>0</v>
      </c>
      <c r="O32" s="36" t="e">
        <f t="shared" si="5"/>
        <v>#N/A</v>
      </c>
      <c r="P32" s="38">
        <f>'NB Recipes'!I31</f>
        <v>0</v>
      </c>
      <c r="Q32" s="36" t="e">
        <f t="shared" si="6"/>
        <v>#N/A</v>
      </c>
      <c r="R32" s="38">
        <f>'NB Recipes'!J31</f>
        <v>0</v>
      </c>
      <c r="S32" s="36" t="e">
        <f t="shared" si="7"/>
        <v>#N/A</v>
      </c>
      <c r="T32" s="38">
        <f>'NB Recipes'!K31</f>
        <v>0</v>
      </c>
      <c r="U32" s="36" t="e">
        <f t="shared" si="8"/>
        <v>#N/A</v>
      </c>
      <c r="V32" s="38">
        <f>'NB Recipes'!L31</f>
        <v>0</v>
      </c>
      <c r="W32" s="36" t="e">
        <f t="shared" si="9"/>
        <v>#N/A</v>
      </c>
      <c r="X32" s="38">
        <f>'NB Recipes'!M31</f>
        <v>0</v>
      </c>
      <c r="Y32" s="36" t="e">
        <f t="shared" si="10"/>
        <v>#N/A</v>
      </c>
      <c r="Z32" s="38">
        <f>'NB Recipes'!N31</f>
        <v>0</v>
      </c>
      <c r="AA32" s="36" t="e">
        <f t="shared" si="11"/>
        <v>#N/A</v>
      </c>
      <c r="AB32" s="38">
        <f>'NB Recipes'!O31</f>
        <v>0</v>
      </c>
      <c r="AC32" s="36" t="e">
        <f t="shared" si="12"/>
        <v>#N/A</v>
      </c>
      <c r="AD32" s="38">
        <f>'NB Recipes'!P31</f>
        <v>0</v>
      </c>
      <c r="AE32" s="36" t="e">
        <f t="shared" si="13"/>
        <v>#N/A</v>
      </c>
      <c r="AF32" s="38">
        <f>'NB Recipes'!Q31</f>
        <v>0</v>
      </c>
      <c r="AG32" s="36" t="e">
        <f t="shared" si="14"/>
        <v>#N/A</v>
      </c>
      <c r="AH32" s="38">
        <f>'NB Recipes'!R31</f>
        <v>0</v>
      </c>
      <c r="AI32" s="36" t="e">
        <f t="shared" si="15"/>
        <v>#N/A</v>
      </c>
      <c r="AJ32" s="38">
        <f>'NB Recipes'!S31</f>
        <v>0</v>
      </c>
      <c r="AK32" s="36" t="e">
        <f t="shared" si="16"/>
        <v>#N/A</v>
      </c>
      <c r="AL32" s="38">
        <f>'NB Recipes'!T31</f>
        <v>0</v>
      </c>
      <c r="AM32" s="36" t="e">
        <f t="shared" si="17"/>
        <v>#N/A</v>
      </c>
      <c r="AN32" s="38">
        <f>'NB Recipes'!U31</f>
        <v>0</v>
      </c>
      <c r="AO32" s="36" t="e">
        <f t="shared" si="18"/>
        <v>#N/A</v>
      </c>
      <c r="AP32" s="38">
        <f>'NB Recipes'!V31</f>
        <v>0</v>
      </c>
      <c r="AQ32" s="36" t="e">
        <f t="shared" si="19"/>
        <v>#N/A</v>
      </c>
    </row>
    <row r="33" spans="1:43" ht="15.75" customHeight="1">
      <c r="A33" s="35" t="str">
        <f>'NB Recipes'!A32</f>
        <v>[New Ingredient 9]</v>
      </c>
      <c r="B33" s="36" t="e">
        <f>VLOOKUP(A33,'Ingredient Costs'!A$6:D$269,2,FALSE)</f>
        <v>#N/A</v>
      </c>
      <c r="C33" s="37" t="str">
        <f>'NB Recipes'!B32</f>
        <v>lb</v>
      </c>
      <c r="D33" s="38">
        <f>'NB Recipes'!C32</f>
        <v>0</v>
      </c>
      <c r="E33" s="36" t="e">
        <f t="shared" si="0"/>
        <v>#N/A</v>
      </c>
      <c r="F33" s="38">
        <f>'NB Recipes'!D32</f>
        <v>0</v>
      </c>
      <c r="G33" s="36" t="e">
        <f t="shared" si="1"/>
        <v>#N/A</v>
      </c>
      <c r="H33" s="38">
        <f>'NB Recipes'!E32</f>
        <v>0</v>
      </c>
      <c r="I33" s="36" t="e">
        <f t="shared" si="2"/>
        <v>#N/A</v>
      </c>
      <c r="J33" s="38">
        <f>'NB Recipes'!F32</f>
        <v>0</v>
      </c>
      <c r="K33" s="36" t="e">
        <f t="shared" si="3"/>
        <v>#N/A</v>
      </c>
      <c r="L33" s="38">
        <f>'NB Recipes'!G32</f>
        <v>0</v>
      </c>
      <c r="M33" s="36" t="e">
        <f t="shared" si="4"/>
        <v>#N/A</v>
      </c>
      <c r="N33" s="38">
        <f>'NB Recipes'!H32</f>
        <v>0</v>
      </c>
      <c r="O33" s="36" t="e">
        <f t="shared" si="5"/>
        <v>#N/A</v>
      </c>
      <c r="P33" s="38">
        <f>'NB Recipes'!I32</f>
        <v>0</v>
      </c>
      <c r="Q33" s="36" t="e">
        <f t="shared" si="6"/>
        <v>#N/A</v>
      </c>
      <c r="R33" s="38">
        <f>'NB Recipes'!J32</f>
        <v>0</v>
      </c>
      <c r="S33" s="36" t="e">
        <f t="shared" si="7"/>
        <v>#N/A</v>
      </c>
      <c r="T33" s="38">
        <f>'NB Recipes'!K32</f>
        <v>0</v>
      </c>
      <c r="U33" s="36" t="e">
        <f t="shared" si="8"/>
        <v>#N/A</v>
      </c>
      <c r="V33" s="38">
        <f>'NB Recipes'!L32</f>
        <v>0</v>
      </c>
      <c r="W33" s="36" t="e">
        <f t="shared" si="9"/>
        <v>#N/A</v>
      </c>
      <c r="X33" s="38">
        <f>'NB Recipes'!M32</f>
        <v>0</v>
      </c>
      <c r="Y33" s="36" t="e">
        <f t="shared" si="10"/>
        <v>#N/A</v>
      </c>
      <c r="Z33" s="38">
        <f>'NB Recipes'!N32</f>
        <v>0</v>
      </c>
      <c r="AA33" s="36" t="e">
        <f t="shared" si="11"/>
        <v>#N/A</v>
      </c>
      <c r="AB33" s="38">
        <f>'NB Recipes'!O32</f>
        <v>0</v>
      </c>
      <c r="AC33" s="36" t="e">
        <f t="shared" si="12"/>
        <v>#N/A</v>
      </c>
      <c r="AD33" s="38">
        <f>'NB Recipes'!P32</f>
        <v>0</v>
      </c>
      <c r="AE33" s="36" t="e">
        <f t="shared" si="13"/>
        <v>#N/A</v>
      </c>
      <c r="AF33" s="38">
        <f>'NB Recipes'!Q32</f>
        <v>0</v>
      </c>
      <c r="AG33" s="36" t="e">
        <f t="shared" si="14"/>
        <v>#N/A</v>
      </c>
      <c r="AH33" s="38">
        <f>'NB Recipes'!R32</f>
        <v>0</v>
      </c>
      <c r="AI33" s="36" t="e">
        <f t="shared" si="15"/>
        <v>#N/A</v>
      </c>
      <c r="AJ33" s="38">
        <f>'NB Recipes'!S32</f>
        <v>0</v>
      </c>
      <c r="AK33" s="36" t="e">
        <f t="shared" si="16"/>
        <v>#N/A</v>
      </c>
      <c r="AL33" s="38">
        <f>'NB Recipes'!T32</f>
        <v>0</v>
      </c>
      <c r="AM33" s="36" t="e">
        <f t="shared" si="17"/>
        <v>#N/A</v>
      </c>
      <c r="AN33" s="38">
        <f>'NB Recipes'!U32</f>
        <v>0</v>
      </c>
      <c r="AO33" s="36" t="e">
        <f t="shared" si="18"/>
        <v>#N/A</v>
      </c>
      <c r="AP33" s="38">
        <f>'NB Recipes'!V32</f>
        <v>0</v>
      </c>
      <c r="AQ33" s="36" t="e">
        <f t="shared" si="19"/>
        <v>#N/A</v>
      </c>
    </row>
    <row r="34" spans="1:43" ht="15.75" customHeight="1">
      <c r="A34" s="35" t="str">
        <f>'NB Recipes'!A33</f>
        <v>[New Ingredient 10]</v>
      </c>
      <c r="B34" s="36" t="e">
        <f>VLOOKUP(A34,'Ingredient Costs'!A$6:D$269,2,FALSE)</f>
        <v>#N/A</v>
      </c>
      <c r="C34" s="37" t="str">
        <f>'NB Recipes'!B33</f>
        <v>lb</v>
      </c>
      <c r="D34" s="38">
        <f>'NB Recipes'!C33</f>
        <v>0</v>
      </c>
      <c r="E34" s="36" t="e">
        <f t="shared" si="0"/>
        <v>#N/A</v>
      </c>
      <c r="F34" s="38">
        <f>'NB Recipes'!D33</f>
        <v>0</v>
      </c>
      <c r="G34" s="36" t="e">
        <f t="shared" si="1"/>
        <v>#N/A</v>
      </c>
      <c r="H34" s="38">
        <f>'NB Recipes'!E33</f>
        <v>0</v>
      </c>
      <c r="I34" s="36" t="e">
        <f t="shared" si="2"/>
        <v>#N/A</v>
      </c>
      <c r="J34" s="38">
        <f>'NB Recipes'!F33</f>
        <v>0</v>
      </c>
      <c r="K34" s="36" t="e">
        <f t="shared" si="3"/>
        <v>#N/A</v>
      </c>
      <c r="L34" s="38">
        <f>'NB Recipes'!G33</f>
        <v>0</v>
      </c>
      <c r="M34" s="36" t="e">
        <f t="shared" si="4"/>
        <v>#N/A</v>
      </c>
      <c r="N34" s="38">
        <f>'NB Recipes'!H33</f>
        <v>0</v>
      </c>
      <c r="O34" s="36" t="e">
        <f t="shared" si="5"/>
        <v>#N/A</v>
      </c>
      <c r="P34" s="38">
        <f>'NB Recipes'!I33</f>
        <v>0</v>
      </c>
      <c r="Q34" s="36" t="e">
        <f t="shared" si="6"/>
        <v>#N/A</v>
      </c>
      <c r="R34" s="38">
        <f>'NB Recipes'!J33</f>
        <v>0</v>
      </c>
      <c r="S34" s="36" t="e">
        <f t="shared" si="7"/>
        <v>#N/A</v>
      </c>
      <c r="T34" s="38">
        <f>'NB Recipes'!K33</f>
        <v>0</v>
      </c>
      <c r="U34" s="36" t="e">
        <f t="shared" si="8"/>
        <v>#N/A</v>
      </c>
      <c r="V34" s="38">
        <f>'NB Recipes'!L33</f>
        <v>0</v>
      </c>
      <c r="W34" s="36" t="e">
        <f t="shared" si="9"/>
        <v>#N/A</v>
      </c>
      <c r="X34" s="38">
        <f>'NB Recipes'!M33</f>
        <v>0</v>
      </c>
      <c r="Y34" s="36" t="e">
        <f t="shared" si="10"/>
        <v>#N/A</v>
      </c>
      <c r="Z34" s="38">
        <f>'NB Recipes'!N33</f>
        <v>0</v>
      </c>
      <c r="AA34" s="36" t="e">
        <f t="shared" si="11"/>
        <v>#N/A</v>
      </c>
      <c r="AB34" s="38">
        <f>'NB Recipes'!O33</f>
        <v>0</v>
      </c>
      <c r="AC34" s="36" t="e">
        <f t="shared" si="12"/>
        <v>#N/A</v>
      </c>
      <c r="AD34" s="38">
        <f>'NB Recipes'!P33</f>
        <v>0</v>
      </c>
      <c r="AE34" s="36" t="e">
        <f t="shared" si="13"/>
        <v>#N/A</v>
      </c>
      <c r="AF34" s="38">
        <f>'NB Recipes'!Q33</f>
        <v>0</v>
      </c>
      <c r="AG34" s="36" t="e">
        <f t="shared" si="14"/>
        <v>#N/A</v>
      </c>
      <c r="AH34" s="38">
        <f>'NB Recipes'!R33</f>
        <v>0</v>
      </c>
      <c r="AI34" s="36" t="e">
        <f t="shared" si="15"/>
        <v>#N/A</v>
      </c>
      <c r="AJ34" s="38">
        <f>'NB Recipes'!S33</f>
        <v>0</v>
      </c>
      <c r="AK34" s="36" t="e">
        <f t="shared" si="16"/>
        <v>#N/A</v>
      </c>
      <c r="AL34" s="38">
        <f>'NB Recipes'!T33</f>
        <v>0</v>
      </c>
      <c r="AM34" s="36" t="e">
        <f t="shared" si="17"/>
        <v>#N/A</v>
      </c>
      <c r="AN34" s="38">
        <f>'NB Recipes'!U33</f>
        <v>0</v>
      </c>
      <c r="AO34" s="36" t="e">
        <f t="shared" si="18"/>
        <v>#N/A</v>
      </c>
      <c r="AP34" s="38">
        <f>'NB Recipes'!V33</f>
        <v>0</v>
      </c>
      <c r="AQ34" s="36" t="e">
        <f t="shared" si="19"/>
        <v>#N/A</v>
      </c>
    </row>
    <row r="35" spans="1:43" ht="15.75" customHeight="1">
      <c r="A35" s="35" t="str">
        <f>'NB Recipes'!A34</f>
        <v>[New Ingredient 11]</v>
      </c>
      <c r="B35" s="36" t="e">
        <f>VLOOKUP(A35,'Ingredient Costs'!A$6:D$269,2,FALSE)</f>
        <v>#N/A</v>
      </c>
      <c r="C35" s="37" t="str">
        <f>'NB Recipes'!B34</f>
        <v>lb</v>
      </c>
      <c r="D35" s="38">
        <f>'NB Recipes'!C34</f>
        <v>0</v>
      </c>
      <c r="E35" s="36" t="e">
        <f t="shared" si="0"/>
        <v>#N/A</v>
      </c>
      <c r="F35" s="38">
        <f>'NB Recipes'!D34</f>
        <v>0</v>
      </c>
      <c r="G35" s="36" t="e">
        <f t="shared" si="1"/>
        <v>#N/A</v>
      </c>
      <c r="H35" s="38">
        <f>'NB Recipes'!E34</f>
        <v>0</v>
      </c>
      <c r="I35" s="36" t="e">
        <f t="shared" si="2"/>
        <v>#N/A</v>
      </c>
      <c r="J35" s="38">
        <f>'NB Recipes'!F34</f>
        <v>0</v>
      </c>
      <c r="K35" s="36" t="e">
        <f t="shared" si="3"/>
        <v>#N/A</v>
      </c>
      <c r="L35" s="38">
        <f>'NB Recipes'!G34</f>
        <v>0</v>
      </c>
      <c r="M35" s="36" t="e">
        <f t="shared" si="4"/>
        <v>#N/A</v>
      </c>
      <c r="N35" s="38">
        <f>'NB Recipes'!H34</f>
        <v>0</v>
      </c>
      <c r="O35" s="36" t="e">
        <f t="shared" si="5"/>
        <v>#N/A</v>
      </c>
      <c r="P35" s="38">
        <f>'NB Recipes'!I34</f>
        <v>0</v>
      </c>
      <c r="Q35" s="36" t="e">
        <f t="shared" si="6"/>
        <v>#N/A</v>
      </c>
      <c r="R35" s="38">
        <f>'NB Recipes'!J34</f>
        <v>0</v>
      </c>
      <c r="S35" s="36" t="e">
        <f t="shared" si="7"/>
        <v>#N/A</v>
      </c>
      <c r="T35" s="38">
        <f>'NB Recipes'!K34</f>
        <v>0</v>
      </c>
      <c r="U35" s="36" t="e">
        <f t="shared" si="8"/>
        <v>#N/A</v>
      </c>
      <c r="V35" s="38">
        <f>'NB Recipes'!L34</f>
        <v>0</v>
      </c>
      <c r="W35" s="36" t="e">
        <f t="shared" si="9"/>
        <v>#N/A</v>
      </c>
      <c r="X35" s="38">
        <f>'NB Recipes'!M34</f>
        <v>0</v>
      </c>
      <c r="Y35" s="36" t="e">
        <f t="shared" si="10"/>
        <v>#N/A</v>
      </c>
      <c r="Z35" s="38">
        <f>'NB Recipes'!N34</f>
        <v>0</v>
      </c>
      <c r="AA35" s="36" t="e">
        <f t="shared" si="11"/>
        <v>#N/A</v>
      </c>
      <c r="AB35" s="38">
        <f>'NB Recipes'!O34</f>
        <v>0</v>
      </c>
      <c r="AC35" s="36" t="e">
        <f t="shared" si="12"/>
        <v>#N/A</v>
      </c>
      <c r="AD35" s="38">
        <f>'NB Recipes'!P34</f>
        <v>0</v>
      </c>
      <c r="AE35" s="36" t="e">
        <f t="shared" si="13"/>
        <v>#N/A</v>
      </c>
      <c r="AF35" s="38">
        <f>'NB Recipes'!Q34</f>
        <v>0</v>
      </c>
      <c r="AG35" s="36" t="e">
        <f t="shared" si="14"/>
        <v>#N/A</v>
      </c>
      <c r="AH35" s="38">
        <f>'NB Recipes'!R34</f>
        <v>0</v>
      </c>
      <c r="AI35" s="36" t="e">
        <f t="shared" si="15"/>
        <v>#N/A</v>
      </c>
      <c r="AJ35" s="38">
        <f>'NB Recipes'!S34</f>
        <v>0</v>
      </c>
      <c r="AK35" s="36" t="e">
        <f t="shared" si="16"/>
        <v>#N/A</v>
      </c>
      <c r="AL35" s="38">
        <f>'NB Recipes'!T34</f>
        <v>0</v>
      </c>
      <c r="AM35" s="36" t="e">
        <f t="shared" si="17"/>
        <v>#N/A</v>
      </c>
      <c r="AN35" s="38">
        <f>'NB Recipes'!U34</f>
        <v>0</v>
      </c>
      <c r="AO35" s="36" t="e">
        <f t="shared" si="18"/>
        <v>#N/A</v>
      </c>
      <c r="AP35" s="38">
        <f>'NB Recipes'!V34</f>
        <v>0</v>
      </c>
      <c r="AQ35" s="36" t="e">
        <f t="shared" si="19"/>
        <v>#N/A</v>
      </c>
    </row>
    <row r="36" spans="1:43" ht="15.75" customHeight="1">
      <c r="A36" s="35" t="str">
        <f>'NB Recipes'!A35</f>
        <v>[New Ingredient 12]</v>
      </c>
      <c r="B36" s="36" t="e">
        <f>VLOOKUP(A36,'Ingredient Costs'!A$6:D$269,2,FALSE)</f>
        <v>#N/A</v>
      </c>
      <c r="C36" s="37" t="str">
        <f>'NB Recipes'!B35</f>
        <v>lb</v>
      </c>
      <c r="D36" s="38">
        <f>'NB Recipes'!C35</f>
        <v>0</v>
      </c>
      <c r="E36" s="36" t="e">
        <f t="shared" si="0"/>
        <v>#N/A</v>
      </c>
      <c r="F36" s="38">
        <f>'NB Recipes'!D35</f>
        <v>0</v>
      </c>
      <c r="G36" s="36" t="e">
        <f t="shared" si="1"/>
        <v>#N/A</v>
      </c>
      <c r="H36" s="38">
        <f>'NB Recipes'!E35</f>
        <v>0</v>
      </c>
      <c r="I36" s="36" t="e">
        <f t="shared" si="2"/>
        <v>#N/A</v>
      </c>
      <c r="J36" s="38">
        <f>'NB Recipes'!F35</f>
        <v>0</v>
      </c>
      <c r="K36" s="36" t="e">
        <f t="shared" si="3"/>
        <v>#N/A</v>
      </c>
      <c r="L36" s="38">
        <f>'NB Recipes'!G35</f>
        <v>0</v>
      </c>
      <c r="M36" s="36" t="e">
        <f t="shared" si="4"/>
        <v>#N/A</v>
      </c>
      <c r="N36" s="38">
        <f>'NB Recipes'!H35</f>
        <v>0</v>
      </c>
      <c r="O36" s="36" t="e">
        <f t="shared" si="5"/>
        <v>#N/A</v>
      </c>
      <c r="P36" s="38">
        <f>'NB Recipes'!I35</f>
        <v>0</v>
      </c>
      <c r="Q36" s="36" t="e">
        <f t="shared" si="6"/>
        <v>#N/A</v>
      </c>
      <c r="R36" s="38">
        <f>'NB Recipes'!J35</f>
        <v>0</v>
      </c>
      <c r="S36" s="36" t="e">
        <f t="shared" si="7"/>
        <v>#N/A</v>
      </c>
      <c r="T36" s="38">
        <f>'NB Recipes'!K35</f>
        <v>0</v>
      </c>
      <c r="U36" s="36" t="e">
        <f t="shared" si="8"/>
        <v>#N/A</v>
      </c>
      <c r="V36" s="38">
        <f>'NB Recipes'!L35</f>
        <v>0</v>
      </c>
      <c r="W36" s="36" t="e">
        <f t="shared" si="9"/>
        <v>#N/A</v>
      </c>
      <c r="X36" s="38">
        <f>'NB Recipes'!M35</f>
        <v>0</v>
      </c>
      <c r="Y36" s="36" t="e">
        <f t="shared" si="10"/>
        <v>#N/A</v>
      </c>
      <c r="Z36" s="38">
        <f>'NB Recipes'!N35</f>
        <v>0</v>
      </c>
      <c r="AA36" s="36" t="e">
        <f t="shared" si="11"/>
        <v>#N/A</v>
      </c>
      <c r="AB36" s="38">
        <f>'NB Recipes'!O35</f>
        <v>0</v>
      </c>
      <c r="AC36" s="36" t="e">
        <f t="shared" si="12"/>
        <v>#N/A</v>
      </c>
      <c r="AD36" s="38">
        <f>'NB Recipes'!P35</f>
        <v>0</v>
      </c>
      <c r="AE36" s="36" t="e">
        <f t="shared" si="13"/>
        <v>#N/A</v>
      </c>
      <c r="AF36" s="38">
        <f>'NB Recipes'!Q35</f>
        <v>0</v>
      </c>
      <c r="AG36" s="36" t="e">
        <f t="shared" si="14"/>
        <v>#N/A</v>
      </c>
      <c r="AH36" s="38">
        <f>'NB Recipes'!R35</f>
        <v>0</v>
      </c>
      <c r="AI36" s="36" t="e">
        <f t="shared" si="15"/>
        <v>#N/A</v>
      </c>
      <c r="AJ36" s="38">
        <f>'NB Recipes'!S35</f>
        <v>0</v>
      </c>
      <c r="AK36" s="36" t="e">
        <f t="shared" si="16"/>
        <v>#N/A</v>
      </c>
      <c r="AL36" s="38">
        <f>'NB Recipes'!T35</f>
        <v>0</v>
      </c>
      <c r="AM36" s="36" t="e">
        <f t="shared" si="17"/>
        <v>#N/A</v>
      </c>
      <c r="AN36" s="38">
        <f>'NB Recipes'!U35</f>
        <v>0</v>
      </c>
      <c r="AO36" s="36" t="e">
        <f t="shared" si="18"/>
        <v>#N/A</v>
      </c>
      <c r="AP36" s="38">
        <f>'NB Recipes'!V35</f>
        <v>0</v>
      </c>
      <c r="AQ36" s="36" t="e">
        <f t="shared" si="19"/>
        <v>#N/A</v>
      </c>
    </row>
    <row r="37" spans="1:43" s="100" customFormat="1" ht="15.75" customHeight="1">
      <c r="A37" s="35"/>
      <c r="B37" s="36"/>
      <c r="C37" s="231"/>
      <c r="D37" s="38"/>
      <c r="E37" s="36"/>
      <c r="F37" s="38"/>
      <c r="G37" s="36"/>
      <c r="H37" s="38"/>
      <c r="I37" s="36"/>
      <c r="J37" s="38"/>
      <c r="K37" s="36"/>
      <c r="L37" s="38"/>
      <c r="M37" s="36"/>
      <c r="N37" s="38"/>
      <c r="O37" s="36"/>
      <c r="P37" s="38"/>
      <c r="Q37" s="36"/>
      <c r="R37" s="38"/>
      <c r="S37" s="36"/>
      <c r="T37" s="38"/>
      <c r="U37" s="36"/>
      <c r="V37" s="38"/>
      <c r="W37" s="36"/>
      <c r="X37" s="38"/>
      <c r="Y37" s="36"/>
      <c r="Z37" s="38"/>
      <c r="AA37" s="36"/>
      <c r="AB37" s="38"/>
      <c r="AC37" s="36"/>
      <c r="AD37" s="38"/>
      <c r="AE37" s="36"/>
      <c r="AF37" s="38"/>
      <c r="AG37" s="36"/>
      <c r="AH37" s="38"/>
      <c r="AI37" s="36"/>
      <c r="AJ37" s="38"/>
      <c r="AK37" s="36"/>
      <c r="AL37" s="38"/>
      <c r="AM37" s="36"/>
      <c r="AN37" s="38"/>
      <c r="AO37" s="36"/>
      <c r="AP37" s="38"/>
      <c r="AQ37" s="36"/>
    </row>
    <row r="38" spans="1:43" ht="15.75" customHeight="1">
      <c r="A38" s="35">
        <f>'NB Recipes'!A36</f>
        <v>0</v>
      </c>
      <c r="B38" s="36" t="e">
        <f>VLOOKUP(A38,'Ingredient Costs'!A$6:D$269,2,FALSE)</f>
        <v>#N/A</v>
      </c>
      <c r="C38" s="37">
        <f>'NB Recipes'!B36</f>
        <v>0</v>
      </c>
      <c r="D38" s="38">
        <f>'NB Recipes'!C36</f>
        <v>0</v>
      </c>
      <c r="E38" s="36" t="e">
        <f t="shared" si="0"/>
        <v>#N/A</v>
      </c>
      <c r="F38" s="38">
        <f>'NB Recipes'!D36</f>
        <v>0</v>
      </c>
      <c r="G38" s="36" t="e">
        <f t="shared" si="1"/>
        <v>#N/A</v>
      </c>
      <c r="H38" s="38">
        <f>'NB Recipes'!E36</f>
        <v>0</v>
      </c>
      <c r="I38" s="36" t="e">
        <f t="shared" si="2"/>
        <v>#N/A</v>
      </c>
      <c r="J38" s="38">
        <f>'NB Recipes'!F36</f>
        <v>0</v>
      </c>
      <c r="K38" s="36" t="e">
        <f t="shared" si="3"/>
        <v>#N/A</v>
      </c>
      <c r="L38" s="38">
        <f>'NB Recipes'!G36</f>
        <v>0</v>
      </c>
      <c r="M38" s="36" t="e">
        <f t="shared" si="4"/>
        <v>#N/A</v>
      </c>
      <c r="N38" s="38">
        <f>'NB Recipes'!H36</f>
        <v>0</v>
      </c>
      <c r="O38" s="36" t="e">
        <f t="shared" si="5"/>
        <v>#N/A</v>
      </c>
      <c r="P38" s="38">
        <f>'NB Recipes'!I36</f>
        <v>0</v>
      </c>
      <c r="Q38" s="36" t="e">
        <f t="shared" si="6"/>
        <v>#N/A</v>
      </c>
      <c r="R38" s="38">
        <f>'NB Recipes'!J36</f>
        <v>0</v>
      </c>
      <c r="S38" s="36" t="e">
        <f t="shared" si="7"/>
        <v>#N/A</v>
      </c>
      <c r="T38" s="38">
        <f>'NB Recipes'!K36</f>
        <v>0</v>
      </c>
      <c r="U38" s="36" t="e">
        <f t="shared" si="8"/>
        <v>#N/A</v>
      </c>
      <c r="V38" s="38">
        <f>'NB Recipes'!L36</f>
        <v>0</v>
      </c>
      <c r="W38" s="36" t="e">
        <f t="shared" si="9"/>
        <v>#N/A</v>
      </c>
      <c r="X38" s="38">
        <f>'NB Recipes'!M36</f>
        <v>0</v>
      </c>
      <c r="Y38" s="36" t="e">
        <f t="shared" si="10"/>
        <v>#N/A</v>
      </c>
      <c r="Z38" s="38">
        <f>'NB Recipes'!N36</f>
        <v>0</v>
      </c>
      <c r="AA38" s="36" t="e">
        <f t="shared" si="11"/>
        <v>#N/A</v>
      </c>
      <c r="AB38" s="38">
        <f>'NB Recipes'!O36</f>
        <v>0</v>
      </c>
      <c r="AC38" s="36" t="e">
        <f t="shared" si="12"/>
        <v>#N/A</v>
      </c>
      <c r="AD38" s="38">
        <f>'NB Recipes'!P36</f>
        <v>0</v>
      </c>
      <c r="AE38" s="36" t="e">
        <f t="shared" si="13"/>
        <v>#N/A</v>
      </c>
      <c r="AF38" s="38">
        <f>'NB Recipes'!Q36</f>
        <v>0</v>
      </c>
      <c r="AG38" s="36" t="e">
        <f t="shared" si="14"/>
        <v>#N/A</v>
      </c>
      <c r="AH38" s="38">
        <f>'NB Recipes'!R36</f>
        <v>0</v>
      </c>
      <c r="AI38" s="36" t="e">
        <f t="shared" si="15"/>
        <v>#N/A</v>
      </c>
      <c r="AJ38" s="38">
        <f>'NB Recipes'!T36</f>
        <v>0</v>
      </c>
      <c r="AK38" s="36" t="e">
        <f t="shared" ref="AK38:AK39" si="20">AJ38*$B38</f>
        <v>#N/A</v>
      </c>
      <c r="AL38" s="38">
        <f>'NB Recipes'!T36</f>
        <v>0</v>
      </c>
      <c r="AM38" s="36" t="e">
        <f t="shared" si="17"/>
        <v>#N/A</v>
      </c>
      <c r="AN38" s="38">
        <f>'NB Recipes'!U36</f>
        <v>0</v>
      </c>
      <c r="AO38" s="36" t="e">
        <f t="shared" si="18"/>
        <v>#N/A</v>
      </c>
      <c r="AP38" s="38">
        <f>'NB Recipes'!W36</f>
        <v>0</v>
      </c>
      <c r="AQ38" s="36" t="e">
        <f t="shared" ref="AQ38:AQ39" si="21">AP38*$B38</f>
        <v>#N/A</v>
      </c>
    </row>
    <row r="39" spans="1:43" ht="15.75" customHeight="1">
      <c r="A39" s="35" t="str">
        <f>'NB Recipes'!A37</f>
        <v>Output</v>
      </c>
      <c r="B39" s="36" t="e">
        <f>VLOOKUP(A39,'Ingredient Costs'!A$6:D$269,2,FALSE)</f>
        <v>#N/A</v>
      </c>
      <c r="C39" s="37">
        <f>'NB Recipes'!B37</f>
        <v>0</v>
      </c>
      <c r="D39" s="38">
        <f>'NB Recipes'!C37</f>
        <v>16</v>
      </c>
      <c r="E39" s="36" t="e">
        <f t="shared" si="0"/>
        <v>#N/A</v>
      </c>
      <c r="F39" s="38" t="str">
        <f>'NB Recipes'!D37</f>
        <v>oz in a lb</v>
      </c>
      <c r="G39" s="36" t="e">
        <f t="shared" si="1"/>
        <v>#VALUE!</v>
      </c>
      <c r="H39" s="38">
        <f>'NB Recipes'!E37</f>
        <v>0</v>
      </c>
      <c r="I39" s="36" t="e">
        <f t="shared" si="2"/>
        <v>#N/A</v>
      </c>
      <c r="J39" s="38">
        <f>'NB Recipes'!F37</f>
        <v>0</v>
      </c>
      <c r="K39" s="36" t="e">
        <f t="shared" si="3"/>
        <v>#N/A</v>
      </c>
      <c r="L39" s="38">
        <f>'NB Recipes'!G37</f>
        <v>0</v>
      </c>
      <c r="M39" s="36" t="e">
        <f t="shared" si="4"/>
        <v>#N/A</v>
      </c>
      <c r="N39" s="38">
        <f>'NB Recipes'!H37</f>
        <v>0</v>
      </c>
      <c r="O39" s="36" t="e">
        <f t="shared" si="5"/>
        <v>#N/A</v>
      </c>
      <c r="P39" s="38">
        <f>'NB Recipes'!I37</f>
        <v>0</v>
      </c>
      <c r="Q39" s="36" t="e">
        <f t="shared" si="6"/>
        <v>#N/A</v>
      </c>
      <c r="R39" s="38">
        <f>'NB Recipes'!J37</f>
        <v>0</v>
      </c>
      <c r="S39" s="36" t="e">
        <f t="shared" si="7"/>
        <v>#N/A</v>
      </c>
      <c r="T39" s="38">
        <f>'NB Recipes'!K37</f>
        <v>0</v>
      </c>
      <c r="U39" s="36" t="e">
        <f t="shared" si="8"/>
        <v>#N/A</v>
      </c>
      <c r="V39" s="38">
        <f>'NB Recipes'!L37</f>
        <v>0</v>
      </c>
      <c r="W39" s="36" t="e">
        <f t="shared" si="9"/>
        <v>#N/A</v>
      </c>
      <c r="X39" s="38">
        <f>'NB Recipes'!M37</f>
        <v>0</v>
      </c>
      <c r="Y39" s="36" t="e">
        <f t="shared" si="10"/>
        <v>#N/A</v>
      </c>
      <c r="Z39" s="38">
        <f>'NB Recipes'!N37</f>
        <v>0</v>
      </c>
      <c r="AA39" s="36" t="e">
        <f t="shared" si="11"/>
        <v>#N/A</v>
      </c>
      <c r="AB39" s="38">
        <f>'NB Recipes'!O37</f>
        <v>0</v>
      </c>
      <c r="AC39" s="36" t="e">
        <f t="shared" si="12"/>
        <v>#N/A</v>
      </c>
      <c r="AD39" s="38">
        <f>'NB Recipes'!P37</f>
        <v>0</v>
      </c>
      <c r="AE39" s="36" t="e">
        <f t="shared" si="13"/>
        <v>#N/A</v>
      </c>
      <c r="AF39" s="38">
        <f>'NB Recipes'!Q37</f>
        <v>0</v>
      </c>
      <c r="AG39" s="36" t="e">
        <f t="shared" si="14"/>
        <v>#N/A</v>
      </c>
      <c r="AH39" s="38">
        <f>'NB Recipes'!R37</f>
        <v>0</v>
      </c>
      <c r="AI39" s="36" t="e">
        <f t="shared" si="15"/>
        <v>#N/A</v>
      </c>
      <c r="AJ39" s="38">
        <f>'NB Recipes'!T37</f>
        <v>0</v>
      </c>
      <c r="AK39" s="36" t="e">
        <f t="shared" si="20"/>
        <v>#N/A</v>
      </c>
      <c r="AL39" s="38">
        <f>'NB Recipes'!T37</f>
        <v>0</v>
      </c>
      <c r="AM39" s="36" t="e">
        <f t="shared" si="17"/>
        <v>#N/A</v>
      </c>
      <c r="AN39" s="38">
        <f>'NB Recipes'!U37</f>
        <v>0</v>
      </c>
      <c r="AO39" s="36" t="e">
        <f t="shared" si="18"/>
        <v>#N/A</v>
      </c>
      <c r="AP39" s="38">
        <f>'NB Recipes'!W37</f>
        <v>0</v>
      </c>
      <c r="AQ39" s="36" t="e">
        <f t="shared" si="21"/>
        <v>#N/A</v>
      </c>
    </row>
    <row r="40" spans="1:43" ht="3.75" customHeight="1" thickBot="1">
      <c r="A40" s="78"/>
      <c r="B40" s="79"/>
      <c r="C40" s="80"/>
      <c r="D40" s="79"/>
      <c r="E40" s="81"/>
      <c r="F40" s="79"/>
      <c r="G40" s="81"/>
      <c r="H40" s="79"/>
      <c r="I40" s="81"/>
      <c r="J40" s="79"/>
      <c r="K40" s="81"/>
      <c r="L40" s="82"/>
      <c r="M40" s="81"/>
      <c r="N40" s="79"/>
      <c r="O40" s="81"/>
      <c r="P40" s="79"/>
      <c r="Q40" s="81"/>
      <c r="R40" s="82"/>
      <c r="S40" s="81"/>
      <c r="T40" s="79"/>
      <c r="U40" s="81"/>
      <c r="V40" s="79"/>
      <c r="W40" s="81"/>
      <c r="X40" s="79"/>
      <c r="Y40" s="81"/>
      <c r="Z40" s="79"/>
      <c r="AA40" s="81"/>
      <c r="AB40" s="79"/>
      <c r="AC40" s="81"/>
      <c r="AD40" s="79"/>
      <c r="AE40" s="81"/>
      <c r="AF40" s="79"/>
      <c r="AG40" s="81"/>
      <c r="AH40" s="79"/>
      <c r="AI40" s="81"/>
      <c r="AJ40" s="79"/>
      <c r="AK40" s="81"/>
      <c r="AL40" s="79"/>
      <c r="AM40" s="81"/>
      <c r="AN40" s="79"/>
      <c r="AO40" s="81"/>
      <c r="AP40" s="79"/>
      <c r="AQ40" s="81"/>
    </row>
    <row r="41" spans="1:43" ht="15.75" customHeight="1">
      <c r="A41" s="83" t="s">
        <v>61</v>
      </c>
      <c r="B41" s="84"/>
      <c r="C41" s="84"/>
      <c r="D41" s="84"/>
      <c r="E41" s="85" t="e">
        <f>SUM(E6:E40)</f>
        <v>#N/A</v>
      </c>
      <c r="F41" s="85"/>
      <c r="G41" s="85" t="e">
        <f>SUM(G6:G40)</f>
        <v>#N/A</v>
      </c>
      <c r="H41" s="85"/>
      <c r="I41" s="85" t="e">
        <f>SUM(I6:I40)</f>
        <v>#N/A</v>
      </c>
      <c r="J41" s="85"/>
      <c r="K41" s="85" t="e">
        <f>SUM(K6:K40)</f>
        <v>#N/A</v>
      </c>
      <c r="L41" s="85"/>
      <c r="M41" s="85" t="e">
        <f>SUM(M6:M40)</f>
        <v>#N/A</v>
      </c>
      <c r="N41" s="85"/>
      <c r="O41" s="85" t="e">
        <f>SUM(O6:O40)</f>
        <v>#N/A</v>
      </c>
      <c r="P41" s="85"/>
      <c r="Q41" s="85" t="e">
        <f>SUM(Q6:Q40)</f>
        <v>#N/A</v>
      </c>
      <c r="R41" s="85"/>
      <c r="S41" s="85" t="e">
        <f>SUM(S6:S40)</f>
        <v>#N/A</v>
      </c>
      <c r="T41" s="85"/>
      <c r="U41" s="85" t="e">
        <f>SUM(U6:U40)</f>
        <v>#N/A</v>
      </c>
      <c r="V41" s="85"/>
      <c r="W41" s="85" t="e">
        <f>SUM(W6:W40)</f>
        <v>#N/A</v>
      </c>
      <c r="X41" s="85"/>
      <c r="Y41" s="85" t="e">
        <f>SUM(Y6:Y40)</f>
        <v>#N/A</v>
      </c>
      <c r="Z41" s="85"/>
      <c r="AA41" s="85" t="e">
        <f>SUM(AA6:AA40)</f>
        <v>#N/A</v>
      </c>
      <c r="AB41" s="85"/>
      <c r="AC41" s="85" t="e">
        <f>SUM(AC6:AC40)</f>
        <v>#N/A</v>
      </c>
      <c r="AD41" s="85"/>
      <c r="AE41" s="86" t="e">
        <f>SUM(AE6:AE39)</f>
        <v>#N/A</v>
      </c>
      <c r="AF41" s="85"/>
      <c r="AG41" s="85" t="e">
        <f>SUM(AG6:AG40)</f>
        <v>#N/A</v>
      </c>
      <c r="AH41" s="85"/>
      <c r="AI41" s="86" t="e">
        <f>SUM(AI6:AI39)</f>
        <v>#N/A</v>
      </c>
      <c r="AJ41" s="85"/>
      <c r="AK41" s="86" t="e">
        <f>SUM(AK6:AK39)</f>
        <v>#N/A</v>
      </c>
      <c r="AL41" s="85"/>
      <c r="AM41" s="86" t="e">
        <f>SUM(AM6:AM39)</f>
        <v>#N/A</v>
      </c>
      <c r="AN41" s="85"/>
      <c r="AO41" s="85" t="e">
        <f>SUM(AO6:AO40)</f>
        <v>#N/A</v>
      </c>
      <c r="AP41" s="85"/>
      <c r="AQ41" s="85" t="e">
        <f>SUM(AQ6:AQ40)</f>
        <v>#N/A</v>
      </c>
    </row>
    <row r="42" spans="1:43" ht="15.75" customHeight="1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3" ht="15.75" customHeight="1">
      <c r="A43" s="3"/>
      <c r="B43" s="3"/>
      <c r="C43" s="3"/>
      <c r="D43" s="3"/>
      <c r="E43" s="8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87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3" ht="15.75" customHeight="1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3" ht="15.75" customHeight="1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3" ht="15.75" customHeight="1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3" ht="15.75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3" ht="15.75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5.75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5.75" customHeight="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5.75" customHeight="1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15.75" customHeight="1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5.75" customHeight="1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5.75" customHeight="1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5.75" customHeight="1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5.75" customHeight="1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5.75" customHeight="1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5.75" customHeight="1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5.75" customHeight="1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5.75" customHeight="1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5.75" customHeight="1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15.75" customHeight="1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5.75" customHeight="1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5.75" customHeight="1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5.75" customHeight="1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5.75" customHeight="1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5.75" customHeight="1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5.75" customHeight="1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5.75" customHeight="1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5.75" customHeight="1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5.75" customHeight="1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5.75" customHeight="1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15.75" customHeight="1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5.75" customHeight="1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5.75" customHeight="1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5.75" customHeight="1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5.75" customHeight="1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5.75" customHeight="1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5.75" customHeight="1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5.75" customHeight="1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5.75" customHeight="1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5.75" customHeight="1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5.75" customHeight="1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5.75" customHeight="1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5.75" customHeight="1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5.75" customHeight="1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5.75" customHeight="1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5.75" customHeight="1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15.75" customHeight="1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5.75" customHeight="1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.75" customHeight="1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5.75" customHeight="1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15.75" customHeight="1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5.75" customHeight="1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5.75" customHeight="1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5.75" customHeight="1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5.75" customHeight="1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5.75" customHeight="1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5.75" customHeight="1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5.75" customHeight="1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5.75" customHeight="1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15.75" customHeight="1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5.75" customHeight="1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5.75" customHeight="1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5.75" customHeight="1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5.75" customHeight="1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5.75" customHeight="1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5.75" customHeight="1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5.75" customHeight="1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5.75" customHeight="1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5.75" customHeight="1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15.75" customHeight="1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5.75" customHeight="1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5.75" customHeight="1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5.75" customHeight="1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5.75" customHeight="1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5.75" customHeight="1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5.75" customHeight="1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5.75" customHeight="1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5.75" customHeight="1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5.75" customHeight="1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15.75" customHeight="1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5.75" customHeight="1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15.75" customHeight="1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5.75" customHeight="1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15.75" customHeight="1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15.75" customHeight="1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t="15.75" customHeight="1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15.75" customHeight="1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t="15.75" customHeight="1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15.75" customHeight="1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t="15.75" customHeight="1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15.75" customHeight="1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t="15.75" customHeight="1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15.75" customHeight="1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t="15.75" customHeight="1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15.75" customHeight="1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5.75" customHeight="1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15.75" customHeight="1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5.75" customHeight="1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5.75" customHeight="1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15.75" customHeight="1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15.75" customHeight="1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5.75" customHeight="1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5.75" customHeight="1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5.75" customHeight="1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15.75" customHeight="1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5.75" customHeight="1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15.75" customHeight="1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5.75" customHeight="1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5.75" customHeight="1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15.75" customHeight="1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15.75" customHeight="1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5.75" customHeight="1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5.75" customHeight="1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5.75" customHeight="1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5.75" customHeight="1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5.75" customHeight="1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15.75" customHeight="1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5.75" customHeight="1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5.75" customHeight="1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15.75" customHeight="1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5.75" customHeight="1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5.75" customHeight="1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5.75" customHeight="1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5.75" customHeight="1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15.75" customHeight="1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5.75" customHeight="1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15.75" customHeight="1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5.75" customHeight="1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5.75" customHeight="1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15.75" customHeight="1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15.75" customHeight="1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5.75" customHeight="1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5.75" customHeight="1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5.75" customHeight="1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5.75" customHeight="1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5.75" customHeight="1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15.75" customHeight="1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5.75" customHeight="1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5.75" customHeight="1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15.75" customHeight="1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15.75" customHeight="1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5.75" customHeight="1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5.75" customHeight="1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5.75" customHeight="1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5.75" customHeight="1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5.75" customHeight="1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15.75" customHeight="1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5.75" customHeight="1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5.75" customHeight="1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15.75" customHeight="1">
      <c r="A233" s="1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15.75" customHeight="1">
      <c r="A234" s="1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5.75" customHeight="1">
      <c r="A235" s="1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5.75" customHeight="1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5.75" customHeight="1">
      <c r="A237" s="1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5.75" customHeight="1">
      <c r="A238" s="1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5.75" customHeight="1">
      <c r="A239" s="1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15.75" customHeight="1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5.75" customHeight="1">
      <c r="A241" s="1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5.75" customHeight="1">
      <c r="A242" s="1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15.75" customHeight="1">
      <c r="A243" s="1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15.75" customHeight="1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5.75" customHeight="1">
      <c r="A245" s="1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5.75" customHeight="1">
      <c r="A246" s="1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5.75" customHeight="1">
      <c r="A247" s="1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5.75" customHeight="1">
      <c r="A248" s="1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5.75" customHeight="1">
      <c r="A249" s="1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15.75" customHeight="1">
      <c r="A250" s="1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5.75" customHeight="1">
      <c r="A251" s="1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5.75" customHeight="1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15.75" customHeight="1">
      <c r="A253" s="1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15.75" customHeight="1">
      <c r="A254" s="1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5.75" customHeight="1">
      <c r="A255" s="1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5.75" customHeight="1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5.75" customHeight="1">
      <c r="A257" s="1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15.75" customHeight="1">
      <c r="A258" s="1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5.75" customHeight="1">
      <c r="A259" s="1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15.75" customHeight="1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5.75" customHeight="1">
      <c r="A261" s="1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5.75" customHeight="1">
      <c r="A262" s="1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t="15.75" customHeight="1">
      <c r="A263" s="1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15.75" customHeight="1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t="15.75" customHeight="1">
      <c r="A265" s="1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15.75" customHeight="1">
      <c r="A266" s="1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t="15.75" customHeight="1">
      <c r="A267" s="1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15.75" customHeight="1">
      <c r="A268" s="1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t="15.75" customHeight="1">
      <c r="A269" s="1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15.75" customHeight="1">
      <c r="A270" s="1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t="15.75" customHeight="1">
      <c r="A271" s="1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15.75" customHeight="1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t="15.75" customHeight="1">
      <c r="A273" s="1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t="15.75" customHeight="1">
      <c r="A274" s="1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t="15.75" customHeight="1">
      <c r="A275" s="1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15.75" customHeight="1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t="15.75" customHeight="1">
      <c r="A277" s="1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15.75" customHeight="1">
      <c r="A278" s="1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t="15.75" customHeight="1">
      <c r="A279" s="1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15.75" customHeight="1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t="15.75" customHeight="1">
      <c r="A281" s="1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15.75" customHeight="1">
      <c r="A282" s="1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t="15.75" customHeight="1">
      <c r="A283" s="1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t="15.75" customHeight="1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t="15.75" customHeight="1">
      <c r="A285" s="1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15.75" customHeight="1">
      <c r="A286" s="1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t="15.75" customHeight="1">
      <c r="A287" s="1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15.75" customHeight="1">
      <c r="A288" s="1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t="15.75" customHeight="1">
      <c r="A289" s="1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15.75" customHeight="1">
      <c r="A290" s="1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t="15.75" customHeight="1">
      <c r="A291" s="1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15.75" customHeight="1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>
      <c r="A293" s="1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15.75" customHeight="1">
      <c r="A294" s="1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t="15.75" customHeight="1">
      <c r="A295" s="1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>
      <c r="A297" s="1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>
      <c r="A298" s="1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>
      <c r="A299" s="1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>
      <c r="A301" s="1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>
      <c r="A302" s="1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>
      <c r="A303" s="1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>
      <c r="A305" s="1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>
      <c r="A306" s="1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>
      <c r="A307" s="1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>
      <c r="A308" s="1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>
      <c r="A309" s="1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>
      <c r="A310" s="1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>
      <c r="A311" s="1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>
      <c r="A313" s="1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>
      <c r="A314" s="1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>
      <c r="A315" s="1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>
      <c r="A317" s="1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>
      <c r="A318" s="1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>
      <c r="A319" s="1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>
      <c r="A321" s="1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>
      <c r="A322" s="1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>
      <c r="A323" s="1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>
      <c r="A325" s="1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>
      <c r="A326" s="1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>
      <c r="A327" s="1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>
      <c r="A328" s="1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>
      <c r="A329" s="1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>
      <c r="A330" s="1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>
      <c r="A331" s="1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>
      <c r="A333" s="1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>
      <c r="A334" s="1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>
      <c r="A335" s="1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>
      <c r="A337" s="1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>
      <c r="A338" s="1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>
      <c r="A339" s="1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>
      <c r="A341" s="1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>
      <c r="A342" s="1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>
      <c r="A343" s="1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>
      <c r="A345" s="1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>
      <c r="A346" s="1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>
      <c r="A347" s="1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>
      <c r="A348" s="1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>
      <c r="A349" s="1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>
      <c r="A350" s="1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>
      <c r="A351" s="1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>
      <c r="A353" s="1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>
      <c r="A354" s="1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>
      <c r="A355" s="1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>
      <c r="A357" s="1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>
      <c r="A358" s="1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>
      <c r="A359" s="1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>
      <c r="A361" s="1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>
      <c r="A362" s="1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>
      <c r="A363" s="1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>
      <c r="A365" s="1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>
      <c r="A366" s="1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>
      <c r="A367" s="1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>
      <c r="A368" s="1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>
      <c r="A369" s="1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>
      <c r="A370" s="1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>
      <c r="A371" s="1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>
      <c r="A373" s="1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>
      <c r="A374" s="1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>
      <c r="A375" s="1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>
      <c r="A377" s="1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>
      <c r="A378" s="1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>
      <c r="A381" s="1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>
      <c r="A382" s="1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>
      <c r="A383" s="1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>
      <c r="A385" s="1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>
      <c r="A386" s="1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>
      <c r="A387" s="1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>
      <c r="A388" s="1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>
      <c r="A389" s="1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>
      <c r="A390" s="1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>
      <c r="A391" s="1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>
      <c r="A392" s="1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>
      <c r="A393" s="1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>
      <c r="A394" s="1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>
      <c r="A395" s="1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>
      <c r="A396" s="1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>
      <c r="A397" s="1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>
      <c r="A398" s="1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>
      <c r="A399" s="1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>
      <c r="A400" s="1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>
      <c r="A401" s="1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>
      <c r="A402" s="1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>
      <c r="A403" s="1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>
      <c r="A404" s="1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>
      <c r="A405" s="1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>
      <c r="A406" s="1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>
      <c r="A407" s="1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>
      <c r="A408" s="1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>
      <c r="A409" s="1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>
      <c r="A410" s="1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>
      <c r="A411" s="1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>
      <c r="A412" s="1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>
      <c r="A413" s="1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>
      <c r="A414" s="1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>
      <c r="A415" s="1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>
      <c r="A416" s="1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>
      <c r="A417" s="1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>
      <c r="A418" s="1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>
      <c r="A419" s="1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>
      <c r="A420" s="1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>
      <c r="A421" s="1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>
      <c r="A422" s="1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>
      <c r="A423" s="1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>
      <c r="A424" s="1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>
      <c r="A425" s="1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>
      <c r="A426" s="1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>
      <c r="A427" s="1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>
      <c r="A428" s="1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>
      <c r="A429" s="1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>
      <c r="A430" s="1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>
      <c r="A431" s="1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>
      <c r="A432" s="1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>
      <c r="A433" s="1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>
      <c r="A434" s="1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>
      <c r="A435" s="1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>
      <c r="A436" s="1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>
      <c r="A437" s="1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>
      <c r="A438" s="1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>
      <c r="A439" s="1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>
      <c r="A440" s="1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>
      <c r="A441" s="1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>
      <c r="A442" s="1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>
      <c r="A443" s="1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>
      <c r="A444" s="1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>
      <c r="A445" s="1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>
      <c r="A446" s="1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>
      <c r="A447" s="1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>
      <c r="A448" s="1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>
      <c r="A449" s="1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>
      <c r="A450" s="1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>
      <c r="A451" s="1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>
      <c r="A452" s="1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>
      <c r="A453" s="1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>
      <c r="A454" s="1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>
      <c r="A455" s="1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>
      <c r="A456" s="1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>
      <c r="A457" s="1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>
      <c r="A458" s="1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>
      <c r="A459" s="1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>
      <c r="A460" s="1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>
      <c r="A461" s="1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>
      <c r="A462" s="1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>
      <c r="A463" s="1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>
      <c r="A464" s="1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>
      <c r="A465" s="1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>
      <c r="A466" s="1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>
      <c r="A467" s="1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>
      <c r="A468" s="1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>
      <c r="A469" s="1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>
      <c r="A470" s="1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>
      <c r="A471" s="1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>
      <c r="A472" s="1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>
      <c r="A473" s="1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>
      <c r="A474" s="1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>
      <c r="A475" s="1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>
      <c r="A476" s="1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>
      <c r="A477" s="1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>
      <c r="A478" s="1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>
      <c r="A479" s="1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>
      <c r="A480" s="1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>
      <c r="A481" s="1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>
      <c r="A482" s="1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>
      <c r="A483" s="1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>
      <c r="A484" s="1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>
      <c r="A485" s="1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>
      <c r="A486" s="1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>
      <c r="A487" s="1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>
      <c r="A488" s="1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>
      <c r="A489" s="1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>
      <c r="A490" s="1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>
      <c r="A491" s="1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>
      <c r="A492" s="1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>
      <c r="A493" s="1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>
      <c r="A494" s="1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>
      <c r="A495" s="1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>
      <c r="A496" s="1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>
      <c r="A497" s="1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>
      <c r="A498" s="1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>
      <c r="A499" s="1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>
      <c r="A500" s="1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>
      <c r="A501" s="1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>
      <c r="A502" s="1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>
      <c r="A503" s="1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>
      <c r="A504" s="1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>
      <c r="A505" s="1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>
      <c r="A506" s="1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>
      <c r="A507" s="1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>
      <c r="A508" s="1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>
      <c r="A509" s="1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>
      <c r="A510" s="1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>
      <c r="A511" s="1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>
      <c r="A512" s="1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>
      <c r="A513" s="1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>
      <c r="A514" s="1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>
      <c r="A515" s="1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>
      <c r="A516" s="1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>
      <c r="A517" s="1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>
      <c r="A518" s="1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>
      <c r="A519" s="1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>
      <c r="A520" s="1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>
      <c r="A521" s="1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>
      <c r="A522" s="1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>
      <c r="A523" s="1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>
      <c r="A524" s="1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>
      <c r="A525" s="1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>
      <c r="A526" s="1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>
      <c r="A527" s="1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>
      <c r="A528" s="1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>
      <c r="A529" s="1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>
      <c r="A530" s="1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>
      <c r="A531" s="1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>
      <c r="A532" s="1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>
      <c r="A533" s="1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>
      <c r="A534" s="1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>
      <c r="A535" s="1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>
      <c r="A536" s="1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>
      <c r="A537" s="1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>
      <c r="A538" s="1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>
      <c r="A539" s="1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>
      <c r="A540" s="1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>
      <c r="A541" s="1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>
      <c r="A542" s="1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>
      <c r="A543" s="1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>
      <c r="A544" s="1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>
      <c r="A545" s="1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>
      <c r="A546" s="1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>
      <c r="A547" s="1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>
      <c r="A548" s="1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>
      <c r="A549" s="1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>
      <c r="A550" s="1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>
      <c r="A551" s="1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>
      <c r="A552" s="1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>
      <c r="A553" s="1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>
      <c r="A554" s="1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>
      <c r="A555" s="1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>
      <c r="A556" s="1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>
      <c r="A557" s="1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>
      <c r="A558" s="1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>
      <c r="A559" s="1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>
      <c r="A560" s="1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>
      <c r="A561" s="1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>
      <c r="A562" s="1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>
      <c r="A563" s="1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>
      <c r="A564" s="1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>
      <c r="A565" s="1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>
      <c r="A566" s="1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>
      <c r="A567" s="1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>
      <c r="A568" s="1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>
      <c r="A569" s="1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>
      <c r="A570" s="1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>
      <c r="A571" s="1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>
      <c r="A572" s="1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>
      <c r="A573" s="1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>
      <c r="A574" s="1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>
      <c r="A575" s="1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>
      <c r="A576" s="1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>
      <c r="A577" s="1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>
      <c r="A578" s="1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>
      <c r="A579" s="1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>
      <c r="A580" s="1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>
      <c r="A581" s="1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>
      <c r="A582" s="1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>
      <c r="A583" s="1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>
      <c r="A584" s="1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>
      <c r="A585" s="1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>
      <c r="A586" s="1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>
      <c r="A587" s="1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>
      <c r="A588" s="1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>
      <c r="A589" s="1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>
      <c r="A590" s="1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>
      <c r="A591" s="1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>
      <c r="A592" s="1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>
      <c r="A593" s="1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>
      <c r="A594" s="1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>
      <c r="A595" s="1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>
      <c r="A596" s="1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>
      <c r="A597" s="1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>
      <c r="A598" s="1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>
      <c r="A599" s="1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>
      <c r="A600" s="1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>
      <c r="A601" s="1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>
      <c r="A602" s="1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>
      <c r="A603" s="1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>
      <c r="A604" s="1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>
      <c r="A605" s="1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>
      <c r="A606" s="1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>
      <c r="A607" s="1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>
      <c r="A608" s="1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>
      <c r="A609" s="1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>
      <c r="A610" s="1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>
      <c r="A611" s="1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>
      <c r="A612" s="1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>
      <c r="A613" s="1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>
      <c r="A614" s="1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>
      <c r="A615" s="1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>
      <c r="A616" s="1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>
      <c r="A617" s="1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>
      <c r="A618" s="1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>
      <c r="A619" s="1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>
      <c r="A620" s="1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>
      <c r="A621" s="1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>
      <c r="A622" s="1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>
      <c r="A623" s="1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>
      <c r="A624" s="1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>
      <c r="A625" s="1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>
      <c r="A626" s="1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>
      <c r="A627" s="1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>
      <c r="A628" s="1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>
      <c r="A629" s="1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>
      <c r="A630" s="1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>
      <c r="A631" s="1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>
      <c r="A632" s="1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>
      <c r="A633" s="1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>
      <c r="A634" s="1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>
      <c r="A635" s="1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>
      <c r="A636" s="1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>
      <c r="A637" s="1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>
      <c r="A638" s="1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>
      <c r="A639" s="1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>
      <c r="A640" s="1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>
      <c r="A641" s="1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>
      <c r="A642" s="1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>
      <c r="A643" s="1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>
      <c r="A644" s="1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>
      <c r="A645" s="1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>
      <c r="A646" s="1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>
      <c r="A647" s="1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>
      <c r="A648" s="1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>
      <c r="A649" s="1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>
      <c r="A650" s="1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>
      <c r="A651" s="1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>
      <c r="A652" s="1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>
      <c r="A653" s="1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>
      <c r="A654" s="1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>
      <c r="A655" s="1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>
      <c r="A656" s="1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>
      <c r="A657" s="1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>
      <c r="A658" s="1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>
      <c r="A659" s="1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>
      <c r="A660" s="1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>
      <c r="A661" s="1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>
      <c r="A662" s="1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>
      <c r="A663" s="1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>
      <c r="A664" s="1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>
      <c r="A665" s="1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>
      <c r="A666" s="1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>
      <c r="A667" s="1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>
      <c r="A668" s="1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>
      <c r="A669" s="1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>
      <c r="A670" s="1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>
      <c r="A671" s="1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>
      <c r="A672" s="1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>
      <c r="A673" s="1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>
      <c r="A674" s="1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>
      <c r="A675" s="1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>
      <c r="A676" s="1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>
      <c r="A677" s="1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>
      <c r="A678" s="1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>
      <c r="A679" s="1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>
      <c r="A680" s="1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>
      <c r="A681" s="1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>
      <c r="A682" s="1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>
      <c r="A683" s="1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>
      <c r="A684" s="1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>
      <c r="A685" s="1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>
      <c r="A686" s="1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>
      <c r="A687" s="1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>
      <c r="A688" s="1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>
      <c r="A689" s="1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>
      <c r="A690" s="1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>
      <c r="A691" s="1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>
      <c r="A692" s="1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>
      <c r="A693" s="1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>
      <c r="A694" s="1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>
      <c r="A695" s="1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>
      <c r="A696" s="1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>
      <c r="A697" s="1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>
      <c r="A698" s="1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>
      <c r="A699" s="1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>
      <c r="A700" s="1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>
      <c r="A701" s="1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>
      <c r="A702" s="1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>
      <c r="A703" s="1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>
      <c r="A704" s="1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>
      <c r="A705" s="1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>
      <c r="A706" s="1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>
      <c r="A707" s="1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>
      <c r="A708" s="1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>
      <c r="A709" s="1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>
      <c r="A710" s="1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>
      <c r="A711" s="1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>
      <c r="A712" s="1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>
      <c r="A713" s="1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>
      <c r="A714" s="1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>
      <c r="A715" s="1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>
      <c r="A716" s="1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>
      <c r="A717" s="1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>
      <c r="A718" s="1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>
      <c r="A719" s="1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>
      <c r="A720" s="1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>
      <c r="A721" s="1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>
      <c r="A722" s="1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>
      <c r="A723" s="1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>
      <c r="A724" s="1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>
      <c r="A725" s="1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>
      <c r="A726" s="1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>
      <c r="A727" s="1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>
      <c r="A728" s="1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>
      <c r="A729" s="1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>
      <c r="A730" s="1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>
      <c r="A731" s="1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>
      <c r="A732" s="1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>
      <c r="A733" s="1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>
      <c r="A734" s="1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>
      <c r="A735" s="1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>
      <c r="A736" s="1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>
      <c r="A737" s="1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>
      <c r="A738" s="1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>
      <c r="A739" s="1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>
      <c r="A740" s="1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>
      <c r="A741" s="1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>
      <c r="A742" s="1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>
      <c r="A743" s="1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>
      <c r="A744" s="1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>
      <c r="A745" s="1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>
      <c r="A746" s="1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>
      <c r="A747" s="1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>
      <c r="A748" s="1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>
      <c r="A749" s="1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>
      <c r="A750" s="1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>
      <c r="A751" s="1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>
      <c r="A752" s="1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>
      <c r="A753" s="1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>
      <c r="A754" s="1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>
      <c r="A755" s="1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>
      <c r="A756" s="1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>
      <c r="A757" s="1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>
      <c r="A758" s="1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>
      <c r="A759" s="1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>
      <c r="A760" s="1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>
      <c r="A761" s="1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>
      <c r="A762" s="1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>
      <c r="A763" s="1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>
      <c r="A764" s="1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>
      <c r="A765" s="1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>
      <c r="A766" s="1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>
      <c r="A767" s="1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>
      <c r="A768" s="1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>
      <c r="A769" s="1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>
      <c r="A770" s="1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ht="15.75" customHeight="1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>
      <c r="A1001" s="1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</sheetData>
  <mergeCells count="20">
    <mergeCell ref="AD3:AE3"/>
    <mergeCell ref="D3:E3"/>
    <mergeCell ref="F3:G3"/>
    <mergeCell ref="H3:I3"/>
    <mergeCell ref="J3:K3"/>
    <mergeCell ref="T3:U3"/>
    <mergeCell ref="V3:W3"/>
    <mergeCell ref="Z3:AA3"/>
    <mergeCell ref="X3:Y3"/>
    <mergeCell ref="R3:S3"/>
    <mergeCell ref="N3:O3"/>
    <mergeCell ref="P3:Q3"/>
    <mergeCell ref="L3:M3"/>
    <mergeCell ref="AB3:AC3"/>
    <mergeCell ref="AF3:AG3"/>
    <mergeCell ref="AH3:AI3"/>
    <mergeCell ref="AL3:AM3"/>
    <mergeCell ref="AP3:AQ3"/>
    <mergeCell ref="AN3:AO3"/>
    <mergeCell ref="AJ3:AK3"/>
  </mergeCells>
  <pageMargins left="0.25" right="0.25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01"/>
  <sheetViews>
    <sheetView zoomScale="150" zoomScaleNormal="150" workbookViewId="0">
      <pane xSplit="1" topLeftCell="N1" activePane="topRight" state="frozen"/>
      <selection pane="topRight" activeCell="P12" sqref="P12"/>
    </sheetView>
  </sheetViews>
  <sheetFormatPr defaultColWidth="12.6875" defaultRowHeight="15" customHeight="1"/>
  <cols>
    <col min="1" max="1" width="15.6875" customWidth="1"/>
    <col min="2" max="2" width="4.1875" customWidth="1"/>
    <col min="3" max="6" width="11.1875" customWidth="1"/>
    <col min="7" max="7" width="7.6875" style="100" customWidth="1"/>
    <col min="8" max="17" width="11.1875" customWidth="1"/>
    <col min="18" max="18" width="7.6875" customWidth="1"/>
    <col min="19" max="19" width="7.6875" style="100" customWidth="1"/>
    <col min="20" max="25" width="7.6875" customWidth="1"/>
  </cols>
  <sheetData>
    <row r="1" spans="1:23" ht="18">
      <c r="A1" s="88" t="s">
        <v>62</v>
      </c>
      <c r="C1" s="89"/>
      <c r="D1" s="89"/>
      <c r="E1" s="89"/>
      <c r="F1" s="89"/>
      <c r="H1" s="89"/>
      <c r="I1" s="89"/>
      <c r="J1" s="89"/>
      <c r="K1" s="89"/>
      <c r="L1" s="89"/>
      <c r="M1" s="89"/>
      <c r="N1" s="89"/>
      <c r="O1" s="89"/>
      <c r="P1" s="89"/>
    </row>
    <row r="2" spans="1:23" ht="18">
      <c r="A2" s="88"/>
      <c r="C2" s="89"/>
      <c r="D2" s="89"/>
      <c r="E2" s="89"/>
      <c r="F2" s="89"/>
      <c r="H2" s="89"/>
      <c r="I2" s="89"/>
      <c r="J2" s="89"/>
      <c r="K2" s="89"/>
      <c r="L2" s="89"/>
      <c r="M2" s="89"/>
      <c r="N2" s="89"/>
      <c r="O2" s="89"/>
      <c r="P2" s="89"/>
    </row>
    <row r="3" spans="1:23" ht="18.399999999999999" thickBot="1">
      <c r="A3" s="88"/>
      <c r="C3" s="89"/>
      <c r="D3" s="89"/>
      <c r="E3" s="89"/>
      <c r="F3" s="89"/>
      <c r="H3" s="89"/>
      <c r="I3" s="89"/>
      <c r="J3" s="89"/>
      <c r="K3" s="89"/>
      <c r="L3" s="89"/>
      <c r="M3" s="89"/>
      <c r="N3" s="89"/>
      <c r="O3" s="89"/>
      <c r="P3" s="89"/>
    </row>
    <row r="4" spans="1:23" ht="28.9" thickBot="1">
      <c r="A4" s="90" t="s">
        <v>5</v>
      </c>
      <c r="B4" s="91" t="s">
        <v>63</v>
      </c>
      <c r="C4" s="92" t="s">
        <v>64</v>
      </c>
      <c r="D4" s="93" t="s">
        <v>65</v>
      </c>
      <c r="E4" s="92" t="s">
        <v>66</v>
      </c>
      <c r="F4" s="93" t="s">
        <v>67</v>
      </c>
      <c r="G4" s="198" t="s">
        <v>68</v>
      </c>
      <c r="H4" s="93" t="s">
        <v>69</v>
      </c>
      <c r="I4" s="92" t="s">
        <v>70</v>
      </c>
      <c r="J4" s="93" t="s">
        <v>71</v>
      </c>
      <c r="K4" s="92" t="s">
        <v>72</v>
      </c>
      <c r="L4" s="93" t="s">
        <v>24</v>
      </c>
      <c r="M4" s="93" t="s">
        <v>94</v>
      </c>
      <c r="N4" s="92" t="s">
        <v>95</v>
      </c>
      <c r="O4" s="93" t="s">
        <v>92</v>
      </c>
      <c r="P4" s="92" t="s">
        <v>93</v>
      </c>
      <c r="Q4" s="198" t="s">
        <v>74</v>
      </c>
      <c r="R4" s="92" t="s">
        <v>96</v>
      </c>
      <c r="S4" s="92" t="s">
        <v>895</v>
      </c>
      <c r="T4" s="92" t="s">
        <v>98</v>
      </c>
      <c r="U4" s="198" t="s">
        <v>228</v>
      </c>
      <c r="V4" s="199" t="s">
        <v>701</v>
      </c>
      <c r="W4" s="100"/>
    </row>
    <row r="5" spans="1:23" ht="14.65" thickBot="1">
      <c r="A5" s="94" t="s">
        <v>671</v>
      </c>
      <c r="B5" s="95" t="s">
        <v>13</v>
      </c>
      <c r="C5" s="201">
        <v>0.55120000000000002</v>
      </c>
      <c r="D5" s="202">
        <v>0.45900000000000002</v>
      </c>
      <c r="E5" s="202">
        <v>0.221</v>
      </c>
      <c r="F5" s="202">
        <v>0.441</v>
      </c>
      <c r="G5" s="96">
        <v>0.41899999999999998</v>
      </c>
      <c r="H5" s="202">
        <v>0.36399999999999999</v>
      </c>
      <c r="I5" s="202">
        <v>0.58199999999999996</v>
      </c>
      <c r="J5" s="202">
        <v>0.45200000000000001</v>
      </c>
      <c r="K5" s="202">
        <v>0.375</v>
      </c>
      <c r="L5" s="202">
        <v>0.41899999999999998</v>
      </c>
      <c r="M5" s="202">
        <v>0.44119999999999998</v>
      </c>
      <c r="N5" s="202">
        <v>0.47620000000000001</v>
      </c>
      <c r="O5" s="202"/>
      <c r="P5" s="202"/>
      <c r="Q5" s="202">
        <v>0.49399999999999999</v>
      </c>
      <c r="R5" s="202">
        <v>0.441</v>
      </c>
      <c r="S5" s="202"/>
      <c r="T5" s="96">
        <v>0.44</v>
      </c>
      <c r="U5" s="96">
        <v>0.47399999999999998</v>
      </c>
      <c r="V5" s="96">
        <v>0.26500000000000001</v>
      </c>
      <c r="W5" s="100"/>
    </row>
    <row r="6" spans="1:23" ht="14.65" thickBot="1">
      <c r="A6" s="94" t="s">
        <v>681</v>
      </c>
      <c r="B6" s="95" t="s">
        <v>13</v>
      </c>
      <c r="C6" s="201">
        <v>1.375</v>
      </c>
      <c r="D6" s="202">
        <v>1.375</v>
      </c>
      <c r="E6" s="202">
        <v>0.625</v>
      </c>
      <c r="F6" s="202"/>
      <c r="G6" s="96">
        <v>1.375</v>
      </c>
      <c r="H6" s="202">
        <v>1</v>
      </c>
      <c r="I6" s="202">
        <v>1.125</v>
      </c>
      <c r="J6" s="202"/>
      <c r="K6" s="202"/>
      <c r="L6" s="202">
        <v>1.375</v>
      </c>
      <c r="M6" s="202"/>
      <c r="N6" s="202"/>
      <c r="O6" s="202"/>
      <c r="P6" s="202"/>
      <c r="Q6" s="202"/>
      <c r="R6" s="202">
        <v>1.125</v>
      </c>
      <c r="S6" s="202"/>
      <c r="T6" s="96"/>
      <c r="U6" s="96"/>
      <c r="V6" s="96"/>
    </row>
    <row r="7" spans="1:23" ht="14.65" thickBot="1">
      <c r="A7" s="94" t="s">
        <v>680</v>
      </c>
      <c r="B7" s="95" t="s">
        <v>13</v>
      </c>
      <c r="C7" s="201">
        <v>0.20300000000000001</v>
      </c>
      <c r="D7" s="202"/>
      <c r="E7" s="202"/>
      <c r="F7" s="202">
        <v>1</v>
      </c>
      <c r="G7" s="96"/>
      <c r="H7" s="202"/>
      <c r="I7" s="202"/>
      <c r="J7" s="202"/>
      <c r="K7" s="202">
        <v>0.61699999999999999</v>
      </c>
      <c r="L7" s="202"/>
      <c r="M7" s="202"/>
      <c r="N7" s="202"/>
      <c r="O7" s="202"/>
      <c r="P7" s="202"/>
      <c r="Q7" s="202"/>
      <c r="R7" s="202"/>
      <c r="S7" s="202">
        <v>0.22</v>
      </c>
      <c r="T7" s="96">
        <v>1.25</v>
      </c>
      <c r="U7" s="96"/>
      <c r="V7" s="96"/>
    </row>
    <row r="8" spans="1:23" ht="14.65" thickBot="1">
      <c r="A8" s="94" t="s">
        <v>689</v>
      </c>
      <c r="B8" s="95" t="s">
        <v>13</v>
      </c>
      <c r="C8" s="201">
        <v>110</v>
      </c>
      <c r="D8" s="202">
        <v>90</v>
      </c>
      <c r="E8" s="202">
        <v>50</v>
      </c>
      <c r="F8" s="202"/>
      <c r="G8" s="96">
        <v>85</v>
      </c>
      <c r="H8" s="202">
        <v>75</v>
      </c>
      <c r="I8" s="202"/>
      <c r="J8" s="202"/>
      <c r="K8" s="202"/>
      <c r="L8" s="202"/>
      <c r="M8" s="202">
        <v>100</v>
      </c>
      <c r="N8" s="202"/>
      <c r="O8" s="202">
        <v>40</v>
      </c>
      <c r="P8" s="202"/>
      <c r="Q8" s="202">
        <v>80</v>
      </c>
      <c r="R8" s="202"/>
      <c r="S8" s="202">
        <v>110</v>
      </c>
      <c r="T8" s="96"/>
      <c r="U8" s="96"/>
      <c r="V8" s="96"/>
    </row>
    <row r="9" spans="1:23" ht="14.65" thickBot="1">
      <c r="A9" s="94" t="s">
        <v>687</v>
      </c>
      <c r="B9" s="95" t="s">
        <v>13</v>
      </c>
      <c r="C9" s="201"/>
      <c r="D9" s="202">
        <v>14.5</v>
      </c>
      <c r="E9" s="202"/>
      <c r="F9" s="202"/>
      <c r="G9" s="96"/>
      <c r="H9" s="202"/>
      <c r="I9" s="202"/>
      <c r="J9" s="202"/>
      <c r="K9" s="202"/>
      <c r="L9" s="202"/>
      <c r="M9" s="202"/>
      <c r="N9" s="202"/>
      <c r="O9" s="202"/>
      <c r="P9" s="202"/>
      <c r="Q9" s="202">
        <v>13</v>
      </c>
      <c r="R9" s="202">
        <v>90</v>
      </c>
      <c r="S9" s="202"/>
      <c r="T9" s="96"/>
      <c r="U9" s="96"/>
      <c r="V9" s="96"/>
    </row>
    <row r="10" spans="1:23" ht="14.65" thickBot="1">
      <c r="A10" s="94" t="s">
        <v>666</v>
      </c>
      <c r="B10" s="95" t="s">
        <v>13</v>
      </c>
      <c r="C10" s="201"/>
      <c r="D10" s="202"/>
      <c r="E10" s="202">
        <v>5</v>
      </c>
      <c r="F10" s="202"/>
      <c r="G10" s="96"/>
      <c r="H10" s="202">
        <v>15</v>
      </c>
      <c r="I10" s="202">
        <v>110</v>
      </c>
      <c r="J10" s="202">
        <v>95</v>
      </c>
      <c r="K10" s="202">
        <v>90</v>
      </c>
      <c r="L10" s="202">
        <v>85</v>
      </c>
      <c r="M10" s="202"/>
      <c r="N10" s="202">
        <v>90</v>
      </c>
      <c r="O10" s="202"/>
      <c r="P10" s="202">
        <v>100</v>
      </c>
      <c r="Q10" s="202"/>
      <c r="R10" s="202"/>
      <c r="S10" s="202"/>
      <c r="T10" s="96"/>
      <c r="U10" s="96">
        <v>40</v>
      </c>
      <c r="V10" s="96">
        <v>47.25</v>
      </c>
    </row>
    <row r="11" spans="1:23" ht="14.65" thickBot="1">
      <c r="A11" s="94" t="s">
        <v>678</v>
      </c>
      <c r="B11" s="95" t="s">
        <v>13</v>
      </c>
      <c r="C11" s="201"/>
      <c r="D11" s="202"/>
      <c r="E11" s="202"/>
      <c r="F11" s="202">
        <v>90</v>
      </c>
      <c r="G11" s="96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202">
        <v>18</v>
      </c>
      <c r="S11" s="202"/>
      <c r="T11" s="96">
        <v>90</v>
      </c>
      <c r="U11" s="96"/>
      <c r="V11" s="96"/>
    </row>
    <row r="12" spans="1:23" ht="14.65" thickBot="1">
      <c r="A12" s="94" t="s">
        <v>659</v>
      </c>
      <c r="B12" s="95" t="s">
        <v>13</v>
      </c>
      <c r="C12" s="201"/>
      <c r="D12" s="202"/>
      <c r="E12" s="202"/>
      <c r="F12" s="202"/>
      <c r="G12" s="96"/>
      <c r="H12" s="202">
        <v>3.64</v>
      </c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96"/>
      <c r="U12" s="96"/>
      <c r="V12" s="96"/>
    </row>
    <row r="13" spans="1:23" ht="14.65" thickBot="1">
      <c r="A13" s="94" t="s">
        <v>691</v>
      </c>
      <c r="B13" s="95" t="s">
        <v>13</v>
      </c>
      <c r="C13" s="201"/>
      <c r="D13" s="202"/>
      <c r="E13" s="202"/>
      <c r="F13" s="202"/>
      <c r="G13" s="96">
        <v>6.6139999999999999</v>
      </c>
      <c r="H13" s="202"/>
      <c r="I13" s="202"/>
      <c r="J13" s="202"/>
      <c r="K13" s="202"/>
      <c r="L13" s="202">
        <v>6.6130000000000004</v>
      </c>
      <c r="M13" s="202"/>
      <c r="N13" s="202"/>
      <c r="O13" s="202"/>
      <c r="P13" s="202"/>
      <c r="Q13" s="202"/>
      <c r="R13" s="202"/>
      <c r="S13" s="202"/>
      <c r="T13" s="96"/>
      <c r="U13" s="96">
        <v>9</v>
      </c>
      <c r="V13" s="96"/>
    </row>
    <row r="14" spans="1:23" ht="14.65" thickBot="1">
      <c r="A14" s="94" t="s">
        <v>672</v>
      </c>
      <c r="B14" s="95" t="s">
        <v>13</v>
      </c>
      <c r="C14" s="201"/>
      <c r="D14" s="202"/>
      <c r="E14" s="202"/>
      <c r="F14" s="202"/>
      <c r="G14" s="96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96">
        <v>1</v>
      </c>
      <c r="U14" s="96"/>
      <c r="V14" s="96"/>
    </row>
    <row r="15" spans="1:23" ht="14.65" thickBot="1">
      <c r="A15" s="94" t="s">
        <v>662</v>
      </c>
      <c r="B15" s="95" t="s">
        <v>13</v>
      </c>
      <c r="C15" s="201"/>
      <c r="D15" s="202"/>
      <c r="E15" s="202"/>
      <c r="F15" s="202"/>
      <c r="G15" s="96">
        <v>1.8740000000000001</v>
      </c>
      <c r="H15" s="202"/>
      <c r="I15" s="202"/>
      <c r="J15" s="202"/>
      <c r="K15" s="202"/>
      <c r="L15" s="202">
        <v>1.1020000000000001</v>
      </c>
      <c r="M15" s="202"/>
      <c r="N15" s="202"/>
      <c r="O15" s="202"/>
      <c r="P15" s="202"/>
      <c r="Q15" s="202"/>
      <c r="R15" s="202"/>
      <c r="S15" s="202"/>
      <c r="T15" s="96"/>
      <c r="U15" s="96"/>
      <c r="V15" s="96"/>
    </row>
    <row r="16" spans="1:23" ht="14.65" thickBot="1">
      <c r="A16" s="94" t="s">
        <v>674</v>
      </c>
      <c r="B16" s="95" t="s">
        <v>13</v>
      </c>
      <c r="C16" s="201"/>
      <c r="D16" s="202"/>
      <c r="E16" s="202"/>
      <c r="F16" s="202"/>
      <c r="G16" s="96"/>
      <c r="H16" s="202"/>
      <c r="I16" s="202"/>
      <c r="J16" s="202"/>
      <c r="K16" s="202">
        <v>5</v>
      </c>
      <c r="L16" s="202"/>
      <c r="M16" s="202"/>
      <c r="N16" s="202"/>
      <c r="O16" s="202"/>
      <c r="P16" s="202"/>
      <c r="Q16" s="202"/>
      <c r="R16" s="202"/>
      <c r="S16" s="202"/>
      <c r="T16" s="96"/>
      <c r="U16" s="96"/>
      <c r="V16" s="96"/>
    </row>
    <row r="17" spans="1:22" ht="14.65" thickBot="1">
      <c r="A17" s="94" t="s">
        <v>663</v>
      </c>
      <c r="B17" s="95" t="s">
        <v>13</v>
      </c>
      <c r="C17" s="201"/>
      <c r="D17" s="202"/>
      <c r="E17" s="202"/>
      <c r="F17" s="202"/>
      <c r="G17" s="96"/>
      <c r="H17" s="202"/>
      <c r="I17" s="202"/>
      <c r="J17" s="202">
        <v>15.2</v>
      </c>
      <c r="K17" s="202"/>
      <c r="L17" s="202"/>
      <c r="M17" s="202"/>
      <c r="N17" s="202"/>
      <c r="O17" s="202"/>
      <c r="P17" s="202"/>
      <c r="Q17" s="202"/>
      <c r="R17" s="202"/>
      <c r="S17" s="202"/>
      <c r="T17" s="96"/>
      <c r="U17" s="96"/>
      <c r="V17" s="96"/>
    </row>
    <row r="18" spans="1:22" ht="14.65" thickBot="1">
      <c r="A18" s="94" t="s">
        <v>668</v>
      </c>
      <c r="B18" s="95" t="s">
        <v>13</v>
      </c>
      <c r="C18" s="201"/>
      <c r="D18" s="202"/>
      <c r="E18" s="202"/>
      <c r="F18" s="202"/>
      <c r="G18" s="96"/>
      <c r="H18" s="202"/>
      <c r="I18" s="202"/>
      <c r="J18" s="202"/>
      <c r="K18" s="202"/>
      <c r="L18" s="202"/>
      <c r="M18" s="202">
        <v>0.58899999999999997</v>
      </c>
      <c r="N18" s="202"/>
      <c r="O18" s="202"/>
      <c r="P18" s="202"/>
      <c r="Q18" s="202"/>
      <c r="R18" s="202"/>
      <c r="S18" s="202"/>
      <c r="T18" s="96"/>
      <c r="U18" s="96"/>
      <c r="V18" s="96"/>
    </row>
    <row r="19" spans="1:22" ht="15.75" customHeight="1" thickBot="1">
      <c r="A19" s="94" t="s">
        <v>669</v>
      </c>
      <c r="B19" s="95" t="s">
        <v>13</v>
      </c>
      <c r="C19" s="201"/>
      <c r="D19" s="202"/>
      <c r="E19" s="202"/>
      <c r="F19" s="202"/>
      <c r="G19" s="96"/>
      <c r="H19" s="202"/>
      <c r="I19" s="202"/>
      <c r="J19" s="202"/>
      <c r="K19" s="202"/>
      <c r="L19" s="202"/>
      <c r="M19" s="202">
        <v>0.14799999999999999</v>
      </c>
      <c r="N19" s="202"/>
      <c r="O19" s="202"/>
      <c r="P19" s="202"/>
      <c r="Q19" s="202"/>
      <c r="R19" s="202"/>
      <c r="S19" s="202"/>
      <c r="T19" s="96"/>
      <c r="U19" s="96"/>
      <c r="V19" s="96"/>
    </row>
    <row r="20" spans="1:22" ht="15.75" customHeight="1" thickBot="1">
      <c r="A20" s="94" t="s">
        <v>657</v>
      </c>
      <c r="B20" s="95" t="s">
        <v>13</v>
      </c>
      <c r="C20" s="201"/>
      <c r="D20" s="202"/>
      <c r="E20" s="202"/>
      <c r="F20" s="202"/>
      <c r="G20" s="96"/>
      <c r="H20" s="202"/>
      <c r="I20" s="202"/>
      <c r="J20" s="202"/>
      <c r="K20" s="202"/>
      <c r="L20" s="202"/>
      <c r="M20" s="202">
        <v>0.94099999999999995</v>
      </c>
      <c r="N20" s="202"/>
      <c r="O20" s="202"/>
      <c r="P20" s="202"/>
      <c r="Q20" s="202"/>
      <c r="R20" s="202"/>
      <c r="S20" s="202"/>
      <c r="T20" s="96"/>
      <c r="U20" s="96"/>
      <c r="V20" s="96"/>
    </row>
    <row r="21" spans="1:22" ht="15.75" customHeight="1" thickBot="1">
      <c r="A21" s="94" t="s">
        <v>695</v>
      </c>
      <c r="B21" s="95" t="s">
        <v>13</v>
      </c>
      <c r="C21" s="201"/>
      <c r="D21" s="202"/>
      <c r="E21" s="202"/>
      <c r="F21" s="202"/>
      <c r="G21" s="96"/>
      <c r="H21" s="202"/>
      <c r="I21" s="202"/>
      <c r="J21" s="202"/>
      <c r="K21" s="202"/>
      <c r="L21" s="202"/>
      <c r="M21" s="202"/>
      <c r="N21" s="202">
        <v>6</v>
      </c>
      <c r="O21" s="202"/>
      <c r="P21" s="202"/>
      <c r="Q21" s="202"/>
      <c r="R21" s="202"/>
      <c r="S21" s="202"/>
      <c r="T21" s="96"/>
      <c r="U21" s="96"/>
      <c r="V21" s="96"/>
    </row>
    <row r="22" spans="1:22" ht="15.75" customHeight="1" thickBot="1">
      <c r="A22" s="94" t="s">
        <v>76</v>
      </c>
      <c r="B22" s="95" t="s">
        <v>13</v>
      </c>
      <c r="C22" s="201"/>
      <c r="D22" s="202"/>
      <c r="E22" s="202"/>
      <c r="F22" s="202">
        <v>4.25</v>
      </c>
      <c r="G22" s="96"/>
      <c r="H22" s="202"/>
      <c r="I22" s="202"/>
      <c r="J22" s="202"/>
      <c r="K22" s="202">
        <v>6.875</v>
      </c>
      <c r="L22" s="202"/>
      <c r="M22" s="202"/>
      <c r="N22" s="202">
        <v>1.1020000000000001</v>
      </c>
      <c r="O22" s="202"/>
      <c r="P22" s="202"/>
      <c r="Q22" s="202"/>
      <c r="R22" s="202"/>
      <c r="S22" s="202"/>
      <c r="T22" s="96">
        <v>4.5</v>
      </c>
      <c r="U22" s="96">
        <v>3.31</v>
      </c>
      <c r="V22" s="96">
        <v>4.05</v>
      </c>
    </row>
    <row r="23" spans="1:22" ht="15.75" customHeight="1" thickBot="1">
      <c r="A23" s="94" t="s">
        <v>690</v>
      </c>
      <c r="B23" s="95" t="s">
        <v>13</v>
      </c>
      <c r="C23" s="201"/>
      <c r="D23" s="202"/>
      <c r="E23" s="202"/>
      <c r="F23" s="202"/>
      <c r="G23" s="96"/>
      <c r="H23" s="202">
        <v>10.75</v>
      </c>
      <c r="I23" s="202"/>
      <c r="J23" s="202"/>
      <c r="K23" s="202"/>
      <c r="L23" s="202"/>
      <c r="M23" s="202">
        <v>6.08</v>
      </c>
      <c r="N23" s="202"/>
      <c r="O23" s="202"/>
      <c r="P23" s="202"/>
      <c r="Q23" s="202"/>
      <c r="R23" s="202"/>
      <c r="S23" s="202"/>
      <c r="T23" s="96"/>
      <c r="U23" s="96"/>
      <c r="V23" s="96"/>
    </row>
    <row r="24" spans="1:22" ht="15.75" customHeight="1" thickBot="1">
      <c r="A24" s="101" t="s">
        <v>696</v>
      </c>
      <c r="B24" s="95" t="s">
        <v>13</v>
      </c>
      <c r="C24" s="202"/>
      <c r="D24" s="202"/>
      <c r="E24" s="202"/>
      <c r="F24" s="202"/>
      <c r="G24" s="96"/>
      <c r="H24" s="202"/>
      <c r="I24" s="202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96"/>
      <c r="U24" s="96"/>
      <c r="V24" s="96">
        <v>1.0089999999999999</v>
      </c>
    </row>
    <row r="25" spans="1:22" ht="15.75" customHeight="1" thickBot="1">
      <c r="A25" s="102" t="s">
        <v>670</v>
      </c>
      <c r="B25" s="95" t="s">
        <v>13</v>
      </c>
      <c r="C25" s="202"/>
      <c r="D25" s="202"/>
      <c r="E25" s="202"/>
      <c r="F25" s="202"/>
      <c r="G25" s="96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96"/>
      <c r="U25" s="96">
        <v>50</v>
      </c>
      <c r="V25" s="96">
        <v>6.75</v>
      </c>
    </row>
    <row r="26" spans="1:22" ht="15.75" customHeight="1" thickBot="1">
      <c r="A26" s="102" t="s">
        <v>697</v>
      </c>
      <c r="B26" s="95" t="s">
        <v>13</v>
      </c>
      <c r="C26" s="202"/>
      <c r="D26" s="202"/>
      <c r="E26" s="202"/>
      <c r="F26" s="202"/>
      <c r="G26" s="96"/>
      <c r="H26" s="202"/>
      <c r="I26" s="202"/>
      <c r="J26" s="202"/>
      <c r="K26" s="202"/>
      <c r="L26" s="202"/>
      <c r="M26" s="202"/>
      <c r="N26" s="202"/>
      <c r="O26" s="202"/>
      <c r="P26" s="202"/>
      <c r="Q26" s="202">
        <v>1.4</v>
      </c>
      <c r="R26" s="202"/>
      <c r="S26" s="202"/>
      <c r="T26" s="96"/>
      <c r="U26" s="96"/>
      <c r="V26" s="96">
        <v>0.33100000000000002</v>
      </c>
    </row>
    <row r="27" spans="1:22" ht="15.75" customHeight="1" thickBot="1">
      <c r="A27" s="102" t="s">
        <v>683</v>
      </c>
      <c r="B27" s="95" t="s">
        <v>13</v>
      </c>
      <c r="C27" s="202"/>
      <c r="D27" s="202"/>
      <c r="E27" s="202"/>
      <c r="F27" s="202"/>
      <c r="G27" s="96"/>
      <c r="H27" s="202"/>
      <c r="I27" s="202"/>
      <c r="J27" s="202"/>
      <c r="K27" s="202"/>
      <c r="L27" s="202"/>
      <c r="M27" s="202"/>
      <c r="N27" s="202"/>
      <c r="O27" s="202"/>
      <c r="P27" s="202"/>
      <c r="Q27" s="202">
        <v>1</v>
      </c>
      <c r="R27" s="202"/>
      <c r="S27" s="202"/>
      <c r="T27" s="96"/>
      <c r="U27" s="96"/>
      <c r="V27" s="96"/>
    </row>
    <row r="28" spans="1:22" ht="15.75" customHeight="1" thickBot="1">
      <c r="A28" s="200" t="s">
        <v>682</v>
      </c>
      <c r="B28" s="95" t="s">
        <v>13</v>
      </c>
      <c r="C28" s="202"/>
      <c r="D28" s="202"/>
      <c r="E28" s="202"/>
      <c r="F28" s="202"/>
      <c r="G28" s="96"/>
      <c r="H28" s="202"/>
      <c r="I28" s="202"/>
      <c r="J28" s="202"/>
      <c r="K28" s="202"/>
      <c r="L28" s="202"/>
      <c r="M28" s="202"/>
      <c r="N28" s="202"/>
      <c r="O28" s="202"/>
      <c r="P28" s="202"/>
      <c r="Q28" s="202">
        <v>8.1999999999999993</v>
      </c>
      <c r="R28" s="202"/>
      <c r="S28" s="202"/>
      <c r="T28" s="96"/>
      <c r="U28" s="96"/>
      <c r="V28" s="96"/>
    </row>
    <row r="29" spans="1:22" ht="15.75" customHeight="1" thickBot="1">
      <c r="A29" s="200" t="str">
        <f>'Ingredient Costs'!A44</f>
        <v>Tigerwalk Espresso</v>
      </c>
      <c r="B29" s="95" t="s">
        <v>13</v>
      </c>
      <c r="C29" s="202"/>
      <c r="D29" s="202"/>
      <c r="E29" s="202"/>
      <c r="F29" s="202"/>
      <c r="G29" s="96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96"/>
      <c r="U29" s="96"/>
      <c r="V29" s="96">
        <v>3.38</v>
      </c>
    </row>
    <row r="30" spans="1:22" ht="15.75" customHeight="1" thickBot="1">
      <c r="A30" s="97" t="s">
        <v>679</v>
      </c>
      <c r="B30" s="95" t="s">
        <v>13</v>
      </c>
      <c r="C30" s="202"/>
      <c r="D30" s="202"/>
      <c r="E30" s="202"/>
      <c r="F30" s="202"/>
      <c r="G30" s="96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>
        <v>1.1000000000000001</v>
      </c>
      <c r="T30" s="96"/>
      <c r="U30" s="96"/>
      <c r="V30" s="96"/>
    </row>
    <row r="31" spans="1:22" ht="15.75" customHeight="1" thickBot="1">
      <c r="A31" s="97" t="s">
        <v>77</v>
      </c>
      <c r="B31" s="95" t="s">
        <v>13</v>
      </c>
      <c r="C31" s="202"/>
      <c r="D31" s="202"/>
      <c r="E31" s="202"/>
      <c r="F31" s="202"/>
      <c r="G31" s="96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96"/>
      <c r="U31" s="96"/>
      <c r="V31" s="96"/>
    </row>
    <row r="32" spans="1:22" ht="15.75" customHeight="1" thickBot="1">
      <c r="A32" s="97" t="s">
        <v>78</v>
      </c>
      <c r="B32" s="95" t="s">
        <v>13</v>
      </c>
      <c r="C32" s="202"/>
      <c r="D32" s="202"/>
      <c r="E32" s="202"/>
      <c r="F32" s="202"/>
      <c r="G32" s="96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96"/>
      <c r="U32" s="96"/>
      <c r="V32" s="96"/>
    </row>
    <row r="33" spans="1:22" ht="15.75" customHeight="1" thickBot="1">
      <c r="A33" s="97" t="s">
        <v>79</v>
      </c>
      <c r="B33" s="95" t="s">
        <v>13</v>
      </c>
      <c r="C33" s="202"/>
      <c r="D33" s="202"/>
      <c r="E33" s="202"/>
      <c r="F33" s="202"/>
      <c r="G33" s="96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96"/>
      <c r="U33" s="96"/>
      <c r="V33" s="96"/>
    </row>
    <row r="34" spans="1:22" ht="15.75" customHeight="1" thickBot="1">
      <c r="A34" s="97" t="s">
        <v>80</v>
      </c>
      <c r="B34" s="95" t="s">
        <v>13</v>
      </c>
      <c r="C34" s="202"/>
      <c r="D34" s="202"/>
      <c r="E34" s="202"/>
      <c r="F34" s="202"/>
      <c r="G34" s="96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96"/>
      <c r="U34" s="96"/>
      <c r="V34" s="96"/>
    </row>
    <row r="35" spans="1:22" ht="15.75" customHeight="1" thickBot="1">
      <c r="A35" s="97" t="s">
        <v>81</v>
      </c>
      <c r="B35" s="95" t="s">
        <v>13</v>
      </c>
      <c r="C35" s="202"/>
      <c r="D35" s="202"/>
      <c r="E35" s="202"/>
      <c r="F35" s="202"/>
      <c r="G35" s="96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96"/>
      <c r="U35" s="96"/>
      <c r="V35" s="96"/>
    </row>
    <row r="36" spans="1:22" ht="15.75" customHeight="1">
      <c r="C36" s="203"/>
      <c r="D36" s="203"/>
      <c r="E36" s="203"/>
      <c r="F36" s="203"/>
      <c r="G36" s="89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89"/>
      <c r="U36" s="89"/>
    </row>
    <row r="37" spans="1:22" ht="15.75" customHeight="1" thickBot="1">
      <c r="A37" s="379" t="s">
        <v>82</v>
      </c>
      <c r="B37" s="380"/>
      <c r="C37" s="206">
        <v>16</v>
      </c>
      <c r="D37" s="206" t="s">
        <v>704</v>
      </c>
      <c r="E37" s="203"/>
      <c r="F37" s="203"/>
      <c r="G37" s="89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89"/>
      <c r="U37" s="89"/>
    </row>
    <row r="38" spans="1:22" s="100" customFormat="1" ht="15.75" customHeight="1" thickBot="1">
      <c r="A38" s="378" t="s">
        <v>702</v>
      </c>
      <c r="B38" s="375"/>
      <c r="C38" s="205">
        <f t="shared" ref="C38:V38" si="0">SUM(C5:C35)</f>
        <v>112.1292</v>
      </c>
      <c r="D38" s="205">
        <f t="shared" si="0"/>
        <v>106.334</v>
      </c>
      <c r="E38" s="205">
        <f t="shared" si="0"/>
        <v>55.845999999999997</v>
      </c>
      <c r="F38" s="205">
        <f t="shared" si="0"/>
        <v>95.691000000000003</v>
      </c>
      <c r="G38" s="205">
        <f t="shared" si="0"/>
        <v>95.281999999999996</v>
      </c>
      <c r="H38" s="205">
        <f t="shared" si="0"/>
        <v>105.754</v>
      </c>
      <c r="I38" s="205">
        <f t="shared" si="0"/>
        <v>111.70699999999999</v>
      </c>
      <c r="J38" s="205">
        <f t="shared" si="0"/>
        <v>110.652</v>
      </c>
      <c r="K38" s="205">
        <f t="shared" si="0"/>
        <v>102.867</v>
      </c>
      <c r="L38" s="205">
        <f t="shared" si="0"/>
        <v>94.509</v>
      </c>
      <c r="M38" s="205">
        <f t="shared" si="0"/>
        <v>108.19919999999999</v>
      </c>
      <c r="N38" s="205">
        <f t="shared" si="0"/>
        <v>97.57820000000001</v>
      </c>
      <c r="O38" s="205">
        <f t="shared" si="0"/>
        <v>40</v>
      </c>
      <c r="P38" s="205">
        <f t="shared" si="0"/>
        <v>100</v>
      </c>
      <c r="Q38" s="205">
        <f t="shared" si="0"/>
        <v>104.09400000000001</v>
      </c>
      <c r="R38" s="205">
        <f t="shared" si="0"/>
        <v>109.566</v>
      </c>
      <c r="S38" s="205">
        <v>111.32</v>
      </c>
      <c r="T38" s="205">
        <f t="shared" si="0"/>
        <v>97.19</v>
      </c>
      <c r="U38" s="205">
        <f t="shared" si="0"/>
        <v>102.78399999999999</v>
      </c>
      <c r="V38" s="205">
        <f t="shared" si="0"/>
        <v>63.035000000000004</v>
      </c>
    </row>
    <row r="39" spans="1:22" s="100" customFormat="1" ht="15.75" customHeight="1" thickBot="1">
      <c r="A39" s="378" t="s">
        <v>703</v>
      </c>
      <c r="B39" s="375"/>
      <c r="C39" s="205">
        <f>C38*$C$37</f>
        <v>1794.0672</v>
      </c>
      <c r="D39" s="205">
        <f t="shared" ref="D39:V39" si="1">D38*$C$37</f>
        <v>1701.3440000000001</v>
      </c>
      <c r="E39" s="205">
        <f t="shared" si="1"/>
        <v>893.53599999999994</v>
      </c>
      <c r="F39" s="205">
        <f t="shared" si="1"/>
        <v>1531.056</v>
      </c>
      <c r="G39" s="205">
        <f t="shared" si="1"/>
        <v>1524.5119999999999</v>
      </c>
      <c r="H39" s="205">
        <f t="shared" si="1"/>
        <v>1692.0640000000001</v>
      </c>
      <c r="I39" s="205">
        <f t="shared" si="1"/>
        <v>1787.3119999999999</v>
      </c>
      <c r="J39" s="205">
        <f t="shared" si="1"/>
        <v>1770.432</v>
      </c>
      <c r="K39" s="205">
        <f t="shared" si="1"/>
        <v>1645.8720000000001</v>
      </c>
      <c r="L39" s="205">
        <f t="shared" si="1"/>
        <v>1512.144</v>
      </c>
      <c r="M39" s="205">
        <f t="shared" si="1"/>
        <v>1731.1871999999998</v>
      </c>
      <c r="N39" s="205">
        <f t="shared" si="1"/>
        <v>1561.2512000000002</v>
      </c>
      <c r="O39" s="205">
        <f t="shared" si="1"/>
        <v>640</v>
      </c>
      <c r="P39" s="205">
        <f t="shared" si="1"/>
        <v>1600</v>
      </c>
      <c r="Q39" s="205">
        <f t="shared" si="1"/>
        <v>1665.5040000000001</v>
      </c>
      <c r="R39" s="205">
        <f t="shared" si="1"/>
        <v>1753.056</v>
      </c>
      <c r="S39" s="205">
        <f t="shared" si="1"/>
        <v>1781.12</v>
      </c>
      <c r="T39" s="205">
        <f t="shared" si="1"/>
        <v>1555.04</v>
      </c>
      <c r="U39" s="205">
        <f t="shared" si="1"/>
        <v>1644.5439999999999</v>
      </c>
      <c r="V39" s="205">
        <f t="shared" si="1"/>
        <v>1008.5600000000001</v>
      </c>
    </row>
    <row r="40" spans="1:22" ht="15.75" customHeight="1" thickBot="1">
      <c r="A40" s="378" t="s">
        <v>4</v>
      </c>
      <c r="B40" s="375"/>
      <c r="C40" s="207">
        <f>ROUNDDOWN(C39/13,0)</f>
        <v>138</v>
      </c>
      <c r="D40" s="207">
        <f t="shared" ref="D40:V40" si="2">ROUNDDOWN(D39/13,0)</f>
        <v>130</v>
      </c>
      <c r="E40" s="207">
        <f t="shared" si="2"/>
        <v>68</v>
      </c>
      <c r="F40" s="207">
        <f t="shared" si="2"/>
        <v>117</v>
      </c>
      <c r="G40" s="207">
        <f t="shared" si="2"/>
        <v>117</v>
      </c>
      <c r="H40" s="207">
        <f t="shared" si="2"/>
        <v>130</v>
      </c>
      <c r="I40" s="207">
        <f t="shared" si="2"/>
        <v>137</v>
      </c>
      <c r="J40" s="207">
        <f t="shared" si="2"/>
        <v>136</v>
      </c>
      <c r="K40" s="207">
        <f t="shared" si="2"/>
        <v>126</v>
      </c>
      <c r="L40" s="207">
        <f t="shared" si="2"/>
        <v>116</v>
      </c>
      <c r="M40" s="207">
        <f t="shared" si="2"/>
        <v>133</v>
      </c>
      <c r="N40" s="207">
        <f t="shared" si="2"/>
        <v>120</v>
      </c>
      <c r="O40" s="207">
        <f t="shared" si="2"/>
        <v>49</v>
      </c>
      <c r="P40" s="207">
        <f t="shared" si="2"/>
        <v>123</v>
      </c>
      <c r="Q40" s="207">
        <f t="shared" si="2"/>
        <v>128</v>
      </c>
      <c r="R40" s="207">
        <f t="shared" si="2"/>
        <v>134</v>
      </c>
      <c r="S40" s="207">
        <f t="shared" ref="S40" si="3">ROUNDDOWN(S39/13,0)</f>
        <v>137</v>
      </c>
      <c r="T40" s="207">
        <f t="shared" si="2"/>
        <v>119</v>
      </c>
      <c r="U40" s="207">
        <f t="shared" si="2"/>
        <v>126</v>
      </c>
      <c r="V40" s="207">
        <f t="shared" si="2"/>
        <v>77</v>
      </c>
    </row>
    <row r="41" spans="1:22" s="100" customFormat="1" ht="15.75" customHeight="1" thickBot="1">
      <c r="A41" s="378" t="s">
        <v>25</v>
      </c>
      <c r="B41" s="375"/>
      <c r="C41" s="207">
        <f>ROUNDDOWN(C39/10,0)</f>
        <v>179</v>
      </c>
      <c r="D41" s="207">
        <f t="shared" ref="D41:V41" si="4">ROUNDDOWN(D39/10,0)</f>
        <v>170</v>
      </c>
      <c r="E41" s="207">
        <f t="shared" si="4"/>
        <v>89</v>
      </c>
      <c r="F41" s="207">
        <f t="shared" si="4"/>
        <v>153</v>
      </c>
      <c r="G41" s="207">
        <f t="shared" si="4"/>
        <v>152</v>
      </c>
      <c r="H41" s="207">
        <f t="shared" si="4"/>
        <v>169</v>
      </c>
      <c r="I41" s="207">
        <f t="shared" si="4"/>
        <v>178</v>
      </c>
      <c r="J41" s="207">
        <f t="shared" si="4"/>
        <v>177</v>
      </c>
      <c r="K41" s="207">
        <f t="shared" si="4"/>
        <v>164</v>
      </c>
      <c r="L41" s="207">
        <f t="shared" si="4"/>
        <v>151</v>
      </c>
      <c r="M41" s="207">
        <f t="shared" si="4"/>
        <v>173</v>
      </c>
      <c r="N41" s="207">
        <f t="shared" si="4"/>
        <v>156</v>
      </c>
      <c r="O41" s="207">
        <f t="shared" si="4"/>
        <v>64</v>
      </c>
      <c r="P41" s="207">
        <f t="shared" si="4"/>
        <v>160</v>
      </c>
      <c r="Q41" s="207">
        <f t="shared" si="4"/>
        <v>166</v>
      </c>
      <c r="R41" s="207">
        <f t="shared" si="4"/>
        <v>175</v>
      </c>
      <c r="S41" s="207">
        <f t="shared" ref="S41" si="5">ROUNDDOWN(S39/10,0)</f>
        <v>178</v>
      </c>
      <c r="T41" s="207">
        <f t="shared" si="4"/>
        <v>155</v>
      </c>
      <c r="U41" s="207">
        <f t="shared" si="4"/>
        <v>164</v>
      </c>
      <c r="V41" s="207">
        <f t="shared" si="4"/>
        <v>100</v>
      </c>
    </row>
    <row r="42" spans="1:22" ht="15.75" customHeight="1" thickBot="1">
      <c r="A42" s="378" t="s">
        <v>6</v>
      </c>
      <c r="B42" s="375"/>
      <c r="C42" s="207">
        <f>ROUNDDOWN(C39/3,0)</f>
        <v>598</v>
      </c>
      <c r="D42" s="207">
        <f t="shared" ref="D42:V42" si="6">ROUNDDOWN(D39/3,0)</f>
        <v>567</v>
      </c>
      <c r="E42" s="207">
        <f t="shared" si="6"/>
        <v>297</v>
      </c>
      <c r="F42" s="207">
        <f t="shared" si="6"/>
        <v>510</v>
      </c>
      <c r="G42" s="207">
        <f t="shared" ref="G42" si="7">ROUNDDOWN(G39/3,0)</f>
        <v>508</v>
      </c>
      <c r="H42" s="207">
        <f t="shared" si="6"/>
        <v>564</v>
      </c>
      <c r="I42" s="207">
        <f t="shared" si="6"/>
        <v>595</v>
      </c>
      <c r="J42" s="207">
        <f t="shared" si="6"/>
        <v>590</v>
      </c>
      <c r="K42" s="207">
        <f t="shared" si="6"/>
        <v>548</v>
      </c>
      <c r="L42" s="207">
        <f t="shared" si="6"/>
        <v>504</v>
      </c>
      <c r="M42" s="207">
        <f t="shared" si="6"/>
        <v>577</v>
      </c>
      <c r="N42" s="207">
        <f t="shared" si="6"/>
        <v>520</v>
      </c>
      <c r="O42" s="207">
        <f t="shared" si="6"/>
        <v>213</v>
      </c>
      <c r="P42" s="207">
        <f t="shared" si="6"/>
        <v>533</v>
      </c>
      <c r="Q42" s="207">
        <f t="shared" si="6"/>
        <v>555</v>
      </c>
      <c r="R42" s="207">
        <f t="shared" si="6"/>
        <v>584</v>
      </c>
      <c r="S42" s="207">
        <f t="shared" ref="S42" si="8">ROUNDDOWN(S39/3,0)</f>
        <v>593</v>
      </c>
      <c r="T42" s="207">
        <f t="shared" si="6"/>
        <v>518</v>
      </c>
      <c r="U42" s="207">
        <f t="shared" si="6"/>
        <v>548</v>
      </c>
      <c r="V42" s="207">
        <f t="shared" si="6"/>
        <v>336</v>
      </c>
    </row>
    <row r="43" spans="1:22" ht="15.75" customHeight="1" thickBot="1">
      <c r="A43" s="378" t="s">
        <v>84</v>
      </c>
      <c r="B43" s="375"/>
      <c r="C43" s="207">
        <f>ROUNDDOWN(C38,0)</f>
        <v>112</v>
      </c>
      <c r="D43" s="207">
        <f t="shared" ref="D43:V43" si="9">ROUNDDOWN(D38,0)</f>
        <v>106</v>
      </c>
      <c r="E43" s="207">
        <f t="shared" si="9"/>
        <v>55</v>
      </c>
      <c r="F43" s="207">
        <f t="shared" si="9"/>
        <v>95</v>
      </c>
      <c r="G43" s="207">
        <f t="shared" ref="G43" si="10">ROUNDDOWN(G38,0)</f>
        <v>95</v>
      </c>
      <c r="H43" s="207">
        <f t="shared" si="9"/>
        <v>105</v>
      </c>
      <c r="I43" s="207">
        <f t="shared" si="9"/>
        <v>111</v>
      </c>
      <c r="J43" s="207">
        <f t="shared" si="9"/>
        <v>110</v>
      </c>
      <c r="K43" s="207">
        <f t="shared" si="9"/>
        <v>102</v>
      </c>
      <c r="L43" s="207">
        <f t="shared" si="9"/>
        <v>94</v>
      </c>
      <c r="M43" s="207">
        <f t="shared" si="9"/>
        <v>108</v>
      </c>
      <c r="N43" s="207">
        <f t="shared" si="9"/>
        <v>97</v>
      </c>
      <c r="O43" s="207">
        <f t="shared" si="9"/>
        <v>40</v>
      </c>
      <c r="P43" s="207">
        <f t="shared" si="9"/>
        <v>100</v>
      </c>
      <c r="Q43" s="207">
        <f t="shared" si="9"/>
        <v>104</v>
      </c>
      <c r="R43" s="207">
        <f t="shared" si="9"/>
        <v>109</v>
      </c>
      <c r="S43" s="207">
        <f t="shared" ref="S43" si="11">ROUNDDOWN(S38,0)</f>
        <v>111</v>
      </c>
      <c r="T43" s="207">
        <f t="shared" si="9"/>
        <v>97</v>
      </c>
      <c r="U43" s="207">
        <f t="shared" si="9"/>
        <v>102</v>
      </c>
      <c r="V43" s="207">
        <f t="shared" si="9"/>
        <v>63</v>
      </c>
    </row>
    <row r="44" spans="1:22" ht="15.75" customHeight="1" thickBot="1">
      <c r="A44" s="378" t="s">
        <v>705</v>
      </c>
      <c r="B44" s="375"/>
      <c r="C44" s="207">
        <f>ROUNDDOWN(C38/4,0)</f>
        <v>28</v>
      </c>
      <c r="D44" s="207">
        <f t="shared" ref="D44:V44" si="12">ROUNDDOWN(D38/4,0)</f>
        <v>26</v>
      </c>
      <c r="E44" s="207">
        <f t="shared" si="12"/>
        <v>13</v>
      </c>
      <c r="F44" s="207">
        <f t="shared" si="12"/>
        <v>23</v>
      </c>
      <c r="G44" s="207">
        <f t="shared" ref="G44" si="13">ROUNDDOWN(G38/4,0)</f>
        <v>23</v>
      </c>
      <c r="H44" s="207">
        <f t="shared" si="12"/>
        <v>26</v>
      </c>
      <c r="I44" s="207">
        <f t="shared" si="12"/>
        <v>27</v>
      </c>
      <c r="J44" s="207">
        <f t="shared" si="12"/>
        <v>27</v>
      </c>
      <c r="K44" s="207">
        <f t="shared" si="12"/>
        <v>25</v>
      </c>
      <c r="L44" s="207">
        <f t="shared" si="12"/>
        <v>23</v>
      </c>
      <c r="M44" s="207">
        <f t="shared" si="12"/>
        <v>27</v>
      </c>
      <c r="N44" s="207">
        <f t="shared" si="12"/>
        <v>24</v>
      </c>
      <c r="O44" s="207">
        <f t="shared" si="12"/>
        <v>10</v>
      </c>
      <c r="P44" s="207">
        <f t="shared" si="12"/>
        <v>25</v>
      </c>
      <c r="Q44" s="207">
        <f t="shared" si="12"/>
        <v>26</v>
      </c>
      <c r="R44" s="207">
        <f t="shared" si="12"/>
        <v>27</v>
      </c>
      <c r="S44" s="207">
        <f t="shared" ref="S44" si="14">ROUNDDOWN(S38/4,0)</f>
        <v>27</v>
      </c>
      <c r="T44" s="207">
        <f t="shared" si="12"/>
        <v>24</v>
      </c>
      <c r="U44" s="207">
        <f t="shared" si="12"/>
        <v>25</v>
      </c>
      <c r="V44" s="207">
        <f t="shared" si="12"/>
        <v>15</v>
      </c>
    </row>
    <row r="45" spans="1:22" ht="15.75" customHeight="1" thickBot="1">
      <c r="A45" s="378" t="s">
        <v>706</v>
      </c>
      <c r="B45" s="375"/>
      <c r="C45" s="207">
        <f>ROUNDDOWN(C38/8,0)</f>
        <v>14</v>
      </c>
      <c r="D45" s="207">
        <f t="shared" ref="D45:V45" si="15">ROUNDDOWN(D38/8,0)</f>
        <v>13</v>
      </c>
      <c r="E45" s="207">
        <f t="shared" si="15"/>
        <v>6</v>
      </c>
      <c r="F45" s="207">
        <f t="shared" si="15"/>
        <v>11</v>
      </c>
      <c r="G45" s="207">
        <f t="shared" ref="G45" si="16">ROUNDDOWN(G38/8,0)</f>
        <v>11</v>
      </c>
      <c r="H45" s="207">
        <f t="shared" si="15"/>
        <v>13</v>
      </c>
      <c r="I45" s="207">
        <f t="shared" si="15"/>
        <v>13</v>
      </c>
      <c r="J45" s="207">
        <f t="shared" si="15"/>
        <v>13</v>
      </c>
      <c r="K45" s="207">
        <f t="shared" si="15"/>
        <v>12</v>
      </c>
      <c r="L45" s="207">
        <f t="shared" si="15"/>
        <v>11</v>
      </c>
      <c r="M45" s="207">
        <f t="shared" si="15"/>
        <v>13</v>
      </c>
      <c r="N45" s="207">
        <f t="shared" si="15"/>
        <v>12</v>
      </c>
      <c r="O45" s="207">
        <f t="shared" si="15"/>
        <v>5</v>
      </c>
      <c r="P45" s="207">
        <f t="shared" si="15"/>
        <v>12</v>
      </c>
      <c r="Q45" s="207">
        <f t="shared" si="15"/>
        <v>13</v>
      </c>
      <c r="R45" s="207">
        <f t="shared" si="15"/>
        <v>13</v>
      </c>
      <c r="S45" s="207">
        <f t="shared" ref="S45" si="17">ROUNDDOWN(S38/8,0)</f>
        <v>13</v>
      </c>
      <c r="T45" s="207">
        <f t="shared" si="15"/>
        <v>12</v>
      </c>
      <c r="U45" s="207">
        <f t="shared" si="15"/>
        <v>12</v>
      </c>
      <c r="V45" s="207">
        <f t="shared" si="15"/>
        <v>7</v>
      </c>
    </row>
    <row r="46" spans="1:22" ht="15.75" customHeight="1">
      <c r="C46" s="203"/>
      <c r="D46" s="203"/>
      <c r="E46" s="203"/>
      <c r="F46" s="203"/>
      <c r="H46" s="203"/>
      <c r="I46" s="203"/>
      <c r="J46" s="203"/>
      <c r="K46" s="203"/>
      <c r="L46" s="203"/>
      <c r="M46" s="203"/>
      <c r="N46" s="203"/>
      <c r="O46" s="203"/>
      <c r="P46" s="203"/>
      <c r="Q46" s="204"/>
      <c r="R46" s="204"/>
      <c r="S46" s="204"/>
    </row>
    <row r="47" spans="1:22" ht="15.75" customHeight="1">
      <c r="C47" s="203"/>
      <c r="D47" s="203"/>
      <c r="E47" s="203"/>
      <c r="F47" s="203"/>
      <c r="H47" s="203"/>
      <c r="I47" s="203"/>
      <c r="J47" s="203"/>
      <c r="K47" s="203"/>
      <c r="L47" s="203"/>
      <c r="M47" s="203"/>
      <c r="N47" s="203"/>
      <c r="O47" s="203"/>
      <c r="P47" s="203"/>
      <c r="Q47" s="204"/>
      <c r="R47" s="204"/>
      <c r="S47" s="204"/>
    </row>
    <row r="48" spans="1:22" ht="15.75" customHeight="1">
      <c r="C48" s="203"/>
      <c r="D48" s="203"/>
      <c r="E48" s="203"/>
      <c r="F48" s="203"/>
      <c r="H48" s="203"/>
      <c r="I48" s="203"/>
      <c r="J48" s="203"/>
      <c r="K48" s="203"/>
      <c r="L48" s="203"/>
      <c r="M48" s="203"/>
      <c r="N48" s="203"/>
      <c r="O48" s="203"/>
      <c r="P48" s="203"/>
      <c r="Q48" s="204"/>
      <c r="R48" s="204"/>
      <c r="S48" s="204"/>
    </row>
    <row r="49" spans="3:19" ht="15.75" customHeight="1">
      <c r="C49" s="203"/>
      <c r="D49" s="203"/>
      <c r="E49" s="203"/>
      <c r="F49" s="203"/>
      <c r="H49" s="203"/>
      <c r="I49" s="203"/>
      <c r="J49" s="203"/>
      <c r="K49" s="203"/>
      <c r="L49" s="203"/>
      <c r="M49" s="203"/>
      <c r="N49" s="203"/>
      <c r="O49" s="203"/>
      <c r="P49" s="203"/>
      <c r="Q49" s="204"/>
      <c r="R49" s="204"/>
      <c r="S49" s="204"/>
    </row>
    <row r="50" spans="3:19" ht="15.75" customHeight="1">
      <c r="C50" s="203"/>
      <c r="D50" s="203"/>
      <c r="E50" s="203"/>
      <c r="F50" s="203"/>
      <c r="H50" s="203"/>
      <c r="I50" s="203"/>
      <c r="J50" s="203"/>
      <c r="K50" s="203"/>
      <c r="L50" s="203"/>
      <c r="M50" s="203"/>
      <c r="N50" s="203"/>
      <c r="O50" s="203"/>
      <c r="P50" s="203"/>
      <c r="Q50" s="204"/>
      <c r="R50" s="204"/>
      <c r="S50" s="204"/>
    </row>
    <row r="51" spans="3:19" ht="15.75" customHeight="1">
      <c r="C51" s="203"/>
      <c r="D51" s="203"/>
      <c r="E51" s="203"/>
      <c r="F51" s="203"/>
      <c r="H51" s="203"/>
      <c r="I51" s="203"/>
      <c r="J51" s="203"/>
      <c r="K51" s="203"/>
      <c r="L51" s="203"/>
      <c r="M51" s="203"/>
      <c r="N51" s="203"/>
      <c r="O51" s="203"/>
      <c r="P51" s="203"/>
      <c r="Q51" s="204"/>
      <c r="R51" s="204"/>
      <c r="S51" s="204"/>
    </row>
    <row r="52" spans="3:19" ht="15.75" customHeight="1">
      <c r="C52" s="203"/>
      <c r="D52" s="203"/>
      <c r="E52" s="203"/>
      <c r="F52" s="203"/>
      <c r="H52" s="203"/>
      <c r="I52" s="203"/>
      <c r="J52" s="203"/>
      <c r="K52" s="203"/>
      <c r="L52" s="203"/>
      <c r="M52" s="203"/>
      <c r="N52" s="203"/>
      <c r="O52" s="203"/>
      <c r="P52" s="203"/>
      <c r="Q52" s="204"/>
      <c r="R52" s="204"/>
      <c r="S52" s="204"/>
    </row>
    <row r="53" spans="3:19" ht="15.75" customHeight="1">
      <c r="C53" s="203"/>
      <c r="D53" s="203"/>
      <c r="E53" s="203"/>
      <c r="F53" s="203"/>
      <c r="H53" s="203"/>
      <c r="I53" s="203"/>
      <c r="J53" s="203"/>
      <c r="K53" s="203"/>
      <c r="L53" s="203"/>
      <c r="M53" s="203"/>
      <c r="N53" s="203"/>
      <c r="O53" s="203"/>
      <c r="P53" s="203"/>
      <c r="Q53" s="204"/>
      <c r="R53" s="204"/>
      <c r="S53" s="204"/>
    </row>
    <row r="54" spans="3:19" ht="15.75" customHeight="1">
      <c r="C54" s="203"/>
      <c r="D54" s="203"/>
      <c r="E54" s="203"/>
      <c r="F54" s="203"/>
      <c r="H54" s="203"/>
      <c r="I54" s="203"/>
      <c r="J54" s="203"/>
      <c r="K54" s="203"/>
      <c r="L54" s="203"/>
      <c r="M54" s="203"/>
      <c r="N54" s="203"/>
      <c r="O54" s="203"/>
      <c r="P54" s="203"/>
      <c r="Q54" s="204"/>
      <c r="R54" s="204"/>
      <c r="S54" s="204"/>
    </row>
    <row r="55" spans="3:19" ht="15.75" customHeight="1">
      <c r="C55" s="203"/>
      <c r="D55" s="203"/>
      <c r="E55" s="203"/>
      <c r="F55" s="203"/>
      <c r="H55" s="203"/>
      <c r="I55" s="203"/>
      <c r="J55" s="203"/>
      <c r="K55" s="203"/>
      <c r="L55" s="203"/>
      <c r="M55" s="203"/>
      <c r="N55" s="203"/>
      <c r="O55" s="203"/>
      <c r="P55" s="203"/>
      <c r="Q55" s="204"/>
      <c r="R55" s="204"/>
      <c r="S55" s="204"/>
    </row>
    <row r="56" spans="3:19" ht="15.75" customHeight="1">
      <c r="C56" s="203"/>
      <c r="D56" s="203"/>
      <c r="E56" s="203"/>
      <c r="F56" s="203"/>
      <c r="H56" s="203"/>
      <c r="I56" s="203"/>
      <c r="J56" s="203"/>
      <c r="K56" s="203"/>
      <c r="L56" s="203"/>
      <c r="M56" s="203"/>
      <c r="N56" s="203"/>
      <c r="O56" s="203"/>
      <c r="P56" s="203"/>
      <c r="Q56" s="204"/>
      <c r="R56" s="204"/>
      <c r="S56" s="204"/>
    </row>
    <row r="57" spans="3:19" ht="15.75" customHeight="1">
      <c r="C57" s="203"/>
      <c r="D57" s="203"/>
      <c r="E57" s="203"/>
      <c r="F57" s="203"/>
      <c r="H57" s="203"/>
      <c r="I57" s="203"/>
      <c r="J57" s="203"/>
      <c r="K57" s="203"/>
      <c r="L57" s="203"/>
      <c r="M57" s="203"/>
      <c r="N57" s="203"/>
      <c r="O57" s="203"/>
      <c r="P57" s="203"/>
      <c r="Q57" s="204"/>
      <c r="R57" s="204"/>
      <c r="S57" s="204"/>
    </row>
    <row r="58" spans="3:19" ht="15.75" customHeight="1">
      <c r="C58" s="203"/>
      <c r="D58" s="203"/>
      <c r="E58" s="203"/>
      <c r="F58" s="203"/>
      <c r="H58" s="203"/>
      <c r="I58" s="203"/>
      <c r="J58" s="203"/>
      <c r="K58" s="203"/>
      <c r="L58" s="203"/>
      <c r="M58" s="203"/>
      <c r="N58" s="203"/>
      <c r="O58" s="203"/>
      <c r="P58" s="203"/>
      <c r="Q58" s="204"/>
      <c r="R58" s="204"/>
      <c r="S58" s="204"/>
    </row>
    <row r="59" spans="3:19" ht="15.75" customHeight="1">
      <c r="C59" s="203"/>
      <c r="D59" s="203"/>
      <c r="E59" s="203"/>
      <c r="F59" s="203"/>
      <c r="H59" s="203"/>
      <c r="I59" s="203"/>
      <c r="J59" s="203"/>
      <c r="K59" s="203"/>
      <c r="L59" s="203"/>
      <c r="M59" s="203"/>
      <c r="N59" s="203"/>
      <c r="O59" s="203"/>
      <c r="P59" s="203"/>
      <c r="Q59" s="204"/>
      <c r="R59" s="204"/>
      <c r="S59" s="204"/>
    </row>
    <row r="60" spans="3:19" ht="15.75" customHeight="1">
      <c r="C60" s="203"/>
      <c r="D60" s="203"/>
      <c r="E60" s="203"/>
      <c r="F60" s="203"/>
      <c r="H60" s="203"/>
      <c r="I60" s="203"/>
      <c r="J60" s="203"/>
      <c r="K60" s="203"/>
      <c r="L60" s="203"/>
      <c r="M60" s="203"/>
      <c r="N60" s="203"/>
      <c r="O60" s="203"/>
      <c r="P60" s="203"/>
      <c r="Q60" s="204"/>
      <c r="R60" s="204"/>
      <c r="S60" s="204"/>
    </row>
    <row r="61" spans="3:19" ht="15.75" customHeight="1">
      <c r="C61" s="203"/>
      <c r="D61" s="203"/>
      <c r="E61" s="203"/>
      <c r="F61" s="203"/>
      <c r="H61" s="203"/>
      <c r="I61" s="203"/>
      <c r="J61" s="203"/>
      <c r="K61" s="203"/>
      <c r="L61" s="203"/>
      <c r="M61" s="203"/>
      <c r="N61" s="203"/>
      <c r="O61" s="203"/>
      <c r="P61" s="203"/>
      <c r="Q61" s="204"/>
      <c r="R61" s="204"/>
      <c r="S61" s="204"/>
    </row>
    <row r="62" spans="3:19" ht="15.75" customHeight="1">
      <c r="C62" s="203"/>
      <c r="D62" s="203"/>
      <c r="E62" s="203"/>
      <c r="F62" s="203"/>
      <c r="H62" s="203"/>
      <c r="I62" s="203"/>
      <c r="J62" s="203"/>
      <c r="K62" s="203"/>
      <c r="L62" s="203"/>
      <c r="M62" s="203"/>
      <c r="N62" s="203"/>
      <c r="O62" s="203"/>
      <c r="P62" s="203"/>
      <c r="Q62" s="204"/>
      <c r="R62" s="204"/>
      <c r="S62" s="204"/>
    </row>
    <row r="63" spans="3:19" ht="15.75" customHeight="1">
      <c r="C63" s="203"/>
      <c r="D63" s="203"/>
      <c r="E63" s="203"/>
      <c r="F63" s="203"/>
      <c r="H63" s="203"/>
      <c r="I63" s="203"/>
      <c r="J63" s="203"/>
      <c r="K63" s="203"/>
      <c r="L63" s="203"/>
      <c r="M63" s="203"/>
      <c r="N63" s="203"/>
      <c r="O63" s="203"/>
      <c r="P63" s="203"/>
      <c r="Q63" s="204"/>
      <c r="R63" s="204"/>
      <c r="S63" s="204"/>
    </row>
    <row r="64" spans="3:19" ht="15.75" customHeight="1">
      <c r="C64" s="203"/>
      <c r="D64" s="203"/>
      <c r="E64" s="203"/>
      <c r="F64" s="203"/>
      <c r="H64" s="203"/>
      <c r="I64" s="203"/>
      <c r="J64" s="203"/>
      <c r="K64" s="203"/>
      <c r="L64" s="203"/>
      <c r="M64" s="203"/>
      <c r="N64" s="203"/>
      <c r="O64" s="203"/>
      <c r="P64" s="203"/>
      <c r="Q64" s="204"/>
      <c r="R64" s="204"/>
      <c r="S64" s="204"/>
    </row>
    <row r="65" spans="3:19" ht="15.75" customHeight="1">
      <c r="C65" s="203"/>
      <c r="D65" s="203"/>
      <c r="E65" s="203"/>
      <c r="F65" s="203"/>
      <c r="H65" s="203"/>
      <c r="I65" s="203"/>
      <c r="J65" s="203"/>
      <c r="K65" s="203"/>
      <c r="L65" s="203"/>
      <c r="M65" s="203"/>
      <c r="N65" s="203"/>
      <c r="O65" s="203"/>
      <c r="P65" s="203"/>
      <c r="Q65" s="204"/>
      <c r="R65" s="204"/>
      <c r="S65" s="204"/>
    </row>
    <row r="66" spans="3:19" ht="15.75" customHeight="1">
      <c r="C66" s="203"/>
      <c r="D66" s="203"/>
      <c r="E66" s="203"/>
      <c r="F66" s="203"/>
      <c r="H66" s="203"/>
      <c r="I66" s="203"/>
      <c r="J66" s="203"/>
      <c r="K66" s="203"/>
      <c r="L66" s="203"/>
      <c r="M66" s="203"/>
      <c r="N66" s="203"/>
      <c r="O66" s="203"/>
      <c r="P66" s="203"/>
      <c r="Q66" s="204"/>
      <c r="R66" s="204"/>
      <c r="S66" s="204"/>
    </row>
    <row r="67" spans="3:19" ht="15.75" customHeight="1">
      <c r="C67" s="203"/>
      <c r="D67" s="203"/>
      <c r="E67" s="203"/>
      <c r="F67" s="203"/>
      <c r="H67" s="203"/>
      <c r="I67" s="203"/>
      <c r="J67" s="203"/>
      <c r="K67" s="203"/>
      <c r="L67" s="203"/>
      <c r="M67" s="203"/>
      <c r="N67" s="203"/>
      <c r="O67" s="203"/>
      <c r="P67" s="203"/>
      <c r="Q67" s="204"/>
      <c r="R67" s="204"/>
      <c r="S67" s="204"/>
    </row>
    <row r="68" spans="3:19" ht="15.75" customHeight="1">
      <c r="C68" s="203"/>
      <c r="D68" s="203"/>
      <c r="E68" s="203"/>
      <c r="F68" s="203"/>
      <c r="H68" s="203"/>
      <c r="I68" s="203"/>
      <c r="J68" s="203"/>
      <c r="K68" s="203"/>
      <c r="L68" s="203"/>
      <c r="M68" s="203"/>
      <c r="N68" s="203"/>
      <c r="O68" s="203"/>
      <c r="P68" s="203"/>
      <c r="Q68" s="204"/>
      <c r="R68" s="204"/>
      <c r="S68" s="204"/>
    </row>
    <row r="69" spans="3:19" ht="15.75" customHeight="1">
      <c r="C69" s="203"/>
      <c r="D69" s="203"/>
      <c r="E69" s="203"/>
      <c r="F69" s="203"/>
      <c r="H69" s="203"/>
      <c r="I69" s="203"/>
      <c r="J69" s="203"/>
      <c r="K69" s="203"/>
      <c r="L69" s="203"/>
      <c r="M69" s="203"/>
      <c r="N69" s="203"/>
      <c r="O69" s="203"/>
      <c r="P69" s="203"/>
      <c r="Q69" s="204"/>
      <c r="R69" s="204"/>
      <c r="S69" s="204"/>
    </row>
    <row r="70" spans="3:19" ht="15.75" customHeight="1">
      <c r="C70" s="203"/>
      <c r="D70" s="203"/>
      <c r="E70" s="203"/>
      <c r="F70" s="203"/>
      <c r="H70" s="203"/>
      <c r="I70" s="203"/>
      <c r="J70" s="203"/>
      <c r="K70" s="203"/>
      <c r="L70" s="203"/>
      <c r="M70" s="203"/>
      <c r="N70" s="203"/>
      <c r="O70" s="203"/>
      <c r="P70" s="203"/>
      <c r="Q70" s="204"/>
      <c r="R70" s="204"/>
      <c r="S70" s="204"/>
    </row>
    <row r="71" spans="3:19" ht="15.75" customHeight="1">
      <c r="C71" s="203"/>
      <c r="D71" s="203"/>
      <c r="E71" s="203"/>
      <c r="F71" s="203"/>
      <c r="H71" s="203"/>
      <c r="I71" s="203"/>
      <c r="J71" s="203"/>
      <c r="K71" s="203"/>
      <c r="L71" s="203"/>
      <c r="M71" s="203"/>
      <c r="N71" s="203"/>
      <c r="O71" s="203"/>
      <c r="P71" s="203"/>
      <c r="Q71" s="204"/>
      <c r="R71" s="204"/>
      <c r="S71" s="204"/>
    </row>
    <row r="72" spans="3:19" ht="15.75" customHeight="1">
      <c r="C72" s="203"/>
      <c r="D72" s="203"/>
      <c r="E72" s="203"/>
      <c r="F72" s="203"/>
      <c r="H72" s="203"/>
      <c r="I72" s="203"/>
      <c r="J72" s="203"/>
      <c r="K72" s="203"/>
      <c r="L72" s="203"/>
      <c r="M72" s="203"/>
      <c r="N72" s="203"/>
      <c r="O72" s="203"/>
      <c r="P72" s="203"/>
      <c r="Q72" s="204"/>
      <c r="R72" s="204"/>
      <c r="S72" s="204"/>
    </row>
    <row r="73" spans="3:19" ht="15.75" customHeight="1">
      <c r="C73" s="203"/>
      <c r="D73" s="203"/>
      <c r="E73" s="203"/>
      <c r="F73" s="203"/>
      <c r="H73" s="203"/>
      <c r="I73" s="203"/>
      <c r="J73" s="203"/>
      <c r="K73" s="203"/>
      <c r="L73" s="203"/>
      <c r="M73" s="203"/>
      <c r="N73" s="203"/>
      <c r="O73" s="203"/>
      <c r="P73" s="203"/>
      <c r="Q73" s="204"/>
      <c r="R73" s="204"/>
      <c r="S73" s="204"/>
    </row>
    <row r="74" spans="3:19" ht="15.75" customHeight="1">
      <c r="C74" s="203"/>
      <c r="D74" s="203"/>
      <c r="E74" s="203"/>
      <c r="F74" s="203"/>
      <c r="H74" s="203"/>
      <c r="I74" s="203"/>
      <c r="J74" s="203"/>
      <c r="K74" s="203"/>
      <c r="L74" s="203"/>
      <c r="M74" s="203"/>
      <c r="N74" s="203"/>
      <c r="O74" s="203"/>
      <c r="P74" s="203"/>
      <c r="Q74" s="204"/>
      <c r="R74" s="204"/>
      <c r="S74" s="204"/>
    </row>
    <row r="75" spans="3:19" ht="15.75" customHeight="1">
      <c r="C75" s="203"/>
      <c r="D75" s="203"/>
      <c r="E75" s="203"/>
      <c r="F75" s="203"/>
      <c r="H75" s="203"/>
      <c r="I75" s="203"/>
      <c r="J75" s="203"/>
      <c r="K75" s="203"/>
      <c r="L75" s="203"/>
      <c r="M75" s="203"/>
      <c r="N75" s="203"/>
      <c r="O75" s="203"/>
      <c r="P75" s="203"/>
      <c r="Q75" s="204"/>
      <c r="R75" s="204"/>
      <c r="S75" s="204"/>
    </row>
    <row r="76" spans="3:19" ht="15.75" customHeight="1">
      <c r="C76" s="203"/>
      <c r="D76" s="203"/>
      <c r="E76" s="203"/>
      <c r="F76" s="203"/>
      <c r="H76" s="203"/>
      <c r="I76" s="203"/>
      <c r="J76" s="203"/>
      <c r="K76" s="203"/>
      <c r="L76" s="203"/>
      <c r="M76" s="203"/>
      <c r="N76" s="203"/>
      <c r="O76" s="203"/>
      <c r="P76" s="203"/>
      <c r="Q76" s="204"/>
      <c r="R76" s="204"/>
      <c r="S76" s="204"/>
    </row>
    <row r="77" spans="3:19" ht="15.75" customHeight="1">
      <c r="C77" s="203"/>
      <c r="D77" s="203"/>
      <c r="E77" s="203"/>
      <c r="F77" s="203"/>
      <c r="H77" s="203"/>
      <c r="I77" s="203"/>
      <c r="J77" s="203"/>
      <c r="K77" s="203"/>
      <c r="L77" s="203"/>
      <c r="M77" s="203"/>
      <c r="N77" s="203"/>
      <c r="O77" s="203"/>
      <c r="P77" s="203"/>
      <c r="Q77" s="204"/>
      <c r="R77" s="204"/>
      <c r="S77" s="204"/>
    </row>
    <row r="78" spans="3:19" ht="15.75" customHeight="1">
      <c r="C78" s="203"/>
      <c r="D78" s="203"/>
      <c r="E78" s="203"/>
      <c r="F78" s="203"/>
      <c r="H78" s="203"/>
      <c r="I78" s="203"/>
      <c r="J78" s="203"/>
      <c r="K78" s="203"/>
      <c r="L78" s="203"/>
      <c r="M78" s="203"/>
      <c r="N78" s="203"/>
      <c r="O78" s="203"/>
      <c r="P78" s="203"/>
      <c r="Q78" s="204"/>
      <c r="R78" s="204"/>
      <c r="S78" s="204"/>
    </row>
    <row r="79" spans="3:19" ht="15.75" customHeight="1">
      <c r="C79" s="203"/>
      <c r="D79" s="203"/>
      <c r="E79" s="203"/>
      <c r="F79" s="203"/>
      <c r="H79" s="203"/>
      <c r="I79" s="203"/>
      <c r="J79" s="203"/>
      <c r="K79" s="203"/>
      <c r="L79" s="203"/>
      <c r="M79" s="203"/>
      <c r="N79" s="203"/>
      <c r="O79" s="203"/>
      <c r="P79" s="203"/>
      <c r="Q79" s="204"/>
      <c r="R79" s="204"/>
      <c r="S79" s="204"/>
    </row>
    <row r="80" spans="3:19" ht="15.75" customHeight="1">
      <c r="C80" s="203"/>
      <c r="D80" s="203"/>
      <c r="E80" s="203"/>
      <c r="F80" s="203"/>
      <c r="H80" s="203"/>
      <c r="I80" s="203"/>
      <c r="J80" s="203"/>
      <c r="K80" s="203"/>
      <c r="L80" s="203"/>
      <c r="M80" s="203"/>
      <c r="N80" s="203"/>
      <c r="O80" s="203"/>
      <c r="P80" s="203"/>
      <c r="Q80" s="204"/>
      <c r="R80" s="204"/>
      <c r="S80" s="204"/>
    </row>
    <row r="81" spans="3:19" ht="15.75" customHeight="1">
      <c r="C81" s="203"/>
      <c r="D81" s="203"/>
      <c r="E81" s="203"/>
      <c r="F81" s="203"/>
      <c r="H81" s="203"/>
      <c r="I81" s="203"/>
      <c r="J81" s="203"/>
      <c r="K81" s="203"/>
      <c r="L81" s="203"/>
      <c r="M81" s="203"/>
      <c r="N81" s="203"/>
      <c r="O81" s="203"/>
      <c r="P81" s="203"/>
      <c r="Q81" s="204"/>
      <c r="R81" s="204"/>
      <c r="S81" s="204"/>
    </row>
    <row r="82" spans="3:19" ht="15.75" customHeight="1">
      <c r="C82" s="203"/>
      <c r="D82" s="203"/>
      <c r="E82" s="203"/>
      <c r="F82" s="203"/>
      <c r="H82" s="203"/>
      <c r="I82" s="203"/>
      <c r="J82" s="203"/>
      <c r="K82" s="203"/>
      <c r="L82" s="203"/>
      <c r="M82" s="203"/>
      <c r="N82" s="203"/>
      <c r="O82" s="203"/>
      <c r="P82" s="203"/>
      <c r="Q82" s="204"/>
      <c r="R82" s="204"/>
      <c r="S82" s="204"/>
    </row>
    <row r="83" spans="3:19" ht="15.75" customHeight="1">
      <c r="C83" s="203"/>
      <c r="D83" s="203"/>
      <c r="E83" s="203"/>
      <c r="F83" s="203"/>
      <c r="H83" s="203"/>
      <c r="I83" s="203"/>
      <c r="J83" s="203"/>
      <c r="K83" s="203"/>
      <c r="L83" s="203"/>
      <c r="M83" s="203"/>
      <c r="N83" s="203"/>
      <c r="O83" s="203"/>
      <c r="P83" s="203"/>
      <c r="Q83" s="204"/>
      <c r="R83" s="204"/>
      <c r="S83" s="204"/>
    </row>
    <row r="84" spans="3:19" ht="15.75" customHeight="1">
      <c r="C84" s="203"/>
      <c r="D84" s="203"/>
      <c r="E84" s="203"/>
      <c r="F84" s="203"/>
      <c r="H84" s="203"/>
      <c r="I84" s="203"/>
      <c r="J84" s="203"/>
      <c r="K84" s="203"/>
      <c r="L84" s="203"/>
      <c r="M84" s="203"/>
      <c r="N84" s="203"/>
      <c r="O84" s="203"/>
      <c r="P84" s="203"/>
      <c r="Q84" s="204"/>
      <c r="R84" s="204"/>
      <c r="S84" s="204"/>
    </row>
    <row r="85" spans="3:19" ht="15.75" customHeight="1">
      <c r="C85" s="203"/>
      <c r="D85" s="203"/>
      <c r="E85" s="203"/>
      <c r="F85" s="203"/>
      <c r="H85" s="203"/>
      <c r="I85" s="203"/>
      <c r="J85" s="203"/>
      <c r="K85" s="203"/>
      <c r="L85" s="203"/>
      <c r="M85" s="203"/>
      <c r="N85" s="203"/>
      <c r="O85" s="203"/>
      <c r="P85" s="203"/>
      <c r="Q85" s="204"/>
      <c r="R85" s="204"/>
      <c r="S85" s="204"/>
    </row>
    <row r="86" spans="3:19" ht="15.75" customHeight="1">
      <c r="C86" s="203"/>
      <c r="D86" s="203"/>
      <c r="E86" s="203"/>
      <c r="F86" s="203"/>
      <c r="H86" s="203"/>
      <c r="I86" s="203"/>
      <c r="J86" s="203"/>
      <c r="K86" s="203"/>
      <c r="L86" s="203"/>
      <c r="M86" s="203"/>
      <c r="N86" s="203"/>
      <c r="O86" s="203"/>
      <c r="P86" s="203"/>
      <c r="Q86" s="204"/>
      <c r="R86" s="204"/>
      <c r="S86" s="204"/>
    </row>
    <row r="87" spans="3:19" ht="15.75" customHeight="1">
      <c r="C87" s="203"/>
      <c r="D87" s="203"/>
      <c r="E87" s="203"/>
      <c r="F87" s="203"/>
      <c r="H87" s="203"/>
      <c r="I87" s="203"/>
      <c r="J87" s="203"/>
      <c r="K87" s="203"/>
      <c r="L87" s="203"/>
      <c r="M87" s="203"/>
      <c r="N87" s="203"/>
      <c r="O87" s="203"/>
      <c r="P87" s="203"/>
      <c r="Q87" s="204"/>
      <c r="R87" s="204"/>
      <c r="S87" s="204"/>
    </row>
    <row r="88" spans="3:19" ht="15.75" customHeight="1">
      <c r="C88" s="203"/>
      <c r="D88" s="203"/>
      <c r="E88" s="203"/>
      <c r="F88" s="203"/>
      <c r="H88" s="203"/>
      <c r="I88" s="203"/>
      <c r="J88" s="203"/>
      <c r="K88" s="203"/>
      <c r="L88" s="203"/>
      <c r="M88" s="203"/>
      <c r="N88" s="203"/>
      <c r="O88" s="203"/>
      <c r="P88" s="203"/>
      <c r="Q88" s="204"/>
      <c r="R88" s="204"/>
      <c r="S88" s="204"/>
    </row>
    <row r="89" spans="3:19" ht="15.75" customHeight="1">
      <c r="C89" s="203"/>
      <c r="D89" s="203"/>
      <c r="E89" s="203"/>
      <c r="F89" s="203"/>
      <c r="H89" s="203"/>
      <c r="I89" s="203"/>
      <c r="J89" s="203"/>
      <c r="K89" s="203"/>
      <c r="L89" s="203"/>
      <c r="M89" s="203"/>
      <c r="N89" s="203"/>
      <c r="O89" s="203"/>
      <c r="P89" s="203"/>
      <c r="Q89" s="204"/>
      <c r="R89" s="204"/>
      <c r="S89" s="204"/>
    </row>
    <row r="90" spans="3:19" ht="15.75" customHeight="1">
      <c r="C90" s="203"/>
      <c r="D90" s="203"/>
      <c r="E90" s="203"/>
      <c r="F90" s="203"/>
      <c r="H90" s="203"/>
      <c r="I90" s="203"/>
      <c r="J90" s="203"/>
      <c r="K90" s="203"/>
      <c r="L90" s="203"/>
      <c r="M90" s="203"/>
      <c r="N90" s="203"/>
      <c r="O90" s="203"/>
      <c r="P90" s="203"/>
      <c r="Q90" s="204"/>
      <c r="R90" s="204"/>
      <c r="S90" s="204"/>
    </row>
    <row r="91" spans="3:19" ht="15.75" customHeight="1">
      <c r="C91" s="203"/>
      <c r="D91" s="203"/>
      <c r="E91" s="203"/>
      <c r="F91" s="203"/>
      <c r="H91" s="203"/>
      <c r="I91" s="203"/>
      <c r="J91" s="203"/>
      <c r="K91" s="203"/>
      <c r="L91" s="203"/>
      <c r="M91" s="203"/>
      <c r="N91" s="203"/>
      <c r="O91" s="203"/>
      <c r="P91" s="203"/>
      <c r="Q91" s="204"/>
      <c r="R91" s="204"/>
      <c r="S91" s="204"/>
    </row>
    <row r="92" spans="3:19" ht="15.75" customHeight="1">
      <c r="C92" s="89"/>
      <c r="D92" s="89"/>
      <c r="E92" s="89"/>
      <c r="F92" s="89"/>
      <c r="H92" s="89"/>
      <c r="I92" s="89"/>
      <c r="J92" s="89"/>
      <c r="K92" s="89"/>
      <c r="L92" s="89"/>
      <c r="M92" s="89"/>
      <c r="N92" s="89"/>
      <c r="O92" s="89"/>
      <c r="P92" s="89"/>
    </row>
    <row r="93" spans="3:19" ht="15.75" customHeight="1">
      <c r="C93" s="89"/>
      <c r="D93" s="89"/>
      <c r="E93" s="89"/>
      <c r="F93" s="89"/>
      <c r="H93" s="89"/>
      <c r="I93" s="89"/>
      <c r="J93" s="89"/>
      <c r="K93" s="89"/>
      <c r="L93" s="89"/>
      <c r="M93" s="89"/>
      <c r="N93" s="89"/>
      <c r="O93" s="89"/>
      <c r="P93" s="89"/>
    </row>
    <row r="94" spans="3:19" ht="15.75" customHeight="1">
      <c r="C94" s="89"/>
      <c r="D94" s="89"/>
      <c r="E94" s="89"/>
      <c r="F94" s="89"/>
      <c r="H94" s="89"/>
      <c r="I94" s="89"/>
      <c r="J94" s="89"/>
      <c r="K94" s="89"/>
      <c r="L94" s="89"/>
      <c r="M94" s="89"/>
      <c r="N94" s="89"/>
      <c r="O94" s="89"/>
      <c r="P94" s="89"/>
    </row>
    <row r="95" spans="3:19" ht="15.75" customHeight="1">
      <c r="C95" s="89"/>
      <c r="D95" s="89"/>
      <c r="E95" s="89"/>
      <c r="F95" s="89"/>
      <c r="H95" s="89"/>
      <c r="I95" s="89"/>
      <c r="J95" s="89"/>
      <c r="K95" s="89"/>
      <c r="L95" s="89"/>
      <c r="M95" s="89"/>
      <c r="N95" s="89"/>
      <c r="O95" s="89"/>
      <c r="P95" s="89"/>
    </row>
    <row r="96" spans="3:19" ht="15.75" customHeight="1">
      <c r="C96" s="89"/>
      <c r="D96" s="89"/>
      <c r="E96" s="89"/>
      <c r="F96" s="89"/>
      <c r="H96" s="89"/>
      <c r="I96" s="89"/>
      <c r="J96" s="89"/>
      <c r="K96" s="89"/>
      <c r="L96" s="89"/>
      <c r="M96" s="89"/>
      <c r="N96" s="89"/>
      <c r="O96" s="89"/>
      <c r="P96" s="89"/>
    </row>
    <row r="97" spans="1:16" ht="15.75" customHeight="1">
      <c r="C97" s="89"/>
      <c r="D97" s="89"/>
      <c r="E97" s="89"/>
      <c r="F97" s="89"/>
      <c r="H97" s="89"/>
      <c r="I97" s="89"/>
      <c r="J97" s="89"/>
      <c r="K97" s="89"/>
      <c r="L97" s="89"/>
      <c r="M97" s="89"/>
      <c r="N97" s="89"/>
      <c r="O97" s="89"/>
      <c r="P97" s="89"/>
    </row>
    <row r="98" spans="1:16" ht="15.75" customHeight="1">
      <c r="C98" s="89"/>
      <c r="D98" s="89"/>
      <c r="E98" s="89"/>
      <c r="F98" s="89"/>
      <c r="H98" s="89"/>
      <c r="I98" s="89"/>
      <c r="J98" s="89"/>
      <c r="K98" s="89"/>
      <c r="L98" s="89"/>
      <c r="M98" s="89"/>
      <c r="N98" s="89"/>
      <c r="O98" s="89"/>
      <c r="P98" s="89"/>
    </row>
    <row r="99" spans="1:16" ht="15.75" customHeight="1">
      <c r="C99" s="89"/>
      <c r="D99" s="89"/>
      <c r="E99" s="89"/>
      <c r="F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 ht="15.75" customHeight="1">
      <c r="C100" s="89"/>
      <c r="D100" s="89"/>
      <c r="E100" s="89"/>
      <c r="F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 ht="15.75" customHeight="1">
      <c r="C101" s="89"/>
      <c r="D101" s="89"/>
      <c r="E101" s="89"/>
      <c r="F101" s="89"/>
      <c r="H101" s="89"/>
      <c r="I101" s="89"/>
      <c r="J101" s="89"/>
      <c r="K101" s="89"/>
      <c r="L101" s="89"/>
      <c r="M101" s="89"/>
      <c r="N101" s="89"/>
      <c r="O101" s="89"/>
      <c r="P101" s="89"/>
    </row>
    <row r="102" spans="1:16" ht="15.75" customHeight="1">
      <c r="C102" s="89"/>
      <c r="D102" s="89"/>
      <c r="E102" s="89"/>
      <c r="F102" s="89"/>
      <c r="H102" s="89"/>
      <c r="I102" s="89"/>
      <c r="J102" s="89"/>
      <c r="K102" s="89"/>
      <c r="L102" s="89"/>
      <c r="M102" s="89"/>
      <c r="N102" s="89"/>
      <c r="O102" s="89"/>
      <c r="P102" s="89"/>
    </row>
    <row r="103" spans="1:16" ht="15.75" customHeight="1">
      <c r="C103" s="89"/>
      <c r="D103" s="89"/>
      <c r="E103" s="89"/>
      <c r="F103" s="89"/>
      <c r="H103" s="89"/>
      <c r="I103" s="89"/>
      <c r="J103" s="89"/>
      <c r="K103" s="89"/>
      <c r="L103" s="89"/>
      <c r="M103" s="89"/>
      <c r="N103" s="89"/>
      <c r="O103" s="89"/>
      <c r="P103" s="89"/>
    </row>
    <row r="104" spans="1:16" ht="15.75" customHeight="1">
      <c r="C104" s="89"/>
      <c r="D104" s="89"/>
      <c r="E104" s="89"/>
      <c r="F104" s="89"/>
      <c r="H104" s="89"/>
      <c r="I104" s="89"/>
      <c r="J104" s="89"/>
      <c r="K104" s="89"/>
      <c r="L104" s="89"/>
      <c r="M104" s="89"/>
      <c r="N104" s="89"/>
      <c r="O104" s="89"/>
      <c r="P104" s="89"/>
    </row>
    <row r="105" spans="1:16" ht="15.75" customHeight="1">
      <c r="C105" s="89"/>
      <c r="D105" s="89"/>
      <c r="E105" s="89"/>
      <c r="F105" s="89"/>
      <c r="H105" s="89"/>
      <c r="I105" s="89"/>
      <c r="J105" s="89"/>
      <c r="K105" s="89"/>
      <c r="L105" s="89"/>
      <c r="M105" s="89"/>
      <c r="N105" s="89"/>
      <c r="O105" s="89"/>
      <c r="P105" s="89"/>
    </row>
    <row r="106" spans="1:16" ht="15.75" customHeight="1">
      <c r="A106" s="98"/>
      <c r="B106" s="98"/>
      <c r="C106" s="99"/>
      <c r="D106" s="89"/>
      <c r="E106" s="89"/>
      <c r="F106" s="89"/>
      <c r="H106" s="89"/>
      <c r="I106" s="89"/>
      <c r="J106" s="89"/>
      <c r="K106" s="89"/>
      <c r="L106" s="89"/>
      <c r="M106" s="89"/>
      <c r="N106" s="89"/>
      <c r="O106" s="89"/>
      <c r="P106" s="89"/>
    </row>
    <row r="107" spans="1:16" ht="15.75" customHeight="1">
      <c r="A107" s="98"/>
      <c r="B107" s="98"/>
      <c r="C107" s="99"/>
      <c r="D107" s="89"/>
      <c r="E107" s="89"/>
      <c r="F107" s="89"/>
      <c r="H107" s="89"/>
      <c r="I107" s="89"/>
      <c r="J107" s="89"/>
      <c r="K107" s="89"/>
      <c r="L107" s="89"/>
      <c r="M107" s="89"/>
      <c r="N107" s="89"/>
      <c r="O107" s="89"/>
      <c r="P107" s="89"/>
    </row>
    <row r="108" spans="1:16" ht="15.75" customHeight="1">
      <c r="A108" s="98"/>
      <c r="B108" s="98"/>
      <c r="C108" s="99"/>
      <c r="D108" s="89"/>
      <c r="E108" s="89"/>
      <c r="F108" s="89"/>
      <c r="H108" s="89"/>
      <c r="I108" s="89"/>
      <c r="J108" s="89"/>
      <c r="K108" s="89"/>
      <c r="L108" s="89"/>
      <c r="M108" s="89"/>
      <c r="N108" s="89"/>
      <c r="O108" s="89"/>
      <c r="P108" s="89"/>
    </row>
    <row r="109" spans="1:16" ht="15.75" customHeight="1">
      <c r="A109" s="98"/>
      <c r="B109" s="98"/>
      <c r="C109" s="99"/>
      <c r="D109" s="89"/>
      <c r="E109" s="89"/>
      <c r="F109" s="89"/>
      <c r="H109" s="89"/>
      <c r="I109" s="89"/>
      <c r="J109" s="89"/>
      <c r="K109" s="89"/>
      <c r="L109" s="89"/>
      <c r="M109" s="89"/>
      <c r="N109" s="89"/>
      <c r="O109" s="89"/>
      <c r="P109" s="89"/>
    </row>
    <row r="110" spans="1:16" ht="15.75" customHeight="1">
      <c r="A110" s="98"/>
      <c r="B110" s="98"/>
      <c r="C110" s="99"/>
      <c r="D110" s="89"/>
      <c r="E110" s="89"/>
      <c r="F110" s="89"/>
      <c r="H110" s="89"/>
      <c r="I110" s="89"/>
      <c r="J110" s="89"/>
      <c r="K110" s="89"/>
      <c r="L110" s="89"/>
      <c r="M110" s="89"/>
      <c r="N110" s="89"/>
      <c r="O110" s="89"/>
      <c r="P110" s="89"/>
    </row>
    <row r="111" spans="1:16" ht="15.75" customHeight="1">
      <c r="A111" s="98"/>
      <c r="B111" s="98"/>
      <c r="C111" s="99"/>
      <c r="D111" s="89"/>
      <c r="E111" s="89"/>
      <c r="F111" s="89"/>
      <c r="H111" s="89"/>
      <c r="I111" s="89"/>
      <c r="J111" s="89"/>
      <c r="K111" s="89"/>
      <c r="L111" s="89"/>
      <c r="M111" s="89"/>
      <c r="N111" s="89"/>
      <c r="O111" s="89"/>
      <c r="P111" s="89"/>
    </row>
    <row r="112" spans="1:16" ht="15.75" customHeight="1">
      <c r="B112" s="98"/>
      <c r="C112" s="89"/>
      <c r="D112" s="89"/>
      <c r="E112" s="89"/>
      <c r="F112" s="89"/>
      <c r="H112" s="89"/>
      <c r="I112" s="89"/>
      <c r="J112" s="89"/>
      <c r="K112" s="89"/>
      <c r="L112" s="89"/>
      <c r="M112" s="89"/>
      <c r="N112" s="89"/>
      <c r="O112" s="89"/>
      <c r="P112" s="89"/>
    </row>
    <row r="113" spans="3:16" ht="15.75" customHeight="1">
      <c r="C113" s="89"/>
      <c r="D113" s="89"/>
      <c r="E113" s="89"/>
      <c r="F113" s="89"/>
      <c r="H113" s="89"/>
      <c r="I113" s="89"/>
      <c r="J113" s="89"/>
      <c r="K113" s="89"/>
      <c r="L113" s="89"/>
      <c r="M113" s="89"/>
      <c r="N113" s="89"/>
      <c r="O113" s="89"/>
      <c r="P113" s="89"/>
    </row>
    <row r="114" spans="3:16" ht="15.75" customHeight="1">
      <c r="C114" s="89"/>
      <c r="D114" s="89"/>
      <c r="E114" s="89"/>
      <c r="F114" s="89"/>
      <c r="H114" s="89"/>
      <c r="I114" s="89"/>
      <c r="J114" s="89"/>
      <c r="K114" s="89"/>
      <c r="L114" s="89"/>
      <c r="M114" s="89"/>
      <c r="N114" s="89"/>
      <c r="O114" s="89"/>
      <c r="P114" s="89"/>
    </row>
    <row r="115" spans="3:16" ht="15.75" customHeight="1">
      <c r="C115" s="89"/>
      <c r="D115" s="89"/>
      <c r="E115" s="89"/>
      <c r="F115" s="89"/>
      <c r="H115" s="89"/>
      <c r="I115" s="89"/>
      <c r="J115" s="89"/>
      <c r="K115" s="89"/>
      <c r="L115" s="89"/>
      <c r="M115" s="89"/>
      <c r="N115" s="89"/>
      <c r="O115" s="89"/>
      <c r="P115" s="89"/>
    </row>
    <row r="116" spans="3:16" ht="15.75" customHeight="1">
      <c r="C116" s="89"/>
      <c r="D116" s="89"/>
      <c r="E116" s="89"/>
      <c r="F116" s="89"/>
      <c r="H116" s="89"/>
      <c r="I116" s="89"/>
      <c r="J116" s="89"/>
      <c r="K116" s="89"/>
      <c r="L116" s="89"/>
      <c r="M116" s="89"/>
      <c r="N116" s="89"/>
      <c r="O116" s="89"/>
      <c r="P116" s="89"/>
    </row>
    <row r="117" spans="3:16" ht="15.75" customHeight="1">
      <c r="C117" s="89"/>
      <c r="D117" s="89"/>
      <c r="E117" s="89"/>
      <c r="F117" s="89"/>
      <c r="H117" s="89"/>
      <c r="I117" s="89"/>
      <c r="J117" s="89"/>
      <c r="K117" s="89"/>
      <c r="L117" s="89"/>
      <c r="M117" s="89"/>
      <c r="N117" s="89"/>
      <c r="O117" s="89"/>
      <c r="P117" s="89"/>
    </row>
    <row r="118" spans="3:16" ht="15.75" customHeight="1">
      <c r="C118" s="89"/>
      <c r="D118" s="89"/>
      <c r="E118" s="89"/>
      <c r="F118" s="89"/>
      <c r="H118" s="89"/>
      <c r="I118" s="89"/>
      <c r="J118" s="89"/>
      <c r="K118" s="89"/>
      <c r="L118" s="89"/>
      <c r="M118" s="89"/>
      <c r="N118" s="89"/>
      <c r="O118" s="89"/>
      <c r="P118" s="89"/>
    </row>
    <row r="119" spans="3:16" ht="15.75" customHeight="1">
      <c r="C119" s="89"/>
      <c r="D119" s="89"/>
      <c r="E119" s="89"/>
      <c r="F119" s="89"/>
      <c r="H119" s="89"/>
      <c r="I119" s="89"/>
      <c r="J119" s="89"/>
      <c r="K119" s="89"/>
      <c r="L119" s="89"/>
      <c r="M119" s="89"/>
      <c r="N119" s="89"/>
      <c r="O119" s="89"/>
      <c r="P119" s="89"/>
    </row>
    <row r="120" spans="3:16" ht="15.75" customHeight="1">
      <c r="C120" s="89"/>
      <c r="D120" s="89"/>
      <c r="E120" s="89"/>
      <c r="F120" s="89"/>
      <c r="H120" s="89"/>
      <c r="I120" s="89"/>
      <c r="J120" s="89"/>
      <c r="K120" s="89"/>
      <c r="L120" s="89"/>
      <c r="M120" s="89"/>
      <c r="N120" s="89"/>
      <c r="O120" s="89"/>
      <c r="P120" s="89"/>
    </row>
    <row r="121" spans="3:16" ht="15.75" customHeight="1">
      <c r="C121" s="89"/>
      <c r="D121" s="89"/>
      <c r="E121" s="89"/>
      <c r="F121" s="89"/>
      <c r="H121" s="89"/>
      <c r="I121" s="89"/>
      <c r="J121" s="89"/>
      <c r="K121" s="89"/>
      <c r="L121" s="89"/>
      <c r="M121" s="89"/>
      <c r="N121" s="89"/>
      <c r="O121" s="89"/>
      <c r="P121" s="89"/>
    </row>
    <row r="122" spans="3:16" ht="15.75" customHeight="1">
      <c r="C122" s="89"/>
      <c r="D122" s="89"/>
      <c r="E122" s="89"/>
      <c r="F122" s="89"/>
      <c r="H122" s="89"/>
      <c r="I122" s="89"/>
      <c r="J122" s="89"/>
      <c r="K122" s="89"/>
      <c r="L122" s="89"/>
      <c r="M122" s="89"/>
      <c r="N122" s="89"/>
      <c r="O122" s="89"/>
      <c r="P122" s="89"/>
    </row>
    <row r="123" spans="3:16" ht="15.75" customHeight="1">
      <c r="C123" s="89"/>
      <c r="D123" s="89"/>
      <c r="E123" s="89"/>
      <c r="F123" s="89"/>
      <c r="H123" s="89"/>
      <c r="I123" s="89"/>
      <c r="J123" s="89"/>
      <c r="K123" s="89"/>
      <c r="L123" s="89"/>
      <c r="M123" s="89"/>
      <c r="N123" s="89"/>
      <c r="O123" s="89"/>
      <c r="P123" s="89"/>
    </row>
    <row r="124" spans="3:16" ht="15.75" customHeight="1">
      <c r="C124" s="89"/>
      <c r="D124" s="89"/>
      <c r="E124" s="89"/>
      <c r="F124" s="89"/>
      <c r="H124" s="89"/>
      <c r="I124" s="89"/>
      <c r="J124" s="89"/>
      <c r="K124" s="89"/>
      <c r="L124" s="89"/>
      <c r="M124" s="89"/>
      <c r="N124" s="89"/>
      <c r="O124" s="89"/>
      <c r="P124" s="89"/>
    </row>
    <row r="125" spans="3:16" ht="15.75" customHeight="1">
      <c r="C125" s="89"/>
      <c r="D125" s="89"/>
      <c r="E125" s="89"/>
      <c r="F125" s="89"/>
      <c r="H125" s="89"/>
      <c r="I125" s="89"/>
      <c r="J125" s="89"/>
      <c r="K125" s="89"/>
      <c r="L125" s="89"/>
      <c r="M125" s="89"/>
      <c r="N125" s="89"/>
      <c r="O125" s="89"/>
      <c r="P125" s="89"/>
    </row>
    <row r="126" spans="3:16" ht="15.75" customHeight="1">
      <c r="C126" s="89"/>
      <c r="D126" s="89"/>
      <c r="E126" s="89"/>
      <c r="F126" s="89"/>
      <c r="H126" s="89"/>
      <c r="I126" s="89"/>
      <c r="J126" s="89"/>
      <c r="K126" s="89"/>
      <c r="L126" s="89"/>
      <c r="M126" s="89"/>
      <c r="N126" s="89"/>
      <c r="O126" s="89"/>
      <c r="P126" s="89"/>
    </row>
    <row r="127" spans="3:16" ht="15.75" customHeight="1">
      <c r="C127" s="89"/>
      <c r="D127" s="89"/>
      <c r="E127" s="89"/>
      <c r="F127" s="89"/>
      <c r="H127" s="89"/>
      <c r="I127" s="89"/>
      <c r="J127" s="89"/>
      <c r="K127" s="89"/>
      <c r="L127" s="89"/>
      <c r="M127" s="89"/>
      <c r="N127" s="89"/>
      <c r="O127" s="89"/>
      <c r="P127" s="89"/>
    </row>
    <row r="128" spans="3:16" ht="15.75" customHeight="1">
      <c r="C128" s="89"/>
      <c r="D128" s="89"/>
      <c r="E128" s="99"/>
      <c r="F128" s="89"/>
      <c r="H128" s="89"/>
      <c r="I128" s="89"/>
      <c r="J128" s="89"/>
      <c r="K128" s="89"/>
      <c r="L128" s="89"/>
      <c r="M128" s="89"/>
      <c r="N128" s="89"/>
      <c r="O128" s="89"/>
      <c r="P128" s="89"/>
    </row>
    <row r="129" spans="3:16" ht="15.75" customHeight="1">
      <c r="C129" s="89"/>
      <c r="D129" s="89"/>
      <c r="E129" s="89"/>
      <c r="F129" s="89"/>
      <c r="H129" s="89"/>
      <c r="I129" s="89"/>
      <c r="J129" s="89"/>
      <c r="K129" s="89"/>
      <c r="L129" s="89"/>
      <c r="M129" s="89"/>
      <c r="N129" s="89"/>
      <c r="O129" s="89"/>
      <c r="P129" s="89"/>
    </row>
    <row r="130" spans="3:16" ht="15.75" customHeight="1">
      <c r="C130" s="89"/>
      <c r="D130" s="89"/>
      <c r="E130" s="89"/>
      <c r="F130" s="89"/>
      <c r="H130" s="89"/>
      <c r="I130" s="89"/>
      <c r="J130" s="89"/>
      <c r="K130" s="89"/>
      <c r="L130" s="89"/>
      <c r="M130" s="89"/>
      <c r="N130" s="89"/>
      <c r="O130" s="89"/>
      <c r="P130" s="89"/>
    </row>
    <row r="131" spans="3:16" ht="15.75" customHeight="1">
      <c r="C131" s="89"/>
      <c r="D131" s="89"/>
      <c r="E131" s="89"/>
      <c r="F131" s="89"/>
      <c r="H131" s="89"/>
      <c r="I131" s="89"/>
      <c r="J131" s="89"/>
      <c r="K131" s="89"/>
      <c r="L131" s="89"/>
      <c r="M131" s="89"/>
      <c r="N131" s="89"/>
      <c r="O131" s="89"/>
      <c r="P131" s="89"/>
    </row>
    <row r="132" spans="3:16" ht="15.75" customHeight="1">
      <c r="C132" s="89"/>
      <c r="D132" s="89"/>
      <c r="E132" s="89"/>
      <c r="F132" s="89"/>
      <c r="H132" s="89"/>
      <c r="I132" s="89"/>
      <c r="J132" s="89"/>
      <c r="K132" s="89"/>
      <c r="L132" s="89"/>
      <c r="M132" s="89"/>
      <c r="N132" s="89"/>
      <c r="O132" s="89"/>
      <c r="P132" s="89"/>
    </row>
    <row r="133" spans="3:16" ht="15.75" customHeight="1">
      <c r="C133" s="89"/>
      <c r="D133" s="89"/>
      <c r="E133" s="89"/>
      <c r="F133" s="89"/>
      <c r="H133" s="89"/>
      <c r="I133" s="89"/>
      <c r="J133" s="89"/>
      <c r="K133" s="89"/>
      <c r="L133" s="89"/>
      <c r="M133" s="89"/>
      <c r="N133" s="89"/>
      <c r="O133" s="89"/>
      <c r="P133" s="89"/>
    </row>
    <row r="134" spans="3:16" ht="15.75" customHeight="1">
      <c r="C134" s="89"/>
      <c r="D134" s="89"/>
      <c r="E134" s="89"/>
      <c r="F134" s="89"/>
      <c r="H134" s="89"/>
      <c r="I134" s="89"/>
      <c r="J134" s="89"/>
      <c r="K134" s="89"/>
      <c r="L134" s="89"/>
      <c r="M134" s="89"/>
      <c r="N134" s="89"/>
      <c r="O134" s="89"/>
      <c r="P134" s="89"/>
    </row>
    <row r="135" spans="3:16" ht="15.75" customHeight="1">
      <c r="C135" s="89"/>
      <c r="D135" s="89"/>
      <c r="E135" s="89"/>
      <c r="F135" s="89"/>
      <c r="H135" s="89"/>
      <c r="I135" s="89"/>
      <c r="J135" s="89"/>
      <c r="K135" s="89"/>
      <c r="L135" s="89"/>
      <c r="M135" s="89"/>
      <c r="N135" s="89"/>
      <c r="O135" s="89"/>
      <c r="P135" s="89"/>
    </row>
    <row r="136" spans="3:16" ht="15.75" customHeight="1">
      <c r="C136" s="89"/>
      <c r="D136" s="89"/>
      <c r="E136" s="89"/>
      <c r="F136" s="89"/>
      <c r="H136" s="89"/>
      <c r="I136" s="89"/>
      <c r="J136" s="89"/>
      <c r="K136" s="89"/>
      <c r="L136" s="89"/>
      <c r="M136" s="89"/>
      <c r="N136" s="89"/>
      <c r="O136" s="89"/>
      <c r="P136" s="89"/>
    </row>
    <row r="137" spans="3:16" ht="15.75" customHeight="1">
      <c r="C137" s="89"/>
      <c r="D137" s="89"/>
      <c r="E137" s="89"/>
      <c r="F137" s="89"/>
      <c r="H137" s="89"/>
      <c r="I137" s="89"/>
      <c r="J137" s="89"/>
      <c r="K137" s="89"/>
      <c r="L137" s="89"/>
      <c r="M137" s="89"/>
      <c r="N137" s="89"/>
      <c r="O137" s="89"/>
      <c r="P137" s="89"/>
    </row>
    <row r="138" spans="3:16" ht="15.75" customHeight="1">
      <c r="C138" s="89"/>
      <c r="D138" s="89"/>
      <c r="E138" s="89"/>
      <c r="F138" s="89"/>
      <c r="H138" s="89"/>
      <c r="I138" s="89"/>
      <c r="J138" s="89"/>
      <c r="K138" s="89"/>
      <c r="L138" s="89"/>
      <c r="M138" s="89"/>
      <c r="N138" s="89"/>
      <c r="O138" s="89"/>
      <c r="P138" s="89"/>
    </row>
    <row r="139" spans="3:16" ht="15.75" customHeight="1">
      <c r="C139" s="89"/>
      <c r="D139" s="89"/>
      <c r="E139" s="89"/>
      <c r="F139" s="89"/>
      <c r="H139" s="89"/>
      <c r="I139" s="89"/>
      <c r="J139" s="89"/>
      <c r="K139" s="89"/>
      <c r="L139" s="89"/>
      <c r="M139" s="89"/>
      <c r="N139" s="89"/>
      <c r="O139" s="89"/>
      <c r="P139" s="89"/>
    </row>
    <row r="140" spans="3:16" ht="15.75" customHeight="1">
      <c r="C140" s="89"/>
      <c r="D140" s="89"/>
      <c r="E140" s="89"/>
      <c r="F140" s="89"/>
      <c r="H140" s="89"/>
      <c r="I140" s="89"/>
      <c r="J140" s="89"/>
      <c r="K140" s="89"/>
      <c r="L140" s="89"/>
      <c r="M140" s="89"/>
      <c r="N140" s="89"/>
      <c r="O140" s="89"/>
      <c r="P140" s="89"/>
    </row>
    <row r="141" spans="3:16" ht="15.75" customHeight="1">
      <c r="C141" s="89"/>
      <c r="D141" s="89"/>
      <c r="E141" s="89"/>
      <c r="F141" s="89"/>
      <c r="H141" s="89"/>
      <c r="I141" s="89"/>
      <c r="J141" s="89"/>
      <c r="K141" s="89"/>
      <c r="L141" s="89"/>
      <c r="M141" s="89"/>
      <c r="N141" s="89"/>
      <c r="O141" s="89"/>
      <c r="P141" s="89"/>
    </row>
    <row r="142" spans="3:16" ht="15.75" customHeight="1">
      <c r="C142" s="89"/>
      <c r="D142" s="89"/>
      <c r="E142" s="89"/>
      <c r="F142" s="89"/>
      <c r="H142" s="89"/>
      <c r="I142" s="89"/>
      <c r="J142" s="89"/>
      <c r="K142" s="89"/>
      <c r="L142" s="89"/>
      <c r="M142" s="89"/>
      <c r="N142" s="89"/>
      <c r="O142" s="89"/>
      <c r="P142" s="89"/>
    </row>
    <row r="143" spans="3:16" ht="15.75" customHeight="1">
      <c r="C143" s="89"/>
      <c r="D143" s="89"/>
      <c r="E143" s="89"/>
      <c r="F143" s="89"/>
      <c r="H143" s="89"/>
      <c r="I143" s="89"/>
      <c r="J143" s="89"/>
      <c r="K143" s="89"/>
      <c r="L143" s="89"/>
      <c r="M143" s="89"/>
      <c r="N143" s="89"/>
      <c r="O143" s="89"/>
      <c r="P143" s="89"/>
    </row>
    <row r="144" spans="3:16" ht="15.75" customHeight="1">
      <c r="C144" s="89"/>
      <c r="D144" s="89"/>
      <c r="E144" s="89"/>
      <c r="F144" s="89"/>
      <c r="H144" s="89"/>
      <c r="I144" s="89"/>
      <c r="J144" s="89"/>
      <c r="K144" s="89"/>
      <c r="L144" s="89"/>
      <c r="M144" s="89"/>
      <c r="N144" s="89"/>
      <c r="O144" s="89"/>
      <c r="P144" s="89"/>
    </row>
    <row r="145" spans="3:16" ht="15.75" customHeight="1">
      <c r="C145" s="89"/>
      <c r="D145" s="89"/>
      <c r="E145" s="89"/>
      <c r="F145" s="89"/>
      <c r="H145" s="89"/>
      <c r="I145" s="89"/>
      <c r="J145" s="89"/>
      <c r="K145" s="89"/>
      <c r="L145" s="89"/>
      <c r="M145" s="89"/>
      <c r="N145" s="89"/>
      <c r="O145" s="89"/>
      <c r="P145" s="89"/>
    </row>
    <row r="146" spans="3:16" ht="15.75" customHeight="1">
      <c r="C146" s="89"/>
      <c r="D146" s="89"/>
      <c r="E146" s="89"/>
      <c r="F146" s="89"/>
      <c r="H146" s="89"/>
      <c r="I146" s="89"/>
      <c r="J146" s="89"/>
      <c r="K146" s="89"/>
      <c r="L146" s="89"/>
      <c r="M146" s="89"/>
      <c r="N146" s="89"/>
      <c r="O146" s="89"/>
      <c r="P146" s="89"/>
    </row>
    <row r="147" spans="3:16" ht="15.75" customHeight="1">
      <c r="C147" s="89"/>
      <c r="D147" s="89"/>
      <c r="E147" s="89"/>
      <c r="F147" s="89"/>
      <c r="H147" s="89"/>
      <c r="I147" s="89"/>
      <c r="J147" s="89"/>
      <c r="K147" s="89"/>
      <c r="L147" s="89"/>
      <c r="M147" s="89"/>
      <c r="N147" s="89"/>
      <c r="O147" s="89"/>
      <c r="P147" s="89"/>
    </row>
    <row r="148" spans="3:16" ht="15.75" customHeight="1">
      <c r="C148" s="89"/>
      <c r="D148" s="89"/>
      <c r="E148" s="89"/>
      <c r="F148" s="89"/>
      <c r="H148" s="89"/>
      <c r="I148" s="89"/>
      <c r="J148" s="89"/>
      <c r="K148" s="89"/>
      <c r="L148" s="89"/>
      <c r="M148" s="89"/>
      <c r="N148" s="89"/>
      <c r="O148" s="89"/>
      <c r="P148" s="89"/>
    </row>
    <row r="149" spans="3:16" ht="15.75" customHeight="1">
      <c r="C149" s="89"/>
      <c r="D149" s="89"/>
      <c r="E149" s="89"/>
      <c r="F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0" spans="3:16" ht="15.75" customHeight="1">
      <c r="C150" s="89"/>
      <c r="D150" s="89"/>
      <c r="E150" s="89"/>
      <c r="F150" s="89"/>
      <c r="H150" s="89"/>
      <c r="I150" s="89"/>
      <c r="J150" s="89"/>
      <c r="K150" s="89"/>
      <c r="L150" s="89"/>
      <c r="M150" s="89"/>
      <c r="N150" s="89"/>
      <c r="O150" s="89"/>
      <c r="P150" s="89"/>
    </row>
    <row r="151" spans="3:16" ht="15.75" customHeight="1">
      <c r="C151" s="89"/>
      <c r="D151" s="89"/>
      <c r="E151" s="89"/>
      <c r="F151" s="89"/>
      <c r="H151" s="89"/>
      <c r="I151" s="89"/>
      <c r="J151" s="89"/>
      <c r="K151" s="89"/>
      <c r="L151" s="89"/>
      <c r="M151" s="89"/>
      <c r="N151" s="89"/>
      <c r="O151" s="89"/>
      <c r="P151" s="89"/>
    </row>
    <row r="152" spans="3:16" ht="15.75" customHeight="1">
      <c r="C152" s="89"/>
      <c r="D152" s="89"/>
      <c r="E152" s="89"/>
      <c r="F152" s="89"/>
      <c r="H152" s="89"/>
      <c r="I152" s="89"/>
      <c r="J152" s="89"/>
      <c r="K152" s="89"/>
      <c r="L152" s="89"/>
      <c r="M152" s="89"/>
      <c r="N152" s="89"/>
      <c r="O152" s="89"/>
      <c r="P152" s="89"/>
    </row>
    <row r="153" spans="3:16" ht="15.75" customHeight="1">
      <c r="C153" s="89"/>
      <c r="D153" s="89"/>
      <c r="E153" s="89"/>
      <c r="F153" s="89"/>
      <c r="H153" s="89"/>
      <c r="I153" s="89"/>
      <c r="J153" s="89"/>
      <c r="K153" s="89"/>
      <c r="L153" s="89"/>
      <c r="M153" s="89"/>
      <c r="N153" s="89"/>
      <c r="O153" s="89"/>
      <c r="P153" s="89"/>
    </row>
    <row r="154" spans="3:16" ht="15.75" customHeight="1">
      <c r="C154" s="89"/>
      <c r="D154" s="89"/>
      <c r="E154" s="89"/>
      <c r="F154" s="89"/>
      <c r="H154" s="89"/>
      <c r="I154" s="89"/>
      <c r="J154" s="89"/>
      <c r="K154" s="89"/>
      <c r="L154" s="89"/>
      <c r="M154" s="89"/>
      <c r="N154" s="89"/>
      <c r="O154" s="89"/>
      <c r="P154" s="89"/>
    </row>
    <row r="155" spans="3:16" ht="15.75" customHeight="1">
      <c r="C155" s="89"/>
      <c r="D155" s="89"/>
      <c r="E155" s="89"/>
      <c r="F155" s="89"/>
      <c r="H155" s="89"/>
      <c r="I155" s="89"/>
      <c r="J155" s="89"/>
      <c r="K155" s="89"/>
      <c r="L155" s="89"/>
      <c r="M155" s="89"/>
      <c r="N155" s="89"/>
      <c r="O155" s="89"/>
      <c r="P155" s="89"/>
    </row>
    <row r="156" spans="3:16" ht="15.75" customHeight="1">
      <c r="C156" s="89"/>
      <c r="D156" s="89"/>
      <c r="E156" s="89"/>
      <c r="F156" s="89"/>
      <c r="H156" s="89"/>
      <c r="I156" s="89"/>
      <c r="J156" s="89"/>
      <c r="K156" s="89"/>
      <c r="L156" s="89"/>
      <c r="M156" s="89"/>
      <c r="N156" s="89"/>
      <c r="O156" s="89"/>
      <c r="P156" s="89"/>
    </row>
    <row r="157" spans="3:16" ht="15.75" customHeight="1">
      <c r="C157" s="89"/>
      <c r="D157" s="89"/>
      <c r="E157" s="89"/>
      <c r="F157" s="89"/>
      <c r="H157" s="89"/>
      <c r="I157" s="89"/>
      <c r="J157" s="89"/>
      <c r="K157" s="89"/>
      <c r="L157" s="89"/>
      <c r="M157" s="89"/>
      <c r="N157" s="89"/>
      <c r="O157" s="89"/>
      <c r="P157" s="89"/>
    </row>
    <row r="158" spans="3:16" ht="15.75" customHeight="1">
      <c r="C158" s="89"/>
      <c r="D158" s="89"/>
      <c r="E158" s="89"/>
      <c r="F158" s="89"/>
      <c r="H158" s="89"/>
      <c r="I158" s="89"/>
      <c r="J158" s="89"/>
      <c r="K158" s="89"/>
      <c r="L158" s="89"/>
      <c r="M158" s="89"/>
      <c r="N158" s="89"/>
      <c r="O158" s="89"/>
      <c r="P158" s="89"/>
    </row>
    <row r="159" spans="3:16" ht="15.75" customHeight="1">
      <c r="C159" s="89"/>
      <c r="D159" s="89"/>
      <c r="E159" s="89"/>
      <c r="F159" s="89"/>
      <c r="H159" s="89"/>
      <c r="I159" s="89"/>
      <c r="J159" s="89"/>
      <c r="K159" s="89"/>
      <c r="L159" s="89"/>
      <c r="M159" s="89"/>
      <c r="N159" s="89"/>
      <c r="O159" s="89"/>
      <c r="P159" s="89"/>
    </row>
    <row r="160" spans="3:16" ht="15.75" customHeight="1">
      <c r="C160" s="89"/>
      <c r="D160" s="89"/>
      <c r="E160" s="89"/>
      <c r="F160" s="89"/>
      <c r="H160" s="89"/>
      <c r="I160" s="89"/>
      <c r="J160" s="89"/>
      <c r="K160" s="89"/>
      <c r="L160" s="89"/>
      <c r="M160" s="89"/>
      <c r="N160" s="89"/>
      <c r="O160" s="89"/>
      <c r="P160" s="89"/>
    </row>
    <row r="161" spans="3:16" ht="15.75" customHeight="1">
      <c r="C161" s="89"/>
      <c r="D161" s="89"/>
      <c r="E161" s="89"/>
      <c r="F161" s="89"/>
      <c r="H161" s="89"/>
      <c r="I161" s="89"/>
      <c r="J161" s="89"/>
      <c r="K161" s="89"/>
      <c r="L161" s="89"/>
      <c r="M161" s="89"/>
      <c r="N161" s="89"/>
      <c r="O161" s="89"/>
      <c r="P161" s="89"/>
    </row>
    <row r="162" spans="3:16" ht="15.75" customHeight="1">
      <c r="C162" s="89"/>
      <c r="D162" s="89"/>
      <c r="E162" s="89"/>
      <c r="F162" s="89"/>
      <c r="H162" s="89"/>
      <c r="I162" s="89"/>
      <c r="J162" s="89"/>
      <c r="K162" s="89"/>
      <c r="L162" s="89"/>
      <c r="M162" s="89"/>
      <c r="N162" s="89"/>
      <c r="O162" s="89"/>
      <c r="P162" s="89"/>
    </row>
    <row r="163" spans="3:16" ht="15.75" customHeight="1">
      <c r="C163" s="89"/>
      <c r="D163" s="89"/>
      <c r="E163" s="89"/>
      <c r="F163" s="89"/>
      <c r="H163" s="89"/>
      <c r="I163" s="89"/>
      <c r="J163" s="89"/>
      <c r="K163" s="89"/>
      <c r="L163" s="89"/>
      <c r="M163" s="89"/>
      <c r="N163" s="89"/>
      <c r="O163" s="89"/>
      <c r="P163" s="89"/>
    </row>
    <row r="164" spans="3:16" ht="15.75" customHeight="1">
      <c r="C164" s="89"/>
      <c r="D164" s="89"/>
      <c r="E164" s="89"/>
      <c r="F164" s="89"/>
      <c r="H164" s="89"/>
      <c r="I164" s="89"/>
      <c r="J164" s="89"/>
      <c r="K164" s="89"/>
      <c r="L164" s="89"/>
      <c r="M164" s="89"/>
      <c r="N164" s="89"/>
      <c r="O164" s="89"/>
      <c r="P164" s="89"/>
    </row>
    <row r="165" spans="3:16" ht="15.75" customHeight="1">
      <c r="C165" s="89"/>
      <c r="D165" s="89"/>
      <c r="E165" s="89"/>
      <c r="F165" s="89"/>
      <c r="H165" s="89"/>
      <c r="I165" s="89"/>
      <c r="J165" s="89"/>
      <c r="K165" s="89"/>
      <c r="L165" s="89"/>
      <c r="M165" s="89"/>
      <c r="N165" s="89"/>
      <c r="O165" s="89"/>
      <c r="P165" s="89"/>
    </row>
    <row r="166" spans="3:16" ht="15.75" customHeight="1">
      <c r="C166" s="89"/>
      <c r="D166" s="89"/>
      <c r="E166" s="89"/>
      <c r="F166" s="89"/>
      <c r="H166" s="89"/>
      <c r="I166" s="89"/>
      <c r="J166" s="89"/>
      <c r="K166" s="89"/>
      <c r="L166" s="89"/>
      <c r="M166" s="89"/>
      <c r="N166" s="89"/>
      <c r="O166" s="89"/>
      <c r="P166" s="89"/>
    </row>
    <row r="167" spans="3:16" ht="15.75" customHeight="1">
      <c r="C167" s="89"/>
      <c r="D167" s="89"/>
      <c r="E167" s="89"/>
      <c r="F167" s="89"/>
      <c r="H167" s="89"/>
      <c r="I167" s="89"/>
      <c r="J167" s="89"/>
      <c r="K167" s="89"/>
      <c r="L167" s="89"/>
      <c r="M167" s="89"/>
      <c r="N167" s="89"/>
      <c r="O167" s="89"/>
      <c r="P167" s="89"/>
    </row>
    <row r="168" spans="3:16" ht="15.75" customHeight="1">
      <c r="C168" s="89"/>
      <c r="D168" s="89"/>
      <c r="E168" s="89"/>
      <c r="F168" s="89"/>
      <c r="H168" s="89"/>
      <c r="I168" s="89"/>
      <c r="J168" s="89"/>
      <c r="K168" s="89"/>
      <c r="L168" s="89"/>
      <c r="M168" s="89"/>
      <c r="N168" s="89"/>
      <c r="O168" s="89"/>
      <c r="P168" s="89"/>
    </row>
    <row r="169" spans="3:16" ht="15.75" customHeight="1">
      <c r="C169" s="89"/>
      <c r="D169" s="89"/>
      <c r="E169" s="89"/>
      <c r="F169" s="89"/>
      <c r="H169" s="89"/>
      <c r="I169" s="89"/>
      <c r="J169" s="89"/>
      <c r="K169" s="89"/>
      <c r="L169" s="89"/>
      <c r="M169" s="89"/>
      <c r="N169" s="89"/>
      <c r="O169" s="89"/>
      <c r="P169" s="89"/>
    </row>
    <row r="170" spans="3:16" ht="15.75" customHeight="1">
      <c r="C170" s="89"/>
      <c r="D170" s="89"/>
      <c r="E170" s="89"/>
      <c r="F170" s="89"/>
      <c r="H170" s="89"/>
      <c r="I170" s="89"/>
      <c r="J170" s="89"/>
      <c r="K170" s="89"/>
      <c r="L170" s="89"/>
      <c r="M170" s="89"/>
      <c r="N170" s="89"/>
      <c r="O170" s="89"/>
      <c r="P170" s="89"/>
    </row>
    <row r="171" spans="3:16" ht="15.75" customHeight="1">
      <c r="C171" s="89"/>
      <c r="D171" s="89"/>
      <c r="E171" s="89"/>
      <c r="F171" s="89"/>
      <c r="H171" s="89"/>
      <c r="I171" s="89"/>
      <c r="J171" s="89"/>
      <c r="K171" s="89"/>
      <c r="L171" s="89"/>
      <c r="M171" s="89"/>
      <c r="N171" s="89"/>
      <c r="O171" s="89"/>
      <c r="P171" s="89"/>
    </row>
    <row r="172" spans="3:16" ht="15.75" customHeight="1">
      <c r="C172" s="89"/>
      <c r="D172" s="89"/>
      <c r="E172" s="89"/>
      <c r="F172" s="89"/>
      <c r="H172" s="89"/>
      <c r="I172" s="89"/>
      <c r="J172" s="89"/>
      <c r="K172" s="89"/>
      <c r="L172" s="89"/>
      <c r="M172" s="89"/>
      <c r="N172" s="89"/>
      <c r="O172" s="89"/>
      <c r="P172" s="89"/>
    </row>
    <row r="173" spans="3:16" ht="15.75" customHeight="1">
      <c r="C173" s="89"/>
      <c r="D173" s="89"/>
      <c r="E173" s="89"/>
      <c r="F173" s="89"/>
      <c r="H173" s="89"/>
      <c r="I173" s="89"/>
      <c r="J173" s="89"/>
      <c r="K173" s="89"/>
      <c r="L173" s="89"/>
      <c r="M173" s="89"/>
      <c r="N173" s="89"/>
      <c r="O173" s="89"/>
      <c r="P173" s="89"/>
    </row>
    <row r="174" spans="3:16" ht="15.75" customHeight="1">
      <c r="C174" s="89"/>
      <c r="D174" s="89"/>
      <c r="E174" s="89"/>
      <c r="F174" s="89"/>
      <c r="H174" s="89"/>
      <c r="I174" s="89"/>
      <c r="J174" s="89"/>
      <c r="K174" s="89"/>
      <c r="L174" s="89"/>
      <c r="M174" s="89"/>
      <c r="N174" s="89"/>
      <c r="O174" s="89"/>
      <c r="P174" s="89"/>
    </row>
    <row r="175" spans="3:16" ht="15.75" customHeight="1">
      <c r="C175" s="89"/>
      <c r="D175" s="89"/>
      <c r="E175" s="89"/>
      <c r="F175" s="89"/>
      <c r="H175" s="89"/>
      <c r="I175" s="89"/>
      <c r="J175" s="89"/>
      <c r="K175" s="89"/>
      <c r="L175" s="89"/>
      <c r="M175" s="89"/>
      <c r="N175" s="89"/>
      <c r="O175" s="89"/>
      <c r="P175" s="89"/>
    </row>
    <row r="176" spans="3:16" ht="15.75" customHeight="1">
      <c r="C176" s="89"/>
      <c r="D176" s="89"/>
      <c r="E176" s="89"/>
      <c r="F176" s="89"/>
      <c r="H176" s="89"/>
      <c r="I176" s="89"/>
      <c r="J176" s="89"/>
      <c r="K176" s="89"/>
      <c r="L176" s="89"/>
      <c r="M176" s="89"/>
      <c r="N176" s="89"/>
      <c r="O176" s="89"/>
      <c r="P176" s="89"/>
    </row>
    <row r="177" spans="3:16" ht="15.75" customHeight="1">
      <c r="C177" s="89"/>
      <c r="D177" s="89"/>
      <c r="E177" s="89"/>
      <c r="F177" s="89"/>
      <c r="H177" s="89"/>
      <c r="I177" s="89"/>
      <c r="J177" s="89"/>
      <c r="K177" s="89"/>
      <c r="L177" s="89"/>
      <c r="M177" s="89"/>
      <c r="N177" s="89"/>
      <c r="O177" s="89"/>
      <c r="P177" s="89"/>
    </row>
    <row r="178" spans="3:16" ht="15.75" customHeight="1">
      <c r="C178" s="89"/>
      <c r="D178" s="89"/>
      <c r="E178" s="89"/>
      <c r="F178" s="89"/>
      <c r="H178" s="89"/>
      <c r="I178" s="89"/>
      <c r="J178" s="89"/>
      <c r="K178" s="89"/>
      <c r="L178" s="89"/>
      <c r="M178" s="89"/>
      <c r="N178" s="89"/>
      <c r="O178" s="89"/>
      <c r="P178" s="89"/>
    </row>
    <row r="179" spans="3:16" ht="15.75" customHeight="1">
      <c r="C179" s="89"/>
      <c r="D179" s="89"/>
      <c r="E179" s="89"/>
      <c r="F179" s="89"/>
      <c r="H179" s="89"/>
      <c r="I179" s="89"/>
      <c r="J179" s="89"/>
      <c r="K179" s="89"/>
      <c r="L179" s="89"/>
      <c r="M179" s="89"/>
      <c r="N179" s="89"/>
      <c r="O179" s="89"/>
      <c r="P179" s="89"/>
    </row>
    <row r="180" spans="3:16" ht="15.75" customHeight="1">
      <c r="C180" s="89"/>
      <c r="D180" s="89"/>
      <c r="E180" s="89"/>
      <c r="F180" s="89"/>
      <c r="H180" s="89"/>
      <c r="I180" s="89"/>
      <c r="J180" s="89"/>
      <c r="K180" s="89"/>
      <c r="L180" s="89"/>
      <c r="M180" s="89"/>
      <c r="N180" s="89"/>
      <c r="O180" s="89"/>
      <c r="P180" s="89"/>
    </row>
    <row r="181" spans="3:16" ht="15.75" customHeight="1">
      <c r="C181" s="89"/>
      <c r="D181" s="89"/>
      <c r="E181" s="89"/>
      <c r="F181" s="89"/>
      <c r="H181" s="89"/>
      <c r="I181" s="89"/>
      <c r="J181" s="89"/>
      <c r="K181" s="89"/>
      <c r="L181" s="89"/>
      <c r="M181" s="89"/>
      <c r="N181" s="89"/>
      <c r="O181" s="89"/>
      <c r="P181" s="89"/>
    </row>
    <row r="182" spans="3:16" ht="15.75" customHeight="1">
      <c r="C182" s="89"/>
      <c r="D182" s="89"/>
      <c r="E182" s="89"/>
      <c r="F182" s="89"/>
      <c r="H182" s="89"/>
      <c r="I182" s="89"/>
      <c r="J182" s="89"/>
      <c r="K182" s="89"/>
      <c r="L182" s="89"/>
      <c r="M182" s="89"/>
      <c r="N182" s="89"/>
      <c r="O182" s="89"/>
      <c r="P182" s="89"/>
    </row>
    <row r="183" spans="3:16" ht="15.75" customHeight="1">
      <c r="C183" s="89"/>
      <c r="D183" s="89"/>
      <c r="E183" s="89"/>
      <c r="F183" s="89"/>
      <c r="H183" s="89"/>
      <c r="I183" s="89"/>
      <c r="J183" s="89"/>
      <c r="K183" s="89"/>
      <c r="L183" s="89"/>
      <c r="M183" s="89"/>
      <c r="N183" s="89"/>
      <c r="O183" s="89"/>
      <c r="P183" s="89"/>
    </row>
    <row r="184" spans="3:16" ht="15.75" customHeight="1">
      <c r="C184" s="89"/>
      <c r="D184" s="89"/>
      <c r="E184" s="89"/>
      <c r="F184" s="89"/>
      <c r="H184" s="89"/>
      <c r="I184" s="89"/>
      <c r="J184" s="89"/>
      <c r="K184" s="89"/>
      <c r="L184" s="89"/>
      <c r="M184" s="89"/>
      <c r="N184" s="89"/>
      <c r="O184" s="89"/>
      <c r="P184" s="89"/>
    </row>
    <row r="185" spans="3:16" ht="15.75" customHeight="1">
      <c r="C185" s="89"/>
      <c r="D185" s="89"/>
      <c r="E185" s="89"/>
      <c r="F185" s="89"/>
      <c r="H185" s="89"/>
      <c r="I185" s="89"/>
      <c r="J185" s="89"/>
      <c r="K185" s="89"/>
      <c r="L185" s="89"/>
      <c r="M185" s="89"/>
      <c r="N185" s="89"/>
      <c r="O185" s="89"/>
      <c r="P185" s="89"/>
    </row>
    <row r="186" spans="3:16" ht="15.75" customHeight="1">
      <c r="C186" s="89"/>
      <c r="D186" s="89"/>
      <c r="E186" s="89"/>
      <c r="F186" s="89"/>
      <c r="H186" s="89"/>
      <c r="I186" s="89"/>
      <c r="J186" s="89"/>
      <c r="K186" s="89"/>
      <c r="L186" s="89"/>
      <c r="M186" s="89"/>
      <c r="N186" s="89"/>
      <c r="O186" s="89"/>
      <c r="P186" s="89"/>
    </row>
    <row r="187" spans="3:16" ht="15.75" customHeight="1">
      <c r="C187" s="89"/>
      <c r="D187" s="89"/>
      <c r="E187" s="89"/>
      <c r="F187" s="89"/>
      <c r="H187" s="89"/>
      <c r="I187" s="89"/>
      <c r="J187" s="89"/>
      <c r="K187" s="89"/>
      <c r="L187" s="89"/>
      <c r="M187" s="89"/>
      <c r="N187" s="89"/>
      <c r="O187" s="89"/>
      <c r="P187" s="89"/>
    </row>
    <row r="188" spans="3:16" ht="15.75" customHeight="1">
      <c r="C188" s="89"/>
      <c r="D188" s="89"/>
      <c r="E188" s="89"/>
      <c r="F188" s="89"/>
      <c r="H188" s="89"/>
      <c r="I188" s="89"/>
      <c r="J188" s="89"/>
      <c r="K188" s="89"/>
      <c r="L188" s="89"/>
      <c r="M188" s="89"/>
      <c r="N188" s="89"/>
      <c r="O188" s="89"/>
      <c r="P188" s="89"/>
    </row>
    <row r="189" spans="3:16" ht="15.75" customHeight="1">
      <c r="C189" s="89"/>
      <c r="D189" s="89"/>
      <c r="E189" s="89"/>
      <c r="F189" s="89"/>
      <c r="H189" s="89"/>
      <c r="I189" s="89"/>
      <c r="J189" s="89"/>
      <c r="K189" s="89"/>
      <c r="L189" s="89"/>
      <c r="M189" s="89"/>
      <c r="N189" s="89"/>
      <c r="O189" s="89"/>
      <c r="P189" s="89"/>
    </row>
    <row r="190" spans="3:16" ht="15.75" customHeight="1">
      <c r="C190" s="89"/>
      <c r="D190" s="89"/>
      <c r="E190" s="89"/>
      <c r="F190" s="89"/>
      <c r="H190" s="89"/>
      <c r="I190" s="89"/>
      <c r="J190" s="89"/>
      <c r="K190" s="89"/>
      <c r="L190" s="89"/>
      <c r="M190" s="89"/>
      <c r="N190" s="89"/>
      <c r="O190" s="89"/>
      <c r="P190" s="89"/>
    </row>
    <row r="191" spans="3:16" ht="15.75" customHeight="1">
      <c r="C191" s="89"/>
      <c r="D191" s="89"/>
      <c r="E191" s="89"/>
      <c r="F191" s="89"/>
      <c r="H191" s="89"/>
      <c r="I191" s="89"/>
      <c r="J191" s="89"/>
      <c r="K191" s="89"/>
      <c r="L191" s="89"/>
      <c r="M191" s="89"/>
      <c r="N191" s="89"/>
      <c r="O191" s="89"/>
      <c r="P191" s="89"/>
    </row>
    <row r="192" spans="3:16" ht="15.75" customHeight="1">
      <c r="C192" s="89"/>
      <c r="D192" s="89"/>
      <c r="E192" s="89"/>
      <c r="F192" s="89"/>
      <c r="H192" s="89"/>
      <c r="I192" s="89"/>
      <c r="J192" s="89"/>
      <c r="K192" s="89"/>
      <c r="L192" s="89"/>
      <c r="M192" s="89"/>
      <c r="N192" s="89"/>
      <c r="O192" s="89"/>
      <c r="P192" s="89"/>
    </row>
    <row r="193" spans="3:16" ht="15.75" customHeight="1">
      <c r="C193" s="89"/>
      <c r="D193" s="89"/>
      <c r="E193" s="89"/>
      <c r="F193" s="89"/>
      <c r="H193" s="89"/>
      <c r="I193" s="89"/>
      <c r="J193" s="89"/>
      <c r="K193" s="89"/>
      <c r="L193" s="89"/>
      <c r="M193" s="89"/>
      <c r="N193" s="89"/>
      <c r="O193" s="89"/>
      <c r="P193" s="89"/>
    </row>
    <row r="194" spans="3:16" ht="15.75" customHeight="1">
      <c r="C194" s="89"/>
      <c r="D194" s="89"/>
      <c r="E194" s="89"/>
      <c r="F194" s="89"/>
      <c r="H194" s="89"/>
      <c r="I194" s="89"/>
      <c r="J194" s="89"/>
      <c r="K194" s="89"/>
      <c r="L194" s="89"/>
      <c r="M194" s="89"/>
      <c r="N194" s="89"/>
      <c r="O194" s="89"/>
      <c r="P194" s="89"/>
    </row>
    <row r="195" spans="3:16" ht="15.75" customHeight="1">
      <c r="C195" s="89"/>
      <c r="D195" s="89"/>
      <c r="E195" s="89"/>
      <c r="F195" s="89"/>
      <c r="H195" s="89"/>
      <c r="I195" s="89"/>
      <c r="J195" s="89"/>
      <c r="K195" s="89"/>
      <c r="L195" s="89"/>
      <c r="M195" s="89"/>
      <c r="N195" s="89"/>
      <c r="O195" s="89"/>
      <c r="P195" s="89"/>
    </row>
    <row r="196" spans="3:16" ht="15.75" customHeight="1">
      <c r="C196" s="89"/>
      <c r="D196" s="89"/>
      <c r="E196" s="89"/>
      <c r="F196" s="89"/>
      <c r="H196" s="89"/>
      <c r="I196" s="89"/>
      <c r="J196" s="89"/>
      <c r="K196" s="89"/>
      <c r="L196" s="89"/>
      <c r="M196" s="89"/>
      <c r="N196" s="89"/>
      <c r="O196" s="89"/>
      <c r="P196" s="89"/>
    </row>
    <row r="197" spans="3:16" ht="15.75" customHeight="1">
      <c r="C197" s="89"/>
      <c r="D197" s="89"/>
      <c r="E197" s="89"/>
      <c r="F197" s="89"/>
      <c r="H197" s="89"/>
      <c r="I197" s="89"/>
      <c r="J197" s="89"/>
      <c r="K197" s="89"/>
      <c r="L197" s="89"/>
      <c r="M197" s="89"/>
      <c r="N197" s="89"/>
      <c r="O197" s="89"/>
      <c r="P197" s="89"/>
    </row>
    <row r="198" spans="3:16" ht="15.75" customHeight="1">
      <c r="C198" s="89"/>
      <c r="D198" s="89"/>
      <c r="E198" s="89"/>
      <c r="F198" s="89"/>
      <c r="H198" s="89"/>
      <c r="I198" s="89"/>
      <c r="J198" s="89"/>
      <c r="K198" s="89"/>
      <c r="L198" s="89"/>
      <c r="M198" s="89"/>
      <c r="N198" s="89"/>
      <c r="O198" s="89"/>
      <c r="P198" s="89"/>
    </row>
    <row r="199" spans="3:16" ht="15.75" customHeight="1">
      <c r="C199" s="89"/>
      <c r="D199" s="89"/>
      <c r="E199" s="89"/>
      <c r="F199" s="89"/>
      <c r="H199" s="89"/>
      <c r="I199" s="89"/>
      <c r="J199" s="89"/>
      <c r="K199" s="89"/>
      <c r="L199" s="89"/>
      <c r="M199" s="89"/>
      <c r="N199" s="89"/>
      <c r="O199" s="89"/>
      <c r="P199" s="89"/>
    </row>
    <row r="200" spans="3:16" ht="15.75" customHeight="1">
      <c r="C200" s="89"/>
      <c r="D200" s="89"/>
      <c r="E200" s="89"/>
      <c r="F200" s="89"/>
      <c r="H200" s="89"/>
      <c r="I200" s="89"/>
      <c r="J200" s="89"/>
      <c r="K200" s="89"/>
      <c r="L200" s="89"/>
      <c r="M200" s="89"/>
      <c r="N200" s="89"/>
      <c r="O200" s="89"/>
      <c r="P200" s="89"/>
    </row>
    <row r="201" spans="3:16" ht="15.75" customHeight="1">
      <c r="C201" s="89"/>
      <c r="D201" s="89"/>
      <c r="E201" s="89"/>
      <c r="F201" s="89"/>
      <c r="H201" s="89"/>
      <c r="I201" s="89"/>
      <c r="J201" s="89"/>
      <c r="K201" s="89"/>
      <c r="L201" s="89"/>
      <c r="M201" s="89"/>
      <c r="N201" s="89"/>
      <c r="O201" s="89"/>
      <c r="P201" s="89"/>
    </row>
    <row r="202" spans="3:16" ht="15.75" customHeight="1">
      <c r="C202" s="89"/>
      <c r="D202" s="89"/>
      <c r="E202" s="89"/>
      <c r="F202" s="89"/>
      <c r="H202" s="89"/>
      <c r="I202" s="89"/>
      <c r="J202" s="89"/>
      <c r="K202" s="89"/>
      <c r="L202" s="89"/>
      <c r="M202" s="89"/>
      <c r="N202" s="89"/>
      <c r="O202" s="89"/>
      <c r="P202" s="89"/>
    </row>
    <row r="203" spans="3:16" ht="15.75" customHeight="1">
      <c r="C203" s="89"/>
      <c r="D203" s="89"/>
      <c r="E203" s="89"/>
      <c r="F203" s="89"/>
      <c r="H203" s="89"/>
      <c r="I203" s="89"/>
      <c r="J203" s="89"/>
      <c r="K203" s="89"/>
      <c r="L203" s="89"/>
      <c r="M203" s="89"/>
      <c r="N203" s="89"/>
      <c r="O203" s="89"/>
      <c r="P203" s="89"/>
    </row>
    <row r="204" spans="3:16" ht="15.75" customHeight="1">
      <c r="C204" s="89"/>
      <c r="D204" s="89"/>
      <c r="E204" s="89"/>
      <c r="F204" s="89"/>
      <c r="H204" s="89"/>
      <c r="I204" s="89"/>
      <c r="J204" s="89"/>
      <c r="K204" s="89"/>
      <c r="L204" s="89"/>
      <c r="M204" s="89"/>
      <c r="N204" s="89"/>
      <c r="O204" s="89"/>
      <c r="P204" s="89"/>
    </row>
    <row r="205" spans="3:16" ht="15.75" customHeight="1">
      <c r="C205" s="89"/>
      <c r="D205" s="89"/>
      <c r="E205" s="89"/>
      <c r="F205" s="89"/>
      <c r="H205" s="89"/>
      <c r="I205" s="89"/>
      <c r="J205" s="89"/>
      <c r="K205" s="89"/>
      <c r="L205" s="89"/>
      <c r="M205" s="89"/>
      <c r="N205" s="89"/>
      <c r="O205" s="89"/>
      <c r="P205" s="89"/>
    </row>
    <row r="206" spans="3:16" ht="15.75" customHeight="1">
      <c r="C206" s="89"/>
      <c r="D206" s="89"/>
      <c r="E206" s="89"/>
      <c r="F206" s="89"/>
      <c r="H206" s="89"/>
      <c r="I206" s="89"/>
      <c r="J206" s="89"/>
      <c r="K206" s="89"/>
      <c r="L206" s="89"/>
      <c r="M206" s="89"/>
      <c r="N206" s="89"/>
      <c r="O206" s="89"/>
      <c r="P206" s="89"/>
    </row>
    <row r="207" spans="3:16" ht="15.75" customHeight="1">
      <c r="C207" s="89"/>
      <c r="D207" s="89"/>
      <c r="E207" s="89"/>
      <c r="F207" s="89"/>
      <c r="H207" s="89"/>
      <c r="I207" s="89"/>
      <c r="J207" s="89"/>
      <c r="K207" s="89"/>
      <c r="L207" s="89"/>
      <c r="M207" s="89"/>
      <c r="N207" s="89"/>
      <c r="O207" s="89"/>
      <c r="P207" s="89"/>
    </row>
    <row r="208" spans="3:16" ht="15.75" customHeight="1">
      <c r="C208" s="89"/>
      <c r="D208" s="89"/>
      <c r="E208" s="89"/>
      <c r="F208" s="89"/>
      <c r="H208" s="89"/>
      <c r="I208" s="89"/>
      <c r="J208" s="89"/>
      <c r="K208" s="89"/>
      <c r="L208" s="89"/>
      <c r="M208" s="89"/>
      <c r="N208" s="89"/>
      <c r="O208" s="89"/>
      <c r="P208" s="89"/>
    </row>
    <row r="209" spans="3:16" ht="15.75" customHeight="1">
      <c r="C209" s="89"/>
      <c r="D209" s="89"/>
      <c r="E209" s="89"/>
      <c r="F209" s="89"/>
      <c r="H209" s="89"/>
      <c r="I209" s="89"/>
      <c r="J209" s="89"/>
      <c r="K209" s="89"/>
      <c r="L209" s="89"/>
      <c r="M209" s="89"/>
      <c r="N209" s="89"/>
      <c r="O209" s="89"/>
      <c r="P209" s="89"/>
    </row>
    <row r="210" spans="3:16" ht="15.75" customHeight="1">
      <c r="C210" s="89"/>
      <c r="D210" s="89"/>
      <c r="E210" s="89"/>
      <c r="F210" s="89"/>
      <c r="H210" s="89"/>
      <c r="I210" s="89"/>
      <c r="J210" s="89"/>
      <c r="K210" s="89"/>
      <c r="L210" s="89"/>
      <c r="M210" s="89"/>
      <c r="N210" s="89"/>
      <c r="O210" s="89"/>
      <c r="P210" s="89"/>
    </row>
    <row r="211" spans="3:16" ht="15.75" customHeight="1">
      <c r="C211" s="89"/>
      <c r="D211" s="89"/>
      <c r="E211" s="89"/>
      <c r="F211" s="89"/>
      <c r="H211" s="89"/>
      <c r="I211" s="89"/>
      <c r="J211" s="89"/>
      <c r="K211" s="89"/>
      <c r="L211" s="89"/>
      <c r="M211" s="89"/>
      <c r="N211" s="89"/>
      <c r="O211" s="89"/>
      <c r="P211" s="89"/>
    </row>
    <row r="212" spans="3:16" ht="15.75" customHeight="1">
      <c r="C212" s="89"/>
      <c r="D212" s="89"/>
      <c r="E212" s="89"/>
      <c r="F212" s="89"/>
      <c r="H212" s="89"/>
      <c r="I212" s="89"/>
      <c r="J212" s="89"/>
      <c r="K212" s="89"/>
      <c r="L212" s="89"/>
      <c r="M212" s="89"/>
      <c r="N212" s="89"/>
      <c r="O212" s="89"/>
      <c r="P212" s="89"/>
    </row>
    <row r="213" spans="3:16" ht="15.75" customHeight="1">
      <c r="C213" s="89"/>
      <c r="D213" s="89"/>
      <c r="E213" s="89"/>
      <c r="F213" s="89"/>
      <c r="H213" s="89"/>
      <c r="I213" s="89"/>
      <c r="J213" s="89"/>
      <c r="K213" s="89"/>
      <c r="L213" s="89"/>
      <c r="M213" s="89"/>
      <c r="N213" s="89"/>
      <c r="O213" s="89"/>
      <c r="P213" s="89"/>
    </row>
    <row r="214" spans="3:16" ht="15.75" customHeight="1">
      <c r="C214" s="89"/>
      <c r="D214" s="89"/>
      <c r="E214" s="89"/>
      <c r="F214" s="89"/>
      <c r="H214" s="89"/>
      <c r="I214" s="89"/>
      <c r="J214" s="89"/>
      <c r="K214" s="89"/>
      <c r="L214" s="89"/>
      <c r="M214" s="89"/>
      <c r="N214" s="89"/>
      <c r="O214" s="89"/>
      <c r="P214" s="89"/>
    </row>
    <row r="215" spans="3:16" ht="15.75" customHeight="1">
      <c r="C215" s="89"/>
      <c r="D215" s="89"/>
      <c r="E215" s="89"/>
      <c r="F215" s="89"/>
      <c r="H215" s="89"/>
      <c r="I215" s="89"/>
      <c r="J215" s="89"/>
      <c r="K215" s="89"/>
      <c r="L215" s="89"/>
      <c r="M215" s="89"/>
      <c r="N215" s="89"/>
      <c r="O215" s="89"/>
      <c r="P215" s="89"/>
    </row>
    <row r="216" spans="3:16" ht="15.75" customHeight="1">
      <c r="C216" s="89"/>
      <c r="D216" s="89"/>
      <c r="E216" s="89"/>
      <c r="F216" s="89"/>
      <c r="H216" s="89"/>
      <c r="I216" s="89"/>
      <c r="J216" s="89"/>
      <c r="K216" s="89"/>
      <c r="L216" s="89"/>
      <c r="M216" s="89"/>
      <c r="N216" s="89"/>
      <c r="O216" s="89"/>
      <c r="P216" s="89"/>
    </row>
    <row r="217" spans="3:16" ht="15.75" customHeight="1">
      <c r="C217" s="89"/>
      <c r="D217" s="89"/>
      <c r="E217" s="89"/>
      <c r="F217" s="89"/>
      <c r="H217" s="89"/>
      <c r="I217" s="89"/>
      <c r="J217" s="89"/>
      <c r="K217" s="89"/>
      <c r="L217" s="89"/>
      <c r="M217" s="89"/>
      <c r="N217" s="89"/>
      <c r="O217" s="89"/>
      <c r="P217" s="89"/>
    </row>
    <row r="218" spans="3:16" ht="15.75" customHeight="1">
      <c r="C218" s="89"/>
      <c r="D218" s="89"/>
      <c r="E218" s="89"/>
      <c r="F218" s="89"/>
      <c r="H218" s="89"/>
      <c r="I218" s="89"/>
      <c r="J218" s="89"/>
      <c r="K218" s="89"/>
      <c r="L218" s="89"/>
      <c r="M218" s="89"/>
      <c r="N218" s="89"/>
      <c r="O218" s="89"/>
      <c r="P218" s="89"/>
    </row>
    <row r="219" spans="3:16" ht="15.75" customHeight="1">
      <c r="C219" s="89"/>
      <c r="D219" s="89"/>
      <c r="E219" s="89"/>
      <c r="F219" s="89"/>
      <c r="H219" s="89"/>
      <c r="I219" s="89"/>
      <c r="J219" s="89"/>
      <c r="K219" s="89"/>
      <c r="L219" s="89"/>
      <c r="M219" s="89"/>
      <c r="N219" s="89"/>
      <c r="O219" s="89"/>
      <c r="P219" s="89"/>
    </row>
    <row r="220" spans="3:16" ht="15.75" customHeight="1">
      <c r="C220" s="89"/>
      <c r="D220" s="89"/>
      <c r="E220" s="89"/>
      <c r="F220" s="89"/>
      <c r="H220" s="89"/>
      <c r="I220" s="89"/>
      <c r="J220" s="89"/>
      <c r="K220" s="89"/>
      <c r="L220" s="89"/>
      <c r="M220" s="89"/>
      <c r="N220" s="89"/>
      <c r="O220" s="89"/>
      <c r="P220" s="89"/>
    </row>
    <row r="221" spans="3:16" ht="15.75" customHeight="1">
      <c r="C221" s="89"/>
      <c r="D221" s="89"/>
      <c r="E221" s="89"/>
      <c r="F221" s="89"/>
      <c r="H221" s="89"/>
      <c r="I221" s="89"/>
      <c r="J221" s="89"/>
      <c r="K221" s="89"/>
      <c r="L221" s="89"/>
      <c r="M221" s="89"/>
      <c r="N221" s="89"/>
      <c r="O221" s="89"/>
      <c r="P221" s="89"/>
    </row>
    <row r="222" spans="3:16" ht="15.75" customHeight="1">
      <c r="C222" s="89"/>
      <c r="D222" s="89"/>
      <c r="E222" s="89"/>
      <c r="F222" s="89"/>
      <c r="H222" s="89"/>
      <c r="I222" s="89"/>
      <c r="J222" s="89"/>
      <c r="K222" s="89"/>
      <c r="L222" s="89"/>
      <c r="M222" s="89"/>
      <c r="N222" s="89"/>
      <c r="O222" s="89"/>
      <c r="P222" s="89"/>
    </row>
    <row r="223" spans="3:16" ht="15.75" customHeight="1">
      <c r="C223" s="89"/>
      <c r="D223" s="89"/>
      <c r="E223" s="89"/>
      <c r="F223" s="89"/>
      <c r="H223" s="89"/>
      <c r="I223" s="89"/>
      <c r="J223" s="89"/>
      <c r="K223" s="89"/>
      <c r="L223" s="89"/>
      <c r="M223" s="89"/>
      <c r="N223" s="89"/>
      <c r="O223" s="89"/>
      <c r="P223" s="89"/>
    </row>
    <row r="224" spans="3:16" ht="15.75" customHeight="1">
      <c r="C224" s="89"/>
      <c r="D224" s="89"/>
      <c r="E224" s="89"/>
      <c r="F224" s="89"/>
      <c r="H224" s="89"/>
      <c r="I224" s="89"/>
      <c r="J224" s="89"/>
      <c r="K224" s="89"/>
      <c r="L224" s="89"/>
      <c r="M224" s="89"/>
      <c r="N224" s="89"/>
      <c r="O224" s="89"/>
      <c r="P224" s="89"/>
    </row>
    <row r="225" spans="3:16" ht="15.75" customHeight="1">
      <c r="C225" s="89"/>
      <c r="D225" s="89"/>
      <c r="E225" s="89"/>
      <c r="F225" s="89"/>
      <c r="H225" s="89"/>
      <c r="I225" s="89"/>
      <c r="J225" s="89"/>
      <c r="K225" s="89"/>
      <c r="L225" s="89"/>
      <c r="M225" s="89"/>
      <c r="N225" s="89"/>
      <c r="O225" s="89"/>
      <c r="P225" s="89"/>
    </row>
    <row r="226" spans="3:16" ht="15.75" customHeight="1">
      <c r="C226" s="89"/>
      <c r="D226" s="89"/>
      <c r="E226" s="89"/>
      <c r="F226" s="89"/>
      <c r="H226" s="89"/>
      <c r="I226" s="89"/>
      <c r="J226" s="89"/>
      <c r="K226" s="89"/>
      <c r="L226" s="89"/>
      <c r="M226" s="89"/>
      <c r="N226" s="89"/>
      <c r="O226" s="89"/>
      <c r="P226" s="89"/>
    </row>
    <row r="227" spans="3:16" ht="15.75" customHeight="1">
      <c r="C227" s="89"/>
      <c r="D227" s="89"/>
      <c r="E227" s="89"/>
      <c r="F227" s="89"/>
      <c r="H227" s="89"/>
      <c r="I227" s="89"/>
      <c r="J227" s="89"/>
      <c r="K227" s="89"/>
      <c r="L227" s="89"/>
      <c r="M227" s="89"/>
      <c r="N227" s="89"/>
      <c r="O227" s="89"/>
      <c r="P227" s="89"/>
    </row>
    <row r="228" spans="3:16" ht="15.75" customHeight="1">
      <c r="C228" s="89"/>
      <c r="D228" s="89"/>
      <c r="E228" s="89"/>
      <c r="F228" s="89"/>
      <c r="H228" s="89"/>
      <c r="I228" s="89"/>
      <c r="J228" s="89"/>
      <c r="K228" s="89"/>
      <c r="L228" s="89"/>
      <c r="M228" s="89"/>
      <c r="N228" s="89"/>
      <c r="O228" s="89"/>
      <c r="P228" s="89"/>
    </row>
    <row r="229" spans="3:16" ht="15.75" customHeight="1">
      <c r="C229" s="89"/>
      <c r="D229" s="89"/>
      <c r="E229" s="89"/>
      <c r="F229" s="89"/>
      <c r="H229" s="89"/>
      <c r="I229" s="89"/>
      <c r="J229" s="89"/>
      <c r="K229" s="89"/>
      <c r="L229" s="89"/>
      <c r="M229" s="89"/>
      <c r="N229" s="89"/>
      <c r="O229" s="89"/>
      <c r="P229" s="89"/>
    </row>
    <row r="230" spans="3:16" ht="15.75" customHeight="1">
      <c r="C230" s="89"/>
      <c r="D230" s="89"/>
      <c r="E230" s="89"/>
      <c r="F230" s="89"/>
      <c r="H230" s="89"/>
      <c r="I230" s="89"/>
      <c r="J230" s="89"/>
      <c r="K230" s="89"/>
      <c r="L230" s="89"/>
      <c r="M230" s="89"/>
      <c r="N230" s="89"/>
      <c r="O230" s="89"/>
      <c r="P230" s="89"/>
    </row>
    <row r="231" spans="3:16" ht="15.75" customHeight="1">
      <c r="C231" s="89"/>
      <c r="D231" s="89"/>
      <c r="E231" s="89"/>
      <c r="F231" s="89"/>
      <c r="H231" s="89"/>
      <c r="I231" s="89"/>
      <c r="J231" s="89"/>
      <c r="K231" s="89"/>
      <c r="L231" s="89"/>
      <c r="M231" s="89"/>
      <c r="N231" s="89"/>
      <c r="O231" s="89"/>
      <c r="P231" s="89"/>
    </row>
    <row r="232" spans="3:16" ht="15.75" customHeight="1">
      <c r="C232" s="89"/>
      <c r="D232" s="89"/>
      <c r="E232" s="89"/>
      <c r="F232" s="89"/>
      <c r="H232" s="89"/>
      <c r="I232" s="89"/>
      <c r="J232" s="89"/>
      <c r="K232" s="89"/>
      <c r="L232" s="89"/>
      <c r="M232" s="89"/>
      <c r="N232" s="89"/>
      <c r="O232" s="89"/>
      <c r="P232" s="89"/>
    </row>
    <row r="233" spans="3:16" ht="15.75" customHeight="1">
      <c r="C233" s="89"/>
      <c r="D233" s="89"/>
      <c r="E233" s="89"/>
      <c r="F233" s="89"/>
      <c r="H233" s="89"/>
      <c r="I233" s="89"/>
      <c r="J233" s="89"/>
      <c r="K233" s="89"/>
      <c r="L233" s="89"/>
      <c r="M233" s="89"/>
      <c r="N233" s="89"/>
      <c r="O233" s="89"/>
      <c r="P233" s="89"/>
    </row>
    <row r="234" spans="3:16" ht="15.75" customHeight="1">
      <c r="C234" s="89"/>
      <c r="D234" s="89"/>
      <c r="E234" s="89"/>
      <c r="F234" s="89"/>
      <c r="H234" s="89"/>
      <c r="I234" s="89"/>
      <c r="J234" s="89"/>
      <c r="K234" s="89"/>
      <c r="L234" s="89"/>
      <c r="M234" s="89"/>
      <c r="N234" s="89"/>
      <c r="O234" s="89"/>
      <c r="P234" s="89"/>
    </row>
    <row r="235" spans="3:16" ht="15.75" customHeight="1">
      <c r="C235" s="89"/>
      <c r="D235" s="89"/>
      <c r="E235" s="89"/>
      <c r="F235" s="89"/>
      <c r="H235" s="89"/>
      <c r="I235" s="89"/>
      <c r="J235" s="89"/>
      <c r="K235" s="89"/>
      <c r="L235" s="89"/>
      <c r="M235" s="89"/>
      <c r="N235" s="89"/>
      <c r="O235" s="89"/>
      <c r="P235" s="89"/>
    </row>
    <row r="236" spans="3:16" ht="15.75" customHeight="1">
      <c r="C236" s="89"/>
      <c r="D236" s="89"/>
      <c r="E236" s="89"/>
      <c r="F236" s="89"/>
      <c r="H236" s="89"/>
      <c r="I236" s="89"/>
      <c r="J236" s="89"/>
      <c r="K236" s="89"/>
      <c r="L236" s="89"/>
      <c r="M236" s="89"/>
      <c r="N236" s="89"/>
      <c r="O236" s="89"/>
      <c r="P236" s="89"/>
    </row>
    <row r="237" spans="3:16" ht="15.75" customHeight="1">
      <c r="C237" s="89"/>
      <c r="D237" s="89"/>
      <c r="E237" s="89"/>
      <c r="F237" s="89"/>
      <c r="H237" s="89"/>
      <c r="I237" s="89"/>
      <c r="J237" s="89"/>
      <c r="K237" s="89"/>
      <c r="L237" s="89"/>
      <c r="M237" s="89"/>
      <c r="N237" s="89"/>
      <c r="O237" s="89"/>
      <c r="P237" s="89"/>
    </row>
    <row r="238" spans="3:16" ht="15.75" customHeight="1">
      <c r="C238" s="89"/>
      <c r="D238" s="89"/>
      <c r="E238" s="89"/>
      <c r="F238" s="89"/>
      <c r="H238" s="89"/>
      <c r="I238" s="89"/>
      <c r="J238" s="89"/>
      <c r="K238" s="89"/>
      <c r="L238" s="89"/>
      <c r="M238" s="89"/>
      <c r="N238" s="89"/>
      <c r="O238" s="89"/>
      <c r="P238" s="89"/>
    </row>
    <row r="239" spans="3:16" ht="15.75" customHeight="1">
      <c r="C239" s="89"/>
      <c r="D239" s="89"/>
      <c r="E239" s="89"/>
      <c r="F239" s="89"/>
      <c r="H239" s="89"/>
      <c r="I239" s="89"/>
      <c r="J239" s="89"/>
      <c r="K239" s="89"/>
      <c r="L239" s="89"/>
      <c r="M239" s="89"/>
      <c r="N239" s="89"/>
      <c r="O239" s="89"/>
      <c r="P239" s="89"/>
    </row>
    <row r="240" spans="3:16" ht="15.75" customHeight="1">
      <c r="C240" s="89"/>
      <c r="D240" s="89"/>
      <c r="E240" s="89"/>
      <c r="F240" s="89"/>
      <c r="H240" s="89"/>
      <c r="I240" s="89"/>
      <c r="J240" s="89"/>
      <c r="K240" s="89"/>
      <c r="L240" s="89"/>
      <c r="M240" s="89"/>
      <c r="N240" s="89"/>
      <c r="O240" s="89"/>
      <c r="P240" s="89"/>
    </row>
    <row r="241" spans="3:16" ht="15.75" customHeight="1">
      <c r="C241" s="89"/>
      <c r="D241" s="89"/>
      <c r="E241" s="89"/>
      <c r="F241" s="89"/>
      <c r="H241" s="89"/>
      <c r="I241" s="89"/>
      <c r="J241" s="89"/>
      <c r="K241" s="89"/>
      <c r="L241" s="89"/>
      <c r="M241" s="89"/>
      <c r="N241" s="89"/>
      <c r="O241" s="89"/>
      <c r="P241" s="89"/>
    </row>
    <row r="242" spans="3:16" ht="15.75" customHeight="1">
      <c r="C242" s="89"/>
      <c r="D242" s="89"/>
      <c r="E242" s="89"/>
      <c r="F242" s="89"/>
      <c r="H242" s="89"/>
      <c r="I242" s="89"/>
      <c r="J242" s="89"/>
      <c r="K242" s="89"/>
      <c r="L242" s="89"/>
      <c r="M242" s="89"/>
      <c r="N242" s="89"/>
      <c r="O242" s="89"/>
      <c r="P242" s="89"/>
    </row>
    <row r="243" spans="3:16" ht="15.75" customHeight="1">
      <c r="C243" s="89"/>
      <c r="D243" s="89"/>
      <c r="E243" s="89"/>
      <c r="F243" s="89"/>
      <c r="H243" s="89"/>
      <c r="I243" s="89"/>
      <c r="J243" s="89"/>
      <c r="K243" s="89"/>
      <c r="L243" s="89"/>
      <c r="M243" s="89"/>
      <c r="N243" s="89"/>
      <c r="O243" s="89"/>
      <c r="P243" s="89"/>
    </row>
    <row r="244" spans="3:16" ht="15.75" customHeight="1">
      <c r="C244" s="89"/>
      <c r="D244" s="89"/>
      <c r="E244" s="89"/>
      <c r="F244" s="89"/>
      <c r="H244" s="89"/>
      <c r="I244" s="89"/>
      <c r="J244" s="89"/>
      <c r="K244" s="89"/>
      <c r="L244" s="89"/>
      <c r="M244" s="89"/>
      <c r="N244" s="89"/>
      <c r="O244" s="89"/>
      <c r="P244" s="89"/>
    </row>
    <row r="245" spans="3:16" ht="15.75" customHeight="1">
      <c r="C245" s="89"/>
      <c r="D245" s="89"/>
      <c r="E245" s="89"/>
      <c r="F245" s="89"/>
      <c r="H245" s="89"/>
      <c r="I245" s="89"/>
      <c r="J245" s="89"/>
      <c r="K245" s="89"/>
      <c r="L245" s="89"/>
      <c r="M245" s="89"/>
      <c r="N245" s="89"/>
      <c r="O245" s="89"/>
      <c r="P245" s="89"/>
    </row>
    <row r="246" spans="3:16" ht="15.75" customHeight="1">
      <c r="C246" s="89"/>
      <c r="D246" s="89"/>
      <c r="E246" s="89"/>
      <c r="F246" s="89"/>
      <c r="H246" s="89"/>
      <c r="I246" s="89"/>
      <c r="J246" s="89"/>
      <c r="K246" s="89"/>
      <c r="L246" s="89"/>
      <c r="M246" s="89"/>
      <c r="N246" s="89"/>
      <c r="O246" s="89"/>
      <c r="P246" s="89"/>
    </row>
    <row r="247" spans="3:16" ht="15.75" customHeight="1">
      <c r="C247" s="89"/>
      <c r="D247" s="89"/>
      <c r="E247" s="89"/>
      <c r="F247" s="89"/>
      <c r="H247" s="89"/>
      <c r="I247" s="89"/>
      <c r="J247" s="89"/>
      <c r="K247" s="89"/>
      <c r="L247" s="89"/>
      <c r="M247" s="89"/>
      <c r="N247" s="89"/>
      <c r="O247" s="89"/>
      <c r="P247" s="89"/>
    </row>
    <row r="248" spans="3:16" ht="15.75" customHeight="1">
      <c r="C248" s="89"/>
      <c r="D248" s="89"/>
      <c r="E248" s="89"/>
      <c r="F248" s="89"/>
      <c r="H248" s="89"/>
      <c r="I248" s="89"/>
      <c r="J248" s="89"/>
      <c r="K248" s="89"/>
      <c r="L248" s="89"/>
      <c r="M248" s="89"/>
      <c r="N248" s="89"/>
      <c r="O248" s="89"/>
      <c r="P248" s="89"/>
    </row>
    <row r="249" spans="3:16" ht="15.75" customHeight="1">
      <c r="C249" s="89"/>
      <c r="D249" s="89"/>
      <c r="E249" s="89"/>
      <c r="F249" s="89"/>
      <c r="H249" s="89"/>
      <c r="I249" s="89"/>
      <c r="J249" s="89"/>
      <c r="K249" s="89"/>
      <c r="L249" s="89"/>
      <c r="M249" s="89"/>
      <c r="N249" s="89"/>
      <c r="O249" s="89"/>
      <c r="P249" s="89"/>
    </row>
    <row r="250" spans="3:16" ht="15.75" customHeight="1">
      <c r="C250" s="89"/>
      <c r="D250" s="89"/>
      <c r="E250" s="89"/>
      <c r="F250" s="89"/>
      <c r="H250" s="89"/>
      <c r="I250" s="89"/>
      <c r="J250" s="89"/>
      <c r="K250" s="89"/>
      <c r="L250" s="89"/>
      <c r="M250" s="89"/>
      <c r="N250" s="89"/>
      <c r="O250" s="89"/>
      <c r="P250" s="89"/>
    </row>
    <row r="251" spans="3:16" ht="15.75" customHeight="1">
      <c r="C251" s="89"/>
      <c r="D251" s="89"/>
      <c r="E251" s="89"/>
      <c r="F251" s="89"/>
      <c r="H251" s="89"/>
      <c r="I251" s="89"/>
      <c r="J251" s="89"/>
      <c r="K251" s="89"/>
      <c r="L251" s="89"/>
      <c r="M251" s="89"/>
      <c r="N251" s="89"/>
      <c r="O251" s="89"/>
      <c r="P251" s="89"/>
    </row>
    <row r="252" spans="3:16" ht="15.75" customHeight="1">
      <c r="C252" s="89"/>
      <c r="D252" s="89"/>
      <c r="E252" s="89"/>
      <c r="F252" s="89"/>
      <c r="H252" s="89"/>
      <c r="I252" s="89"/>
      <c r="J252" s="89"/>
      <c r="K252" s="89"/>
      <c r="L252" s="89"/>
      <c r="M252" s="89"/>
      <c r="N252" s="89"/>
      <c r="O252" s="89"/>
      <c r="P252" s="89"/>
    </row>
    <row r="253" spans="3:16" ht="15.75" customHeight="1">
      <c r="C253" s="89"/>
      <c r="D253" s="89"/>
      <c r="E253" s="89"/>
      <c r="F253" s="89"/>
      <c r="H253" s="89"/>
      <c r="I253" s="89"/>
      <c r="J253" s="89"/>
      <c r="K253" s="89"/>
      <c r="L253" s="89"/>
      <c r="M253" s="89"/>
      <c r="N253" s="89"/>
      <c r="O253" s="89"/>
      <c r="P253" s="89"/>
    </row>
    <row r="254" spans="3:16" ht="15.75" customHeight="1">
      <c r="C254" s="89"/>
      <c r="D254" s="89"/>
      <c r="E254" s="89"/>
      <c r="F254" s="89"/>
      <c r="H254" s="89"/>
      <c r="I254" s="89"/>
      <c r="J254" s="89"/>
      <c r="K254" s="89"/>
      <c r="L254" s="89"/>
      <c r="M254" s="89"/>
      <c r="N254" s="89"/>
      <c r="O254" s="89"/>
      <c r="P254" s="89"/>
    </row>
    <row r="255" spans="3:16" ht="15.75" customHeight="1">
      <c r="C255" s="89"/>
      <c r="D255" s="89"/>
      <c r="E255" s="89"/>
      <c r="F255" s="89"/>
      <c r="H255" s="89"/>
      <c r="I255" s="89"/>
      <c r="J255" s="89"/>
      <c r="K255" s="89"/>
      <c r="L255" s="89"/>
      <c r="M255" s="89"/>
      <c r="N255" s="89"/>
      <c r="O255" s="89"/>
      <c r="P255" s="89"/>
    </row>
    <row r="256" spans="3:16" ht="15.75" customHeight="1">
      <c r="C256" s="89"/>
      <c r="D256" s="89"/>
      <c r="E256" s="89"/>
      <c r="F256" s="89"/>
      <c r="H256" s="89"/>
      <c r="I256" s="89"/>
      <c r="J256" s="89"/>
      <c r="K256" s="89"/>
      <c r="L256" s="89"/>
      <c r="M256" s="89"/>
      <c r="N256" s="89"/>
      <c r="O256" s="89"/>
      <c r="P256" s="89"/>
    </row>
    <row r="257" spans="3:16" ht="15.75" customHeight="1">
      <c r="C257" s="89"/>
      <c r="D257" s="89"/>
      <c r="E257" s="89"/>
      <c r="F257" s="89"/>
      <c r="H257" s="89"/>
      <c r="I257" s="89"/>
      <c r="J257" s="89"/>
      <c r="K257" s="89"/>
      <c r="L257" s="89"/>
      <c r="M257" s="89"/>
      <c r="N257" s="89"/>
      <c r="O257" s="89"/>
      <c r="P257" s="89"/>
    </row>
    <row r="258" spans="3:16" ht="15.75" customHeight="1">
      <c r="C258" s="89"/>
      <c r="D258" s="89"/>
      <c r="E258" s="89"/>
      <c r="F258" s="89"/>
      <c r="H258" s="89"/>
      <c r="I258" s="89"/>
      <c r="J258" s="89"/>
      <c r="K258" s="89"/>
      <c r="L258" s="89"/>
      <c r="M258" s="89"/>
      <c r="N258" s="89"/>
      <c r="O258" s="89"/>
      <c r="P258" s="89"/>
    </row>
    <row r="259" spans="3:16" ht="15.75" customHeight="1">
      <c r="C259" s="89"/>
      <c r="D259" s="89"/>
      <c r="E259" s="89"/>
      <c r="F259" s="89"/>
      <c r="H259" s="89"/>
      <c r="I259" s="89"/>
      <c r="J259" s="89"/>
      <c r="K259" s="89"/>
      <c r="L259" s="89"/>
      <c r="M259" s="89"/>
      <c r="N259" s="89"/>
      <c r="O259" s="89"/>
      <c r="P259" s="89"/>
    </row>
    <row r="260" spans="3:16" ht="15.75" customHeight="1">
      <c r="C260" s="89"/>
      <c r="D260" s="89"/>
      <c r="E260" s="89"/>
      <c r="F260" s="89"/>
      <c r="H260" s="89"/>
      <c r="I260" s="89"/>
      <c r="J260" s="89"/>
      <c r="K260" s="89"/>
      <c r="L260" s="89"/>
      <c r="M260" s="89"/>
      <c r="N260" s="89"/>
      <c r="O260" s="89"/>
      <c r="P260" s="89"/>
    </row>
    <row r="261" spans="3:16" ht="15.75" customHeight="1">
      <c r="C261" s="89"/>
      <c r="D261" s="89"/>
      <c r="E261" s="89"/>
      <c r="F261" s="89"/>
      <c r="H261" s="89"/>
      <c r="I261" s="89"/>
      <c r="J261" s="89"/>
      <c r="K261" s="89"/>
      <c r="L261" s="89"/>
      <c r="M261" s="89"/>
      <c r="N261" s="89"/>
      <c r="O261" s="89"/>
      <c r="P261" s="89"/>
    </row>
    <row r="262" spans="3:16" ht="15.75" customHeight="1">
      <c r="C262" s="89"/>
      <c r="D262" s="89"/>
      <c r="E262" s="89"/>
      <c r="F262" s="89"/>
      <c r="H262" s="89"/>
      <c r="I262" s="89"/>
      <c r="J262" s="89"/>
      <c r="K262" s="89"/>
      <c r="L262" s="89"/>
      <c r="M262" s="89"/>
      <c r="N262" s="89"/>
      <c r="O262" s="89"/>
      <c r="P262" s="89"/>
    </row>
    <row r="263" spans="3:16" ht="15.75" customHeight="1">
      <c r="C263" s="89"/>
      <c r="D263" s="89"/>
      <c r="E263" s="89"/>
      <c r="F263" s="89"/>
      <c r="H263" s="89"/>
      <c r="I263" s="89"/>
      <c r="J263" s="89"/>
      <c r="K263" s="89"/>
      <c r="L263" s="89"/>
      <c r="M263" s="89"/>
      <c r="N263" s="89"/>
      <c r="O263" s="89"/>
      <c r="P263" s="89"/>
    </row>
    <row r="264" spans="3:16" ht="15.75" customHeight="1">
      <c r="C264" s="89"/>
      <c r="D264" s="89"/>
      <c r="E264" s="89"/>
      <c r="F264" s="89"/>
      <c r="H264" s="89"/>
      <c r="I264" s="89"/>
      <c r="J264" s="89"/>
      <c r="K264" s="89"/>
      <c r="L264" s="89"/>
      <c r="M264" s="89"/>
      <c r="N264" s="89"/>
      <c r="O264" s="89"/>
      <c r="P264" s="89"/>
    </row>
    <row r="265" spans="3:16" ht="15.75" customHeight="1">
      <c r="C265" s="89"/>
      <c r="D265" s="89"/>
      <c r="E265" s="89"/>
      <c r="F265" s="89"/>
      <c r="H265" s="89"/>
      <c r="I265" s="89"/>
      <c r="J265" s="89"/>
      <c r="K265" s="89"/>
      <c r="L265" s="89"/>
      <c r="M265" s="89"/>
      <c r="N265" s="89"/>
      <c r="O265" s="89"/>
      <c r="P265" s="89"/>
    </row>
    <row r="266" spans="3:16" ht="15.75" customHeight="1">
      <c r="C266" s="89"/>
      <c r="D266" s="89"/>
      <c r="E266" s="89"/>
      <c r="F266" s="89"/>
      <c r="H266" s="89"/>
      <c r="I266" s="89"/>
      <c r="J266" s="89"/>
      <c r="K266" s="89"/>
      <c r="L266" s="89"/>
      <c r="M266" s="89"/>
      <c r="N266" s="89"/>
      <c r="O266" s="89"/>
      <c r="P266" s="89"/>
    </row>
    <row r="267" spans="3:16" ht="15.75" customHeight="1">
      <c r="C267" s="89"/>
      <c r="D267" s="89"/>
      <c r="E267" s="89"/>
      <c r="F267" s="89"/>
      <c r="H267" s="89"/>
      <c r="I267" s="89"/>
      <c r="J267" s="89"/>
      <c r="K267" s="89"/>
      <c r="L267" s="89"/>
      <c r="M267" s="89"/>
      <c r="N267" s="89"/>
      <c r="O267" s="89"/>
      <c r="P267" s="89"/>
    </row>
    <row r="268" spans="3:16" ht="15.75" customHeight="1">
      <c r="C268" s="89"/>
      <c r="D268" s="89"/>
      <c r="E268" s="89"/>
      <c r="F268" s="89"/>
      <c r="H268" s="89"/>
      <c r="I268" s="89"/>
      <c r="J268" s="89"/>
      <c r="K268" s="89"/>
      <c r="L268" s="89"/>
      <c r="M268" s="89"/>
      <c r="N268" s="89"/>
      <c r="O268" s="89"/>
      <c r="P268" s="89"/>
    </row>
    <row r="269" spans="3:16" ht="15.75" customHeight="1">
      <c r="C269" s="89"/>
      <c r="D269" s="89"/>
      <c r="E269" s="89"/>
      <c r="F269" s="89"/>
      <c r="H269" s="89"/>
      <c r="I269" s="89"/>
      <c r="J269" s="89"/>
      <c r="K269" s="89"/>
      <c r="L269" s="89"/>
      <c r="M269" s="89"/>
      <c r="N269" s="89"/>
      <c r="O269" s="89"/>
      <c r="P269" s="89"/>
    </row>
    <row r="270" spans="3:16" ht="15.75" customHeight="1">
      <c r="C270" s="89"/>
      <c r="D270" s="89"/>
      <c r="E270" s="89"/>
      <c r="F270" s="89"/>
      <c r="H270" s="89"/>
      <c r="I270" s="89"/>
      <c r="J270" s="89"/>
      <c r="K270" s="89"/>
      <c r="L270" s="89"/>
      <c r="M270" s="89"/>
      <c r="N270" s="89"/>
      <c r="O270" s="89"/>
      <c r="P270" s="89"/>
    </row>
    <row r="271" spans="3:16" ht="15.75" customHeight="1">
      <c r="C271" s="89"/>
      <c r="D271" s="89"/>
      <c r="E271" s="89"/>
      <c r="F271" s="89"/>
      <c r="H271" s="89"/>
      <c r="I271" s="89"/>
      <c r="J271" s="89"/>
      <c r="K271" s="89"/>
      <c r="L271" s="89"/>
      <c r="M271" s="89"/>
      <c r="N271" s="89"/>
      <c r="O271" s="89"/>
      <c r="P271" s="89"/>
    </row>
    <row r="272" spans="3:16" ht="15.75" customHeight="1">
      <c r="C272" s="89"/>
      <c r="D272" s="89"/>
      <c r="E272" s="89"/>
      <c r="F272" s="89"/>
      <c r="H272" s="89"/>
      <c r="I272" s="89"/>
      <c r="J272" s="89"/>
      <c r="K272" s="89"/>
      <c r="L272" s="89"/>
      <c r="M272" s="89"/>
      <c r="N272" s="89"/>
      <c r="O272" s="89"/>
      <c r="P272" s="89"/>
    </row>
    <row r="273" spans="3:16" ht="15.75" customHeight="1">
      <c r="C273" s="89"/>
      <c r="D273" s="89"/>
      <c r="E273" s="89"/>
      <c r="F273" s="89"/>
      <c r="H273" s="89"/>
      <c r="I273" s="89"/>
      <c r="J273" s="89"/>
      <c r="K273" s="89"/>
      <c r="L273" s="89"/>
      <c r="M273" s="89"/>
      <c r="N273" s="89"/>
      <c r="O273" s="89"/>
      <c r="P273" s="89"/>
    </row>
    <row r="274" spans="3:16" ht="15.75" customHeight="1">
      <c r="C274" s="89"/>
      <c r="D274" s="89"/>
      <c r="E274" s="89"/>
      <c r="F274" s="89"/>
      <c r="H274" s="89"/>
      <c r="I274" s="89"/>
      <c r="J274" s="89"/>
      <c r="K274" s="89"/>
      <c r="L274" s="89"/>
      <c r="M274" s="89"/>
      <c r="N274" s="89"/>
      <c r="O274" s="89"/>
      <c r="P274" s="89"/>
    </row>
    <row r="275" spans="3:16" ht="15.75" customHeight="1">
      <c r="C275" s="89"/>
      <c r="D275" s="89"/>
      <c r="E275" s="89"/>
      <c r="F275" s="89"/>
      <c r="H275" s="89"/>
      <c r="I275" s="89"/>
      <c r="J275" s="89"/>
      <c r="K275" s="89"/>
      <c r="L275" s="89"/>
      <c r="M275" s="89"/>
      <c r="N275" s="89"/>
      <c r="O275" s="89"/>
      <c r="P275" s="89"/>
    </row>
    <row r="276" spans="3:16" ht="15.75" customHeight="1">
      <c r="C276" s="89"/>
      <c r="D276" s="89"/>
      <c r="E276" s="89"/>
      <c r="F276" s="89"/>
      <c r="H276" s="89"/>
      <c r="I276" s="89"/>
      <c r="J276" s="89"/>
      <c r="K276" s="89"/>
      <c r="L276" s="89"/>
      <c r="M276" s="89"/>
      <c r="N276" s="89"/>
      <c r="O276" s="89"/>
      <c r="P276" s="89"/>
    </row>
    <row r="277" spans="3:16" ht="15.75" customHeight="1">
      <c r="C277" s="89"/>
      <c r="D277" s="89"/>
      <c r="E277" s="89"/>
      <c r="F277" s="89"/>
      <c r="H277" s="89"/>
      <c r="I277" s="89"/>
      <c r="J277" s="89"/>
      <c r="K277" s="89"/>
      <c r="L277" s="89"/>
      <c r="M277" s="89"/>
      <c r="N277" s="89"/>
      <c r="O277" s="89"/>
      <c r="P277" s="89"/>
    </row>
    <row r="278" spans="3:16" ht="15.75" customHeight="1">
      <c r="C278" s="89"/>
      <c r="D278" s="89"/>
      <c r="E278" s="89"/>
      <c r="F278" s="89"/>
      <c r="H278" s="89"/>
      <c r="I278" s="89"/>
      <c r="J278" s="89"/>
      <c r="K278" s="89"/>
      <c r="L278" s="89"/>
      <c r="M278" s="89"/>
      <c r="N278" s="89"/>
      <c r="O278" s="89"/>
      <c r="P278" s="89"/>
    </row>
    <row r="279" spans="3:16" ht="15.75" customHeight="1">
      <c r="C279" s="89"/>
      <c r="D279" s="89"/>
      <c r="E279" s="89"/>
      <c r="F279" s="89"/>
      <c r="H279" s="89"/>
      <c r="I279" s="89"/>
      <c r="J279" s="89"/>
      <c r="K279" s="89"/>
      <c r="L279" s="89"/>
      <c r="M279" s="89"/>
      <c r="N279" s="89"/>
      <c r="O279" s="89"/>
      <c r="P279" s="89"/>
    </row>
    <row r="280" spans="3:16" ht="15.75" customHeight="1">
      <c r="C280" s="89"/>
      <c r="D280" s="89"/>
      <c r="E280" s="89"/>
      <c r="F280" s="89"/>
      <c r="H280" s="89"/>
      <c r="I280" s="89"/>
      <c r="J280" s="89"/>
      <c r="K280" s="89"/>
      <c r="L280" s="89"/>
      <c r="M280" s="89"/>
      <c r="N280" s="89"/>
      <c r="O280" s="89"/>
      <c r="P280" s="89"/>
    </row>
    <row r="281" spans="3:16" ht="15.75" customHeight="1">
      <c r="C281" s="89"/>
      <c r="D281" s="89"/>
      <c r="E281" s="89"/>
      <c r="F281" s="89"/>
      <c r="H281" s="89"/>
      <c r="I281" s="89"/>
      <c r="J281" s="89"/>
      <c r="K281" s="89"/>
      <c r="L281" s="89"/>
      <c r="M281" s="89"/>
      <c r="N281" s="89"/>
      <c r="O281" s="89"/>
      <c r="P281" s="89"/>
    </row>
    <row r="282" spans="3:16" ht="15.75" customHeight="1">
      <c r="C282" s="89"/>
      <c r="D282" s="89"/>
      <c r="E282" s="89"/>
      <c r="F282" s="89"/>
      <c r="H282" s="89"/>
      <c r="I282" s="89"/>
      <c r="J282" s="89"/>
      <c r="K282" s="89"/>
      <c r="L282" s="89"/>
      <c r="M282" s="89"/>
      <c r="N282" s="89"/>
      <c r="O282" s="89"/>
      <c r="P282" s="89"/>
    </row>
    <row r="283" spans="3:16" ht="15.75" customHeight="1">
      <c r="C283" s="89"/>
      <c r="D283" s="89"/>
      <c r="E283" s="89"/>
      <c r="F283" s="89"/>
      <c r="H283" s="89"/>
      <c r="I283" s="89"/>
      <c r="J283" s="89"/>
      <c r="K283" s="89"/>
      <c r="L283" s="89"/>
      <c r="M283" s="89"/>
      <c r="N283" s="89"/>
      <c r="O283" s="89"/>
      <c r="P283" s="89"/>
    </row>
    <row r="284" spans="3:16" ht="15.75" customHeight="1">
      <c r="C284" s="89"/>
      <c r="D284" s="89"/>
      <c r="E284" s="89"/>
      <c r="F284" s="89"/>
      <c r="H284" s="89"/>
      <c r="I284" s="89"/>
      <c r="J284" s="89"/>
      <c r="K284" s="89"/>
      <c r="L284" s="89"/>
      <c r="M284" s="89"/>
      <c r="N284" s="89"/>
      <c r="O284" s="89"/>
      <c r="P284" s="89"/>
    </row>
    <row r="285" spans="3:16" ht="15.75" customHeight="1">
      <c r="C285" s="89"/>
      <c r="D285" s="89"/>
      <c r="E285" s="89"/>
      <c r="F285" s="89"/>
      <c r="H285" s="89"/>
      <c r="I285" s="89"/>
      <c r="J285" s="89"/>
      <c r="K285" s="89"/>
      <c r="L285" s="89"/>
      <c r="M285" s="89"/>
      <c r="N285" s="89"/>
      <c r="O285" s="89"/>
      <c r="P285" s="89"/>
    </row>
    <row r="286" spans="3:16" ht="15.75" customHeight="1">
      <c r="C286" s="89"/>
      <c r="D286" s="89"/>
      <c r="E286" s="89"/>
      <c r="F286" s="89"/>
      <c r="H286" s="89"/>
      <c r="I286" s="89"/>
      <c r="J286" s="89"/>
      <c r="K286" s="89"/>
      <c r="L286" s="89"/>
      <c r="M286" s="89"/>
      <c r="N286" s="89"/>
      <c r="O286" s="89"/>
      <c r="P286" s="89"/>
    </row>
    <row r="287" spans="3:16" ht="15.75" customHeight="1">
      <c r="C287" s="89"/>
      <c r="D287" s="89"/>
      <c r="E287" s="89"/>
      <c r="F287" s="89"/>
      <c r="H287" s="89"/>
      <c r="I287" s="89"/>
      <c r="J287" s="89"/>
      <c r="K287" s="89"/>
      <c r="L287" s="89"/>
      <c r="M287" s="89"/>
      <c r="N287" s="89"/>
      <c r="O287" s="89"/>
      <c r="P287" s="89"/>
    </row>
    <row r="288" spans="3:16" ht="15.75" customHeight="1">
      <c r="C288" s="89"/>
      <c r="D288" s="89"/>
      <c r="E288" s="89"/>
      <c r="F288" s="89"/>
      <c r="H288" s="89"/>
      <c r="I288" s="89"/>
      <c r="J288" s="89"/>
      <c r="K288" s="89"/>
      <c r="L288" s="89"/>
      <c r="M288" s="89"/>
      <c r="N288" s="89"/>
      <c r="O288" s="89"/>
      <c r="P288" s="89"/>
    </row>
    <row r="289" spans="3:16" ht="15.75" customHeight="1">
      <c r="C289" s="89"/>
      <c r="D289" s="89"/>
      <c r="E289" s="89"/>
      <c r="F289" s="89"/>
      <c r="H289" s="89"/>
      <c r="I289" s="89"/>
      <c r="J289" s="89"/>
      <c r="K289" s="89"/>
      <c r="L289" s="89"/>
      <c r="M289" s="89"/>
      <c r="N289" s="89"/>
      <c r="O289" s="89"/>
      <c r="P289" s="89"/>
    </row>
    <row r="290" spans="3:16" ht="15.75" customHeight="1">
      <c r="C290" s="89"/>
      <c r="D290" s="89"/>
      <c r="E290" s="89"/>
      <c r="F290" s="89"/>
      <c r="H290" s="89"/>
      <c r="I290" s="89"/>
      <c r="J290" s="89"/>
      <c r="K290" s="89"/>
      <c r="L290" s="89"/>
      <c r="M290" s="89"/>
      <c r="N290" s="89"/>
      <c r="O290" s="89"/>
      <c r="P290" s="89"/>
    </row>
    <row r="291" spans="3:16" ht="15.75" customHeight="1">
      <c r="C291" s="89"/>
      <c r="D291" s="89"/>
      <c r="E291" s="89"/>
      <c r="F291" s="89"/>
      <c r="H291" s="89"/>
      <c r="I291" s="89"/>
      <c r="J291" s="89"/>
      <c r="K291" s="89"/>
      <c r="L291" s="89"/>
      <c r="M291" s="89"/>
      <c r="N291" s="89"/>
      <c r="O291" s="89"/>
      <c r="P291" s="89"/>
    </row>
    <row r="292" spans="3:16" ht="15.75" customHeight="1">
      <c r="C292" s="89"/>
      <c r="D292" s="89"/>
      <c r="E292" s="89"/>
      <c r="F292" s="89"/>
      <c r="H292" s="89"/>
      <c r="I292" s="89"/>
      <c r="J292" s="89"/>
      <c r="K292" s="89"/>
      <c r="L292" s="89"/>
      <c r="M292" s="89"/>
      <c r="N292" s="89"/>
      <c r="O292" s="89"/>
      <c r="P292" s="89"/>
    </row>
    <row r="293" spans="3:16" ht="15.75" customHeight="1">
      <c r="C293" s="89"/>
      <c r="D293" s="89"/>
      <c r="E293" s="89"/>
      <c r="F293" s="89"/>
      <c r="H293" s="89"/>
      <c r="I293" s="89"/>
      <c r="J293" s="89"/>
      <c r="K293" s="89"/>
      <c r="L293" s="89"/>
      <c r="M293" s="89"/>
      <c r="N293" s="89"/>
      <c r="O293" s="89"/>
      <c r="P293" s="89"/>
    </row>
    <row r="294" spans="3:16" ht="15.75" customHeight="1">
      <c r="C294" s="89"/>
      <c r="D294" s="89"/>
      <c r="E294" s="89"/>
      <c r="F294" s="89"/>
      <c r="H294" s="89"/>
      <c r="I294" s="89"/>
      <c r="J294" s="89"/>
      <c r="K294" s="89"/>
      <c r="L294" s="89"/>
      <c r="M294" s="89"/>
      <c r="N294" s="89"/>
      <c r="O294" s="89"/>
      <c r="P294" s="89"/>
    </row>
    <row r="295" spans="3:16" ht="15.75" customHeight="1">
      <c r="C295" s="89"/>
      <c r="D295" s="89"/>
      <c r="E295" s="89"/>
      <c r="F295" s="89"/>
      <c r="H295" s="89"/>
      <c r="I295" s="89"/>
      <c r="J295" s="89"/>
      <c r="K295" s="89"/>
      <c r="L295" s="89"/>
      <c r="M295" s="89"/>
      <c r="N295" s="89"/>
      <c r="O295" s="89"/>
      <c r="P295" s="89"/>
    </row>
    <row r="296" spans="3:16" ht="15.75" customHeight="1">
      <c r="C296" s="89"/>
      <c r="D296" s="89"/>
      <c r="E296" s="89"/>
      <c r="F296" s="89"/>
      <c r="H296" s="89"/>
      <c r="I296" s="89"/>
      <c r="J296" s="89"/>
      <c r="K296" s="89"/>
      <c r="L296" s="89"/>
      <c r="M296" s="89"/>
      <c r="N296" s="89"/>
      <c r="O296" s="89"/>
      <c r="P296" s="89"/>
    </row>
    <row r="297" spans="3:16" ht="15.75" customHeight="1">
      <c r="C297" s="89"/>
      <c r="D297" s="89"/>
      <c r="E297" s="89"/>
      <c r="F297" s="89"/>
      <c r="H297" s="89"/>
      <c r="I297" s="89"/>
      <c r="J297" s="89"/>
      <c r="K297" s="89"/>
      <c r="L297" s="89"/>
      <c r="M297" s="89"/>
      <c r="N297" s="89"/>
      <c r="O297" s="89"/>
      <c r="P297" s="89"/>
    </row>
    <row r="298" spans="3:16" ht="15.75" customHeight="1">
      <c r="C298" s="89"/>
      <c r="D298" s="89"/>
      <c r="E298" s="89"/>
      <c r="F298" s="89"/>
      <c r="H298" s="89"/>
      <c r="I298" s="89"/>
      <c r="J298" s="89"/>
      <c r="K298" s="89"/>
      <c r="L298" s="89"/>
      <c r="M298" s="89"/>
      <c r="N298" s="89"/>
      <c r="O298" s="89"/>
      <c r="P298" s="89"/>
    </row>
    <row r="299" spans="3:16" ht="15.75" customHeight="1">
      <c r="C299" s="89"/>
      <c r="D299" s="89"/>
      <c r="E299" s="89"/>
      <c r="F299" s="89"/>
      <c r="H299" s="89"/>
      <c r="I299" s="89"/>
      <c r="J299" s="89"/>
      <c r="K299" s="89"/>
      <c r="L299" s="89"/>
      <c r="M299" s="89"/>
      <c r="N299" s="89"/>
      <c r="O299" s="89"/>
      <c r="P299" s="89"/>
    </row>
    <row r="300" spans="3:16" ht="15.75" customHeight="1">
      <c r="C300" s="89"/>
      <c r="D300" s="89"/>
      <c r="E300" s="89"/>
      <c r="F300" s="89"/>
      <c r="H300" s="89"/>
      <c r="I300" s="89"/>
      <c r="J300" s="89"/>
      <c r="K300" s="89"/>
      <c r="L300" s="89"/>
      <c r="M300" s="89"/>
      <c r="N300" s="89"/>
      <c r="O300" s="89"/>
      <c r="P300" s="89"/>
    </row>
    <row r="301" spans="3:16" ht="15.75" customHeight="1">
      <c r="C301" s="89"/>
      <c r="D301" s="89"/>
      <c r="E301" s="89"/>
      <c r="F301" s="89"/>
      <c r="H301" s="89"/>
      <c r="I301" s="89"/>
      <c r="J301" s="89"/>
      <c r="K301" s="89"/>
      <c r="L301" s="89"/>
      <c r="M301" s="89"/>
      <c r="N301" s="89"/>
      <c r="O301" s="89"/>
      <c r="P301" s="89"/>
    </row>
    <row r="302" spans="3:16" ht="15.75" customHeight="1">
      <c r="C302" s="89"/>
      <c r="D302" s="89"/>
      <c r="E302" s="89"/>
      <c r="F302" s="89"/>
      <c r="H302" s="89"/>
      <c r="I302" s="89"/>
      <c r="J302" s="89"/>
      <c r="K302" s="89"/>
      <c r="L302" s="89"/>
      <c r="M302" s="89"/>
      <c r="N302" s="89"/>
      <c r="O302" s="89"/>
      <c r="P302" s="89"/>
    </row>
    <row r="303" spans="3:16" ht="15.75" customHeight="1">
      <c r="C303" s="89"/>
      <c r="D303" s="89"/>
      <c r="E303" s="89"/>
      <c r="F303" s="89"/>
      <c r="H303" s="89"/>
      <c r="I303" s="89"/>
      <c r="J303" s="89"/>
      <c r="K303" s="89"/>
      <c r="L303" s="89"/>
      <c r="M303" s="89"/>
      <c r="N303" s="89"/>
      <c r="O303" s="89"/>
      <c r="P303" s="89"/>
    </row>
    <row r="304" spans="3:16" ht="15.75" customHeight="1">
      <c r="C304" s="89"/>
      <c r="D304" s="89"/>
      <c r="E304" s="89"/>
      <c r="F304" s="89"/>
      <c r="H304" s="89"/>
      <c r="I304" s="89"/>
      <c r="J304" s="89"/>
      <c r="K304" s="89"/>
      <c r="L304" s="89"/>
      <c r="M304" s="89"/>
      <c r="N304" s="89"/>
      <c r="O304" s="89"/>
      <c r="P304" s="89"/>
    </row>
    <row r="305" spans="3:16" ht="15.75" customHeight="1">
      <c r="C305" s="89"/>
      <c r="D305" s="89"/>
      <c r="E305" s="89"/>
      <c r="F305" s="89"/>
      <c r="H305" s="89"/>
      <c r="I305" s="89"/>
      <c r="J305" s="89"/>
      <c r="K305" s="89"/>
      <c r="L305" s="89"/>
      <c r="M305" s="89"/>
      <c r="N305" s="89"/>
      <c r="O305" s="89"/>
      <c r="P305" s="89"/>
    </row>
    <row r="306" spans="3:16" ht="15.75" customHeight="1">
      <c r="C306" s="89"/>
      <c r="D306" s="89"/>
      <c r="E306" s="89"/>
      <c r="F306" s="89"/>
      <c r="H306" s="89"/>
      <c r="I306" s="89"/>
      <c r="J306" s="89"/>
      <c r="K306" s="89"/>
      <c r="L306" s="89"/>
      <c r="M306" s="89"/>
      <c r="N306" s="89"/>
      <c r="O306" s="89"/>
      <c r="P306" s="89"/>
    </row>
    <row r="307" spans="3:16" ht="15.75" customHeight="1">
      <c r="C307" s="89"/>
      <c r="D307" s="89"/>
      <c r="E307" s="89"/>
      <c r="F307" s="89"/>
      <c r="H307" s="89"/>
      <c r="I307" s="89"/>
      <c r="J307" s="89"/>
      <c r="K307" s="89"/>
      <c r="L307" s="89"/>
      <c r="M307" s="89"/>
      <c r="N307" s="89"/>
      <c r="O307" s="89"/>
      <c r="P307" s="89"/>
    </row>
    <row r="308" spans="3:16" ht="15.75" customHeight="1">
      <c r="C308" s="89"/>
      <c r="D308" s="89"/>
      <c r="E308" s="89"/>
      <c r="F308" s="89"/>
      <c r="H308" s="89"/>
      <c r="I308" s="89"/>
      <c r="J308" s="89"/>
      <c r="K308" s="89"/>
      <c r="L308" s="89"/>
      <c r="M308" s="89"/>
      <c r="N308" s="89"/>
      <c r="O308" s="89"/>
      <c r="P308" s="89"/>
    </row>
    <row r="309" spans="3:16" ht="15.75" customHeight="1">
      <c r="C309" s="89"/>
      <c r="D309" s="89"/>
      <c r="E309" s="89"/>
      <c r="F309" s="89"/>
      <c r="H309" s="89"/>
      <c r="I309" s="89"/>
      <c r="J309" s="89"/>
      <c r="K309" s="89"/>
      <c r="L309" s="89"/>
      <c r="M309" s="89"/>
      <c r="N309" s="89"/>
      <c r="O309" s="89"/>
      <c r="P309" s="89"/>
    </row>
    <row r="310" spans="3:16" ht="15.75" customHeight="1">
      <c r="C310" s="89"/>
      <c r="D310" s="89"/>
      <c r="E310" s="89"/>
      <c r="F310" s="89"/>
      <c r="H310" s="89"/>
      <c r="I310" s="89"/>
      <c r="J310" s="89"/>
      <c r="K310" s="89"/>
      <c r="L310" s="89"/>
      <c r="M310" s="89"/>
      <c r="N310" s="89"/>
      <c r="O310" s="89"/>
      <c r="P310" s="89"/>
    </row>
    <row r="311" spans="3:16" ht="15.75" customHeight="1">
      <c r="C311" s="89"/>
      <c r="D311" s="89"/>
      <c r="E311" s="89"/>
      <c r="F311" s="89"/>
      <c r="H311" s="89"/>
      <c r="I311" s="89"/>
      <c r="J311" s="89"/>
      <c r="K311" s="89"/>
      <c r="L311" s="89"/>
      <c r="M311" s="89"/>
      <c r="N311" s="89"/>
      <c r="O311" s="89"/>
      <c r="P311" s="89"/>
    </row>
    <row r="312" spans="3:16" ht="15.75" customHeight="1">
      <c r="C312" s="89"/>
      <c r="D312" s="89"/>
      <c r="E312" s="89"/>
      <c r="F312" s="89"/>
      <c r="H312" s="89"/>
      <c r="I312" s="89"/>
      <c r="J312" s="89"/>
      <c r="K312" s="89"/>
      <c r="L312" s="89"/>
      <c r="M312" s="89"/>
      <c r="N312" s="89"/>
      <c r="O312" s="89"/>
      <c r="P312" s="89"/>
    </row>
    <row r="313" spans="3:16" ht="15.75" customHeight="1">
      <c r="C313" s="89"/>
      <c r="D313" s="89"/>
      <c r="E313" s="89"/>
      <c r="F313" s="89"/>
      <c r="H313" s="89"/>
      <c r="I313" s="89"/>
      <c r="J313" s="89"/>
      <c r="K313" s="89"/>
      <c r="L313" s="89"/>
      <c r="M313" s="89"/>
      <c r="N313" s="89"/>
      <c r="O313" s="89"/>
      <c r="P313" s="89"/>
    </row>
    <row r="314" spans="3:16" ht="15.75" customHeight="1">
      <c r="C314" s="89"/>
      <c r="D314" s="89"/>
      <c r="E314" s="89"/>
      <c r="F314" s="89"/>
      <c r="H314" s="89"/>
      <c r="I314" s="89"/>
      <c r="J314" s="89"/>
      <c r="K314" s="89"/>
      <c r="L314" s="89"/>
      <c r="M314" s="89"/>
      <c r="N314" s="89"/>
      <c r="O314" s="89"/>
      <c r="P314" s="89"/>
    </row>
    <row r="315" spans="3:16" ht="15.75" customHeight="1">
      <c r="C315" s="89"/>
      <c r="D315" s="89"/>
      <c r="E315" s="89"/>
      <c r="F315" s="89"/>
      <c r="H315" s="89"/>
      <c r="I315" s="89"/>
      <c r="J315" s="89"/>
      <c r="K315" s="89"/>
      <c r="L315" s="89"/>
      <c r="M315" s="89"/>
      <c r="N315" s="89"/>
      <c r="O315" s="89"/>
      <c r="P315" s="89"/>
    </row>
    <row r="316" spans="3:16" ht="15.75" customHeight="1">
      <c r="C316" s="89"/>
      <c r="D316" s="89"/>
      <c r="E316" s="89"/>
      <c r="F316" s="89"/>
      <c r="H316" s="89"/>
      <c r="I316" s="89"/>
      <c r="J316" s="89"/>
      <c r="K316" s="89"/>
      <c r="L316" s="89"/>
      <c r="M316" s="89"/>
      <c r="N316" s="89"/>
      <c r="O316" s="89"/>
      <c r="P316" s="89"/>
    </row>
    <row r="317" spans="3:16" ht="15.75" customHeight="1">
      <c r="C317" s="89"/>
      <c r="D317" s="89"/>
      <c r="E317" s="89"/>
      <c r="F317" s="89"/>
      <c r="H317" s="89"/>
      <c r="I317" s="89"/>
      <c r="J317" s="89"/>
      <c r="K317" s="89"/>
      <c r="L317" s="89"/>
      <c r="M317" s="89"/>
      <c r="N317" s="89"/>
      <c r="O317" s="89"/>
      <c r="P317" s="89"/>
    </row>
    <row r="318" spans="3:16" ht="15.75" customHeight="1">
      <c r="C318" s="89"/>
      <c r="D318" s="89"/>
      <c r="E318" s="89"/>
      <c r="F318" s="89"/>
      <c r="H318" s="89"/>
      <c r="I318" s="89"/>
      <c r="J318" s="89"/>
      <c r="K318" s="89"/>
      <c r="L318" s="89"/>
      <c r="M318" s="89"/>
      <c r="N318" s="89"/>
      <c r="O318" s="89"/>
      <c r="P318" s="89"/>
    </row>
    <row r="319" spans="3:16" ht="15.75" customHeight="1">
      <c r="C319" s="89"/>
      <c r="D319" s="89"/>
      <c r="E319" s="89"/>
      <c r="F319" s="89"/>
      <c r="H319" s="89"/>
      <c r="I319" s="89"/>
      <c r="J319" s="89"/>
      <c r="K319" s="89"/>
      <c r="L319" s="89"/>
      <c r="M319" s="89"/>
      <c r="N319" s="89"/>
      <c r="O319" s="89"/>
      <c r="P319" s="89"/>
    </row>
    <row r="320" spans="3:16" ht="15.75" customHeight="1">
      <c r="C320" s="89"/>
      <c r="D320" s="89"/>
      <c r="E320" s="89"/>
      <c r="F320" s="89"/>
      <c r="H320" s="89"/>
      <c r="I320" s="89"/>
      <c r="J320" s="89"/>
      <c r="K320" s="89"/>
      <c r="L320" s="89"/>
      <c r="M320" s="89"/>
      <c r="N320" s="89"/>
      <c r="O320" s="89"/>
      <c r="P320" s="89"/>
    </row>
    <row r="321" spans="3:16" ht="15.75" customHeight="1">
      <c r="C321" s="89"/>
      <c r="D321" s="89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</row>
    <row r="322" spans="3:16" ht="15.75" customHeight="1">
      <c r="C322" s="89"/>
      <c r="D322" s="89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</row>
    <row r="323" spans="3:16" ht="15.75" customHeight="1">
      <c r="C323" s="89"/>
      <c r="D323" s="89"/>
      <c r="E323" s="89"/>
      <c r="F323" s="89"/>
      <c r="H323" s="89"/>
      <c r="I323" s="89"/>
      <c r="J323" s="89"/>
      <c r="K323" s="89"/>
      <c r="L323" s="89"/>
      <c r="M323" s="89"/>
      <c r="N323" s="89"/>
      <c r="O323" s="89"/>
      <c r="P323" s="89"/>
    </row>
    <row r="324" spans="3:16" ht="15.75" customHeight="1">
      <c r="C324" s="89"/>
      <c r="D324" s="89"/>
      <c r="E324" s="89"/>
      <c r="F324" s="89"/>
      <c r="H324" s="89"/>
      <c r="I324" s="89"/>
      <c r="J324" s="89"/>
      <c r="K324" s="89"/>
      <c r="L324" s="89"/>
      <c r="M324" s="89"/>
      <c r="N324" s="89"/>
      <c r="O324" s="89"/>
      <c r="P324" s="89"/>
    </row>
    <row r="325" spans="3:16" ht="15.75" customHeight="1">
      <c r="C325" s="89"/>
      <c r="D325" s="89"/>
      <c r="E325" s="89"/>
      <c r="F325" s="89"/>
      <c r="H325" s="89"/>
      <c r="I325" s="89"/>
      <c r="J325" s="89"/>
      <c r="K325" s="89"/>
      <c r="L325" s="89"/>
      <c r="M325" s="89"/>
      <c r="N325" s="89"/>
      <c r="O325" s="89"/>
      <c r="P325" s="89"/>
    </row>
    <row r="326" spans="3:16" ht="15.75" customHeight="1">
      <c r="C326" s="89"/>
      <c r="D326" s="89"/>
      <c r="E326" s="89"/>
      <c r="F326" s="89"/>
      <c r="H326" s="89"/>
      <c r="I326" s="89"/>
      <c r="J326" s="89"/>
      <c r="K326" s="89"/>
      <c r="L326" s="89"/>
      <c r="M326" s="89"/>
      <c r="N326" s="89"/>
      <c r="O326" s="89"/>
      <c r="P326" s="89"/>
    </row>
    <row r="327" spans="3:16" ht="15.75" customHeight="1">
      <c r="C327" s="89"/>
      <c r="D327" s="89"/>
      <c r="E327" s="89"/>
      <c r="F327" s="89"/>
      <c r="H327" s="89"/>
      <c r="I327" s="89"/>
      <c r="J327" s="89"/>
      <c r="K327" s="89"/>
      <c r="L327" s="89"/>
      <c r="M327" s="89"/>
      <c r="N327" s="89"/>
      <c r="O327" s="89"/>
      <c r="P327" s="89"/>
    </row>
    <row r="328" spans="3:16" ht="15.75" customHeight="1">
      <c r="C328" s="89"/>
      <c r="D328" s="89"/>
      <c r="E328" s="89"/>
      <c r="F328" s="89"/>
      <c r="H328" s="89"/>
      <c r="I328" s="89"/>
      <c r="J328" s="89"/>
      <c r="K328" s="89"/>
      <c r="L328" s="89"/>
      <c r="M328" s="89"/>
      <c r="N328" s="89"/>
      <c r="O328" s="89"/>
      <c r="P328" s="89"/>
    </row>
    <row r="329" spans="3:16" ht="15.75" customHeight="1">
      <c r="C329" s="89"/>
      <c r="D329" s="89"/>
      <c r="E329" s="89"/>
      <c r="F329" s="89"/>
      <c r="H329" s="89"/>
      <c r="I329" s="89"/>
      <c r="J329" s="89"/>
      <c r="K329" s="89"/>
      <c r="L329" s="89"/>
      <c r="M329" s="89"/>
      <c r="N329" s="89"/>
      <c r="O329" s="89"/>
      <c r="P329" s="89"/>
    </row>
    <row r="330" spans="3:16" ht="15.75" customHeight="1">
      <c r="C330" s="89"/>
      <c r="D330" s="89"/>
      <c r="E330" s="89"/>
      <c r="F330" s="89"/>
      <c r="H330" s="89"/>
      <c r="I330" s="89"/>
      <c r="J330" s="89"/>
      <c r="K330" s="89"/>
      <c r="L330" s="89"/>
      <c r="M330" s="89"/>
      <c r="N330" s="89"/>
      <c r="O330" s="89"/>
      <c r="P330" s="89"/>
    </row>
    <row r="331" spans="3:16" ht="15.75" customHeight="1">
      <c r="C331" s="89"/>
      <c r="D331" s="89"/>
      <c r="E331" s="89"/>
      <c r="F331" s="89"/>
      <c r="H331" s="89"/>
      <c r="I331" s="89"/>
      <c r="J331" s="89"/>
      <c r="K331" s="89"/>
      <c r="L331" s="89"/>
      <c r="M331" s="89"/>
      <c r="N331" s="89"/>
      <c r="O331" s="89"/>
      <c r="P331" s="89"/>
    </row>
    <row r="332" spans="3:16" ht="15.75" customHeight="1">
      <c r="C332" s="89"/>
      <c r="D332" s="89"/>
      <c r="E332" s="89"/>
      <c r="F332" s="89"/>
      <c r="H332" s="89"/>
      <c r="I332" s="89"/>
      <c r="J332" s="89"/>
      <c r="K332" s="89"/>
      <c r="L332" s="89"/>
      <c r="M332" s="89"/>
      <c r="N332" s="89"/>
      <c r="O332" s="89"/>
      <c r="P332" s="89"/>
    </row>
    <row r="333" spans="3:16" ht="15.75" customHeight="1">
      <c r="C333" s="89"/>
      <c r="D333" s="89"/>
      <c r="E333" s="89"/>
      <c r="F333" s="89"/>
      <c r="H333" s="89"/>
      <c r="I333" s="89"/>
      <c r="J333" s="89"/>
      <c r="K333" s="89"/>
      <c r="L333" s="89"/>
      <c r="M333" s="89"/>
      <c r="N333" s="89"/>
      <c r="O333" s="89"/>
      <c r="P333" s="89"/>
    </row>
    <row r="334" spans="3:16" ht="15.75" customHeight="1">
      <c r="C334" s="89"/>
      <c r="D334" s="89"/>
      <c r="E334" s="89"/>
      <c r="F334" s="89"/>
      <c r="H334" s="89"/>
      <c r="I334" s="89"/>
      <c r="J334" s="89"/>
      <c r="K334" s="89"/>
      <c r="L334" s="89"/>
      <c r="M334" s="89"/>
      <c r="N334" s="89"/>
      <c r="O334" s="89"/>
      <c r="P334" s="89"/>
    </row>
    <row r="335" spans="3:16" ht="15.75" customHeight="1">
      <c r="C335" s="89"/>
      <c r="D335" s="89"/>
      <c r="E335" s="89"/>
      <c r="F335" s="89"/>
      <c r="H335" s="89"/>
      <c r="I335" s="89"/>
      <c r="J335" s="89"/>
      <c r="K335" s="89"/>
      <c r="L335" s="89"/>
      <c r="M335" s="89"/>
      <c r="N335" s="89"/>
      <c r="O335" s="89"/>
      <c r="P335" s="89"/>
    </row>
    <row r="336" spans="3:16" ht="15.75" customHeight="1">
      <c r="C336" s="89"/>
      <c r="D336" s="89"/>
      <c r="E336" s="89"/>
      <c r="F336" s="89"/>
      <c r="H336" s="89"/>
      <c r="I336" s="89"/>
      <c r="J336" s="89"/>
      <c r="K336" s="89"/>
      <c r="L336" s="89"/>
      <c r="M336" s="89"/>
      <c r="N336" s="89"/>
      <c r="O336" s="89"/>
      <c r="P336" s="89"/>
    </row>
    <row r="337" spans="3:16" ht="15.75" customHeight="1">
      <c r="C337" s="89"/>
      <c r="D337" s="89"/>
      <c r="E337" s="89"/>
      <c r="F337" s="89"/>
      <c r="H337" s="89"/>
      <c r="I337" s="89"/>
      <c r="J337" s="89"/>
      <c r="K337" s="89"/>
      <c r="L337" s="89"/>
      <c r="M337" s="89"/>
      <c r="N337" s="89"/>
      <c r="O337" s="89"/>
      <c r="P337" s="89"/>
    </row>
    <row r="338" spans="3:16" ht="15.75" customHeight="1">
      <c r="C338" s="89"/>
      <c r="D338" s="89"/>
      <c r="E338" s="89"/>
      <c r="F338" s="89"/>
      <c r="H338" s="89"/>
      <c r="I338" s="89"/>
      <c r="J338" s="89"/>
      <c r="K338" s="89"/>
      <c r="L338" s="89"/>
      <c r="M338" s="89"/>
      <c r="N338" s="89"/>
      <c r="O338" s="89"/>
      <c r="P338" s="89"/>
    </row>
    <row r="339" spans="3:16" ht="15.75" customHeight="1">
      <c r="C339" s="89"/>
      <c r="D339" s="89"/>
      <c r="E339" s="89"/>
      <c r="F339" s="89"/>
      <c r="H339" s="89"/>
      <c r="I339" s="89"/>
      <c r="J339" s="89"/>
      <c r="K339" s="89"/>
      <c r="L339" s="89"/>
      <c r="M339" s="89"/>
      <c r="N339" s="89"/>
      <c r="O339" s="89"/>
      <c r="P339" s="89"/>
    </row>
    <row r="340" spans="3:16" ht="15.75" customHeight="1">
      <c r="C340" s="89"/>
      <c r="D340" s="89"/>
      <c r="E340" s="89"/>
      <c r="F340" s="89"/>
      <c r="H340" s="89"/>
      <c r="I340" s="89"/>
      <c r="J340" s="89"/>
      <c r="K340" s="89"/>
      <c r="L340" s="89"/>
      <c r="M340" s="89"/>
      <c r="N340" s="89"/>
      <c r="O340" s="89"/>
      <c r="P340" s="89"/>
    </row>
    <row r="341" spans="3:16" ht="15.75" customHeight="1">
      <c r="C341" s="89"/>
      <c r="D341" s="89"/>
      <c r="E341" s="89"/>
      <c r="F341" s="89"/>
      <c r="H341" s="89"/>
      <c r="I341" s="89"/>
      <c r="J341" s="89"/>
      <c r="K341" s="89"/>
      <c r="L341" s="89"/>
      <c r="M341" s="89"/>
      <c r="N341" s="89"/>
      <c r="O341" s="89"/>
      <c r="P341" s="89"/>
    </row>
    <row r="342" spans="3:16" ht="15.75" customHeight="1">
      <c r="C342" s="89"/>
      <c r="D342" s="89"/>
      <c r="E342" s="89"/>
      <c r="F342" s="89"/>
      <c r="H342" s="89"/>
      <c r="I342" s="89"/>
      <c r="J342" s="89"/>
      <c r="K342" s="89"/>
      <c r="L342" s="89"/>
      <c r="M342" s="89"/>
      <c r="N342" s="89"/>
      <c r="O342" s="89"/>
      <c r="P342" s="89"/>
    </row>
    <row r="343" spans="3:16" ht="15.75" customHeight="1">
      <c r="C343" s="89"/>
      <c r="D343" s="89"/>
      <c r="E343" s="89"/>
      <c r="F343" s="89"/>
      <c r="H343" s="89"/>
      <c r="I343" s="89"/>
      <c r="J343" s="89"/>
      <c r="K343" s="89"/>
      <c r="L343" s="89"/>
      <c r="M343" s="89"/>
      <c r="N343" s="89"/>
      <c r="O343" s="89"/>
      <c r="P343" s="89"/>
    </row>
    <row r="344" spans="3:16" ht="15.75" customHeight="1">
      <c r="C344" s="89"/>
      <c r="D344" s="89"/>
      <c r="E344" s="89"/>
      <c r="F344" s="89"/>
      <c r="H344" s="89"/>
      <c r="I344" s="89"/>
      <c r="J344" s="89"/>
      <c r="K344" s="89"/>
      <c r="L344" s="89"/>
      <c r="M344" s="89"/>
      <c r="N344" s="89"/>
      <c r="O344" s="89"/>
      <c r="P344" s="89"/>
    </row>
    <row r="345" spans="3:16" ht="15.75" customHeight="1">
      <c r="C345" s="89"/>
      <c r="D345" s="89"/>
      <c r="E345" s="89"/>
      <c r="F345" s="89"/>
      <c r="H345" s="89"/>
      <c r="I345" s="89"/>
      <c r="J345" s="89"/>
      <c r="K345" s="89"/>
      <c r="L345" s="89"/>
      <c r="M345" s="89"/>
      <c r="N345" s="89"/>
      <c r="O345" s="89"/>
      <c r="P345" s="89"/>
    </row>
    <row r="346" spans="3:16" ht="15.75" customHeight="1">
      <c r="C346" s="89"/>
      <c r="D346" s="89"/>
      <c r="E346" s="89"/>
      <c r="F346" s="89"/>
      <c r="H346" s="89"/>
      <c r="I346" s="89"/>
      <c r="J346" s="89"/>
      <c r="K346" s="89"/>
      <c r="L346" s="89"/>
      <c r="M346" s="89"/>
      <c r="N346" s="89"/>
      <c r="O346" s="89"/>
      <c r="P346" s="89"/>
    </row>
    <row r="347" spans="3:16" ht="15.75" customHeight="1">
      <c r="C347" s="89"/>
      <c r="D347" s="89"/>
      <c r="E347" s="89"/>
      <c r="F347" s="89"/>
      <c r="H347" s="89"/>
      <c r="I347" s="89"/>
      <c r="J347" s="89"/>
      <c r="K347" s="89"/>
      <c r="L347" s="89"/>
      <c r="M347" s="89"/>
      <c r="N347" s="89"/>
      <c r="O347" s="89"/>
      <c r="P347" s="89"/>
    </row>
    <row r="348" spans="3:16" ht="15.75" customHeight="1">
      <c r="C348" s="89"/>
      <c r="D348" s="89"/>
      <c r="E348" s="89"/>
      <c r="F348" s="89"/>
      <c r="H348" s="89"/>
      <c r="I348" s="89"/>
      <c r="J348" s="89"/>
      <c r="K348" s="89"/>
      <c r="L348" s="89"/>
      <c r="M348" s="89"/>
      <c r="N348" s="89"/>
      <c r="O348" s="89"/>
      <c r="P348" s="89"/>
    </row>
    <row r="349" spans="3:16" ht="15.75" customHeight="1">
      <c r="C349" s="89"/>
      <c r="D349" s="89"/>
      <c r="E349" s="89"/>
      <c r="F349" s="89"/>
      <c r="H349" s="89"/>
      <c r="I349" s="89"/>
      <c r="J349" s="89"/>
      <c r="K349" s="89"/>
      <c r="L349" s="89"/>
      <c r="M349" s="89"/>
      <c r="N349" s="89"/>
      <c r="O349" s="89"/>
      <c r="P349" s="89"/>
    </row>
    <row r="350" spans="3:16" ht="15.75" customHeight="1">
      <c r="C350" s="89"/>
      <c r="D350" s="89"/>
      <c r="E350" s="89"/>
      <c r="F350" s="89"/>
      <c r="H350" s="89"/>
      <c r="I350" s="89"/>
      <c r="J350" s="89"/>
      <c r="K350" s="89"/>
      <c r="L350" s="89"/>
      <c r="M350" s="89"/>
      <c r="N350" s="89"/>
      <c r="O350" s="89"/>
      <c r="P350" s="89"/>
    </row>
    <row r="351" spans="3:16" ht="15.75" customHeight="1">
      <c r="C351" s="89"/>
      <c r="D351" s="89"/>
      <c r="E351" s="89"/>
      <c r="F351" s="89"/>
      <c r="H351" s="89"/>
      <c r="I351" s="89"/>
      <c r="J351" s="89"/>
      <c r="K351" s="89"/>
      <c r="L351" s="89"/>
      <c r="M351" s="89"/>
      <c r="N351" s="89"/>
      <c r="O351" s="89"/>
      <c r="P351" s="89"/>
    </row>
    <row r="352" spans="3:16" ht="15.75" customHeight="1">
      <c r="C352" s="89"/>
      <c r="D352" s="89"/>
      <c r="E352" s="89"/>
      <c r="F352" s="89"/>
      <c r="H352" s="89"/>
      <c r="I352" s="89"/>
      <c r="J352" s="89"/>
      <c r="K352" s="89"/>
      <c r="L352" s="89"/>
      <c r="M352" s="89"/>
      <c r="N352" s="89"/>
      <c r="O352" s="89"/>
      <c r="P352" s="89"/>
    </row>
    <row r="353" spans="3:16" ht="15.75" customHeight="1">
      <c r="C353" s="89"/>
      <c r="D353" s="89"/>
      <c r="E353" s="89"/>
      <c r="F353" s="89"/>
      <c r="H353" s="89"/>
      <c r="I353" s="89"/>
      <c r="J353" s="89"/>
      <c r="K353" s="89"/>
      <c r="L353" s="89"/>
      <c r="M353" s="89"/>
      <c r="N353" s="89"/>
      <c r="O353" s="89"/>
      <c r="P353" s="89"/>
    </row>
    <row r="354" spans="3:16" ht="15.75" customHeight="1">
      <c r="C354" s="89"/>
      <c r="D354" s="89"/>
      <c r="E354" s="89"/>
      <c r="F354" s="89"/>
      <c r="H354" s="89"/>
      <c r="I354" s="89"/>
      <c r="J354" s="89"/>
      <c r="K354" s="89"/>
      <c r="L354" s="89"/>
      <c r="M354" s="89"/>
      <c r="N354" s="89"/>
      <c r="O354" s="89"/>
      <c r="P354" s="89"/>
    </row>
    <row r="355" spans="3:16" ht="15.75" customHeight="1">
      <c r="C355" s="89"/>
      <c r="D355" s="89"/>
      <c r="E355" s="89"/>
      <c r="F355" s="89"/>
      <c r="H355" s="89"/>
      <c r="I355" s="89"/>
      <c r="J355" s="89"/>
      <c r="K355" s="89"/>
      <c r="L355" s="89"/>
      <c r="M355" s="89"/>
      <c r="N355" s="89"/>
      <c r="O355" s="89"/>
      <c r="P355" s="89"/>
    </row>
    <row r="356" spans="3:16" ht="15.75" customHeight="1">
      <c r="C356" s="89"/>
      <c r="D356" s="89"/>
      <c r="E356" s="89"/>
      <c r="F356" s="89"/>
      <c r="H356" s="89"/>
      <c r="I356" s="89"/>
      <c r="J356" s="89"/>
      <c r="K356" s="89"/>
      <c r="L356" s="89"/>
      <c r="M356" s="89"/>
      <c r="N356" s="89"/>
      <c r="O356" s="89"/>
      <c r="P356" s="89"/>
    </row>
    <row r="357" spans="3:16" ht="15.75" customHeight="1">
      <c r="C357" s="89"/>
      <c r="D357" s="89"/>
      <c r="E357" s="89"/>
      <c r="F357" s="89"/>
      <c r="H357" s="89"/>
      <c r="I357" s="89"/>
      <c r="J357" s="89"/>
      <c r="K357" s="89"/>
      <c r="L357" s="89"/>
      <c r="M357" s="89"/>
      <c r="N357" s="89"/>
      <c r="O357" s="89"/>
      <c r="P357" s="89"/>
    </row>
    <row r="358" spans="3:16" ht="15.75" customHeight="1">
      <c r="C358" s="89"/>
      <c r="D358" s="89"/>
      <c r="E358" s="89"/>
      <c r="F358" s="89"/>
      <c r="H358" s="89"/>
      <c r="I358" s="89"/>
      <c r="J358" s="89"/>
      <c r="K358" s="89"/>
      <c r="L358" s="89"/>
      <c r="M358" s="89"/>
      <c r="N358" s="89"/>
      <c r="O358" s="89"/>
      <c r="P358" s="89"/>
    </row>
    <row r="359" spans="3:16" ht="15.75" customHeight="1">
      <c r="C359" s="89"/>
      <c r="D359" s="89"/>
      <c r="E359" s="89"/>
      <c r="F359" s="89"/>
      <c r="H359" s="89"/>
      <c r="I359" s="89"/>
      <c r="J359" s="89"/>
      <c r="K359" s="89"/>
      <c r="L359" s="89"/>
      <c r="M359" s="89"/>
      <c r="N359" s="89"/>
      <c r="O359" s="89"/>
      <c r="P359" s="89"/>
    </row>
    <row r="360" spans="3:16" ht="15.75" customHeight="1">
      <c r="C360" s="89"/>
      <c r="D360" s="89"/>
      <c r="E360" s="89"/>
      <c r="F360" s="89"/>
      <c r="H360" s="89"/>
      <c r="I360" s="89"/>
      <c r="J360" s="89"/>
      <c r="K360" s="89"/>
      <c r="L360" s="89"/>
      <c r="M360" s="89"/>
      <c r="N360" s="89"/>
      <c r="O360" s="89"/>
      <c r="P360" s="89"/>
    </row>
    <row r="361" spans="3:16" ht="15.75" customHeight="1">
      <c r="C361" s="89"/>
      <c r="D361" s="89"/>
      <c r="E361" s="89"/>
      <c r="F361" s="89"/>
      <c r="H361" s="89"/>
      <c r="I361" s="89"/>
      <c r="J361" s="89"/>
      <c r="K361" s="89"/>
      <c r="L361" s="89"/>
      <c r="M361" s="89"/>
      <c r="N361" s="89"/>
      <c r="O361" s="89"/>
      <c r="P361" s="89"/>
    </row>
    <row r="362" spans="3:16" ht="15.75" customHeight="1">
      <c r="C362" s="89"/>
      <c r="D362" s="89"/>
      <c r="E362" s="89"/>
      <c r="F362" s="89"/>
      <c r="H362" s="89"/>
      <c r="I362" s="89"/>
      <c r="J362" s="89"/>
      <c r="K362" s="89"/>
      <c r="L362" s="89"/>
      <c r="M362" s="89"/>
      <c r="N362" s="89"/>
      <c r="O362" s="89"/>
      <c r="P362" s="89"/>
    </row>
    <row r="363" spans="3:16" ht="15.75" customHeight="1">
      <c r="C363" s="89"/>
      <c r="D363" s="89"/>
      <c r="E363" s="89"/>
      <c r="F363" s="89"/>
      <c r="H363" s="89"/>
      <c r="I363" s="89"/>
      <c r="J363" s="89"/>
      <c r="K363" s="89"/>
      <c r="L363" s="89"/>
      <c r="M363" s="89"/>
      <c r="N363" s="89"/>
      <c r="O363" s="89"/>
      <c r="P363" s="89"/>
    </row>
    <row r="364" spans="3:16" ht="15.75" customHeight="1">
      <c r="C364" s="89"/>
      <c r="D364" s="89"/>
      <c r="E364" s="89"/>
      <c r="F364" s="89"/>
      <c r="H364" s="89"/>
      <c r="I364" s="89"/>
      <c r="J364" s="89"/>
      <c r="K364" s="89"/>
      <c r="L364" s="89"/>
      <c r="M364" s="89"/>
      <c r="N364" s="89"/>
      <c r="O364" s="89"/>
      <c r="P364" s="89"/>
    </row>
    <row r="365" spans="3:16" ht="15.75" customHeight="1">
      <c r="C365" s="89"/>
      <c r="D365" s="89"/>
      <c r="E365" s="89"/>
      <c r="F365" s="89"/>
      <c r="H365" s="89"/>
      <c r="I365" s="89"/>
      <c r="J365" s="89"/>
      <c r="K365" s="89"/>
      <c r="L365" s="89"/>
      <c r="M365" s="89"/>
      <c r="N365" s="89"/>
      <c r="O365" s="89"/>
      <c r="P365" s="89"/>
    </row>
    <row r="366" spans="3:16" ht="15.75" customHeight="1">
      <c r="C366" s="89"/>
      <c r="D366" s="89"/>
      <c r="E366" s="89"/>
      <c r="F366" s="89"/>
      <c r="H366" s="89"/>
      <c r="I366" s="89"/>
      <c r="J366" s="89"/>
      <c r="K366" s="89"/>
      <c r="L366" s="89"/>
      <c r="M366" s="89"/>
      <c r="N366" s="89"/>
      <c r="O366" s="89"/>
      <c r="P366" s="89"/>
    </row>
    <row r="367" spans="3:16" ht="15.75" customHeight="1">
      <c r="C367" s="89"/>
      <c r="D367" s="89"/>
      <c r="E367" s="89"/>
      <c r="F367" s="89"/>
      <c r="H367" s="89"/>
      <c r="I367" s="89"/>
      <c r="J367" s="89"/>
      <c r="K367" s="89"/>
      <c r="L367" s="89"/>
      <c r="M367" s="89"/>
      <c r="N367" s="89"/>
      <c r="O367" s="89"/>
      <c r="P367" s="89"/>
    </row>
    <row r="368" spans="3:16" ht="15.75" customHeight="1">
      <c r="C368" s="89"/>
      <c r="D368" s="89"/>
      <c r="E368" s="89"/>
      <c r="F368" s="89"/>
      <c r="H368" s="89"/>
      <c r="I368" s="89"/>
      <c r="J368" s="89"/>
      <c r="K368" s="89"/>
      <c r="L368" s="89"/>
      <c r="M368" s="89"/>
      <c r="N368" s="89"/>
      <c r="O368" s="89"/>
      <c r="P368" s="89"/>
    </row>
    <row r="369" spans="3:16" ht="15.75" customHeight="1">
      <c r="C369" s="89"/>
      <c r="D369" s="89"/>
      <c r="E369" s="89"/>
      <c r="F369" s="89"/>
      <c r="H369" s="89"/>
      <c r="I369" s="89"/>
      <c r="J369" s="89"/>
      <c r="K369" s="89"/>
      <c r="L369" s="89"/>
      <c r="M369" s="89"/>
      <c r="N369" s="89"/>
      <c r="O369" s="89"/>
      <c r="P369" s="89"/>
    </row>
    <row r="370" spans="3:16" ht="15.75" customHeight="1">
      <c r="C370" s="89"/>
      <c r="D370" s="89"/>
      <c r="E370" s="89"/>
      <c r="F370" s="89"/>
      <c r="H370" s="89"/>
      <c r="I370" s="89"/>
      <c r="J370" s="89"/>
      <c r="K370" s="89"/>
      <c r="L370" s="89"/>
      <c r="M370" s="89"/>
      <c r="N370" s="89"/>
      <c r="O370" s="89"/>
      <c r="P370" s="89"/>
    </row>
    <row r="371" spans="3:16" ht="15.75" customHeight="1">
      <c r="C371" s="89"/>
      <c r="D371" s="89"/>
      <c r="E371" s="89"/>
      <c r="F371" s="89"/>
      <c r="H371" s="89"/>
      <c r="I371" s="89"/>
      <c r="J371" s="89"/>
      <c r="K371" s="89"/>
      <c r="L371" s="89"/>
      <c r="M371" s="89"/>
      <c r="N371" s="89"/>
      <c r="O371" s="89"/>
      <c r="P371" s="89"/>
    </row>
    <row r="372" spans="3:16" ht="15.75" customHeight="1">
      <c r="C372" s="89"/>
      <c r="D372" s="89"/>
      <c r="E372" s="89"/>
      <c r="F372" s="89"/>
      <c r="H372" s="89"/>
      <c r="I372" s="89"/>
      <c r="J372" s="89"/>
      <c r="K372" s="89"/>
      <c r="L372" s="89"/>
      <c r="M372" s="89"/>
      <c r="N372" s="89"/>
      <c r="O372" s="89"/>
      <c r="P372" s="89"/>
    </row>
    <row r="373" spans="3:16" ht="15.75" customHeight="1">
      <c r="C373" s="89"/>
      <c r="D373" s="89"/>
      <c r="E373" s="89"/>
      <c r="F373" s="89"/>
      <c r="H373" s="89"/>
      <c r="I373" s="89"/>
      <c r="J373" s="89"/>
      <c r="K373" s="89"/>
      <c r="L373" s="89"/>
      <c r="M373" s="89"/>
      <c r="N373" s="89"/>
      <c r="O373" s="89"/>
      <c r="P373" s="89"/>
    </row>
    <row r="374" spans="3:16" ht="15.75" customHeight="1">
      <c r="C374" s="89"/>
      <c r="D374" s="89"/>
      <c r="E374" s="89"/>
      <c r="F374" s="89"/>
      <c r="H374" s="89"/>
      <c r="I374" s="89"/>
      <c r="J374" s="89"/>
      <c r="K374" s="89"/>
      <c r="L374" s="89"/>
      <c r="M374" s="89"/>
      <c r="N374" s="89"/>
      <c r="O374" s="89"/>
      <c r="P374" s="89"/>
    </row>
    <row r="375" spans="3:16" ht="15.75" customHeight="1">
      <c r="C375" s="89"/>
      <c r="D375" s="89"/>
      <c r="E375" s="89"/>
      <c r="F375" s="89"/>
      <c r="H375" s="89"/>
      <c r="I375" s="89"/>
      <c r="J375" s="89"/>
      <c r="K375" s="89"/>
      <c r="L375" s="89"/>
      <c r="M375" s="89"/>
      <c r="N375" s="89"/>
      <c r="O375" s="89"/>
      <c r="P375" s="89"/>
    </row>
    <row r="376" spans="3:16" ht="15.75" customHeight="1">
      <c r="C376" s="89"/>
      <c r="D376" s="89"/>
      <c r="E376" s="89"/>
      <c r="F376" s="89"/>
      <c r="H376" s="89"/>
      <c r="I376" s="89"/>
      <c r="J376" s="89"/>
      <c r="K376" s="89"/>
      <c r="L376" s="89"/>
      <c r="M376" s="89"/>
      <c r="N376" s="89"/>
      <c r="O376" s="89"/>
      <c r="P376" s="89"/>
    </row>
    <row r="377" spans="3:16" ht="15.75" customHeight="1">
      <c r="C377" s="89"/>
      <c r="D377" s="89"/>
      <c r="E377" s="89"/>
      <c r="F377" s="89"/>
      <c r="H377" s="89"/>
      <c r="I377" s="89"/>
      <c r="J377" s="89"/>
      <c r="K377" s="89"/>
      <c r="L377" s="89"/>
      <c r="M377" s="89"/>
      <c r="N377" s="89"/>
      <c r="O377" s="89"/>
      <c r="P377" s="89"/>
    </row>
    <row r="378" spans="3:16" ht="15.75" customHeight="1">
      <c r="C378" s="89"/>
      <c r="D378" s="89"/>
      <c r="E378" s="89"/>
      <c r="F378" s="89"/>
      <c r="H378" s="89"/>
      <c r="I378" s="89"/>
      <c r="J378" s="89"/>
      <c r="K378" s="89"/>
      <c r="L378" s="89"/>
      <c r="M378" s="89"/>
      <c r="N378" s="89"/>
      <c r="O378" s="89"/>
      <c r="P378" s="89"/>
    </row>
    <row r="379" spans="3:16" ht="15.75" customHeight="1">
      <c r="C379" s="89"/>
      <c r="D379" s="89"/>
      <c r="E379" s="89"/>
      <c r="F379" s="89"/>
      <c r="H379" s="89"/>
      <c r="I379" s="89"/>
      <c r="J379" s="89"/>
      <c r="K379" s="89"/>
      <c r="L379" s="89"/>
      <c r="M379" s="89"/>
      <c r="N379" s="89"/>
      <c r="O379" s="89"/>
      <c r="P379" s="89"/>
    </row>
    <row r="380" spans="3:16" ht="15.75" customHeight="1">
      <c r="C380" s="89"/>
      <c r="D380" s="89"/>
      <c r="E380" s="89"/>
      <c r="F380" s="89"/>
      <c r="H380" s="89"/>
      <c r="I380" s="89"/>
      <c r="J380" s="89"/>
      <c r="K380" s="89"/>
      <c r="L380" s="89"/>
      <c r="M380" s="89"/>
      <c r="N380" s="89"/>
      <c r="O380" s="89"/>
      <c r="P380" s="89"/>
    </row>
    <row r="381" spans="3:16" ht="15.75" customHeight="1">
      <c r="C381" s="89"/>
      <c r="D381" s="89"/>
      <c r="E381" s="89"/>
      <c r="F381" s="89"/>
      <c r="H381" s="89"/>
      <c r="I381" s="89"/>
      <c r="J381" s="89"/>
      <c r="K381" s="89"/>
      <c r="L381" s="89"/>
      <c r="M381" s="89"/>
      <c r="N381" s="89"/>
      <c r="O381" s="89"/>
      <c r="P381" s="89"/>
    </row>
    <row r="382" spans="3:16" ht="15.75" customHeight="1">
      <c r="C382" s="89"/>
      <c r="D382" s="89"/>
      <c r="E382" s="89"/>
      <c r="F382" s="89"/>
      <c r="H382" s="89"/>
      <c r="I382" s="89"/>
      <c r="J382" s="89"/>
      <c r="K382" s="89"/>
      <c r="L382" s="89"/>
      <c r="M382" s="89"/>
      <c r="N382" s="89"/>
      <c r="O382" s="89"/>
      <c r="P382" s="89"/>
    </row>
    <row r="383" spans="3:16" ht="15.75" customHeight="1">
      <c r="C383" s="89"/>
      <c r="D383" s="89"/>
      <c r="E383" s="89"/>
      <c r="F383" s="89"/>
      <c r="H383" s="89"/>
      <c r="I383" s="89"/>
      <c r="J383" s="89"/>
      <c r="K383" s="89"/>
      <c r="L383" s="89"/>
      <c r="M383" s="89"/>
      <c r="N383" s="89"/>
      <c r="O383" s="89"/>
      <c r="P383" s="89"/>
    </row>
    <row r="384" spans="3:16" ht="15.75" customHeight="1">
      <c r="C384" s="89"/>
      <c r="D384" s="89"/>
      <c r="E384" s="89"/>
      <c r="F384" s="89"/>
      <c r="H384" s="89"/>
      <c r="I384" s="89"/>
      <c r="J384" s="89"/>
      <c r="K384" s="89"/>
      <c r="L384" s="89"/>
      <c r="M384" s="89"/>
      <c r="N384" s="89"/>
      <c r="O384" s="89"/>
      <c r="P384" s="89"/>
    </row>
    <row r="385" spans="3:16" ht="15.75" customHeight="1">
      <c r="C385" s="89"/>
      <c r="D385" s="89"/>
      <c r="E385" s="89"/>
      <c r="F385" s="89"/>
      <c r="H385" s="89"/>
      <c r="I385" s="89"/>
      <c r="J385" s="89"/>
      <c r="K385" s="89"/>
      <c r="L385" s="89"/>
      <c r="M385" s="89"/>
      <c r="N385" s="89"/>
      <c r="O385" s="89"/>
      <c r="P385" s="89"/>
    </row>
    <row r="386" spans="3:16" ht="15.75" customHeight="1">
      <c r="C386" s="89"/>
      <c r="D386" s="89"/>
      <c r="E386" s="89"/>
      <c r="F386" s="89"/>
      <c r="H386" s="89"/>
      <c r="I386" s="89"/>
      <c r="J386" s="89"/>
      <c r="K386" s="89"/>
      <c r="L386" s="89"/>
      <c r="M386" s="89"/>
      <c r="N386" s="89"/>
      <c r="O386" s="89"/>
      <c r="P386" s="89"/>
    </row>
    <row r="387" spans="3:16" ht="15.75" customHeight="1">
      <c r="C387" s="89"/>
      <c r="D387" s="89"/>
      <c r="E387" s="89"/>
      <c r="F387" s="89"/>
      <c r="H387" s="89"/>
      <c r="I387" s="89"/>
      <c r="J387" s="89"/>
      <c r="K387" s="89"/>
      <c r="L387" s="89"/>
      <c r="M387" s="89"/>
      <c r="N387" s="89"/>
      <c r="O387" s="89"/>
      <c r="P387" s="89"/>
    </row>
    <row r="388" spans="3:16" ht="15.75" customHeight="1">
      <c r="C388" s="89"/>
      <c r="D388" s="89"/>
      <c r="E388" s="89"/>
      <c r="F388" s="89"/>
      <c r="H388" s="89"/>
      <c r="I388" s="89"/>
      <c r="J388" s="89"/>
      <c r="K388" s="89"/>
      <c r="L388" s="89"/>
      <c r="M388" s="89"/>
      <c r="N388" s="89"/>
      <c r="O388" s="89"/>
      <c r="P388" s="89"/>
    </row>
    <row r="389" spans="3:16" ht="15.75" customHeight="1">
      <c r="C389" s="89"/>
      <c r="D389" s="89"/>
      <c r="E389" s="89"/>
      <c r="F389" s="89"/>
      <c r="H389" s="89"/>
      <c r="I389" s="89"/>
      <c r="J389" s="89"/>
      <c r="K389" s="89"/>
      <c r="L389" s="89"/>
      <c r="M389" s="89"/>
      <c r="N389" s="89"/>
      <c r="O389" s="89"/>
      <c r="P389" s="89"/>
    </row>
    <row r="390" spans="3:16" ht="15.75" customHeight="1">
      <c r="C390" s="89"/>
      <c r="D390" s="89"/>
      <c r="E390" s="89"/>
      <c r="F390" s="89"/>
      <c r="H390" s="89"/>
      <c r="I390" s="89"/>
      <c r="J390" s="89"/>
      <c r="K390" s="89"/>
      <c r="L390" s="89"/>
      <c r="M390" s="89"/>
      <c r="N390" s="89"/>
      <c r="O390" s="89"/>
      <c r="P390" s="89"/>
    </row>
    <row r="391" spans="3:16" ht="15.75" customHeight="1">
      <c r="C391" s="89"/>
      <c r="D391" s="89"/>
      <c r="E391" s="89"/>
      <c r="F391" s="89"/>
      <c r="H391" s="89"/>
      <c r="I391" s="89"/>
      <c r="J391" s="89"/>
      <c r="K391" s="89"/>
      <c r="L391" s="89"/>
      <c r="M391" s="89"/>
      <c r="N391" s="89"/>
      <c r="O391" s="89"/>
      <c r="P391" s="89"/>
    </row>
    <row r="392" spans="3:16" ht="15.75" customHeight="1">
      <c r="C392" s="89"/>
      <c r="D392" s="89"/>
      <c r="E392" s="89"/>
      <c r="F392" s="89"/>
      <c r="H392" s="89"/>
      <c r="I392" s="89"/>
      <c r="J392" s="89"/>
      <c r="K392" s="89"/>
      <c r="L392" s="89"/>
      <c r="M392" s="89"/>
      <c r="N392" s="89"/>
      <c r="O392" s="89"/>
      <c r="P392" s="89"/>
    </row>
    <row r="393" spans="3:16" ht="15.75" customHeight="1">
      <c r="C393" s="89"/>
      <c r="D393" s="89"/>
      <c r="E393" s="89"/>
      <c r="F393" s="89"/>
      <c r="H393" s="89"/>
      <c r="I393" s="89"/>
      <c r="J393" s="89"/>
      <c r="K393" s="89"/>
      <c r="L393" s="89"/>
      <c r="M393" s="89"/>
      <c r="N393" s="89"/>
      <c r="O393" s="89"/>
      <c r="P393" s="89"/>
    </row>
    <row r="394" spans="3:16" ht="15.75" customHeight="1">
      <c r="C394" s="89"/>
      <c r="D394" s="89"/>
      <c r="E394" s="89"/>
      <c r="F394" s="89"/>
      <c r="H394" s="89"/>
      <c r="I394" s="89"/>
      <c r="J394" s="89"/>
      <c r="K394" s="89"/>
      <c r="L394" s="89"/>
      <c r="M394" s="89"/>
      <c r="N394" s="89"/>
      <c r="O394" s="89"/>
      <c r="P394" s="89"/>
    </row>
    <row r="395" spans="3:16" ht="15.75" customHeight="1">
      <c r="C395" s="89"/>
      <c r="D395" s="89"/>
      <c r="E395" s="89"/>
      <c r="F395" s="89"/>
      <c r="H395" s="89"/>
      <c r="I395" s="89"/>
      <c r="J395" s="89"/>
      <c r="K395" s="89"/>
      <c r="L395" s="89"/>
      <c r="M395" s="89"/>
      <c r="N395" s="89"/>
      <c r="O395" s="89"/>
      <c r="P395" s="89"/>
    </row>
    <row r="396" spans="3:16" ht="15.75" customHeight="1">
      <c r="C396" s="89"/>
      <c r="D396" s="89"/>
      <c r="E396" s="89"/>
      <c r="F396" s="89"/>
      <c r="H396" s="89"/>
      <c r="I396" s="89"/>
      <c r="J396" s="89"/>
      <c r="K396" s="89"/>
      <c r="L396" s="89"/>
      <c r="M396" s="89"/>
      <c r="N396" s="89"/>
      <c r="O396" s="89"/>
      <c r="P396" s="89"/>
    </row>
    <row r="397" spans="3:16" ht="15.75" customHeight="1">
      <c r="C397" s="89"/>
      <c r="D397" s="89"/>
      <c r="E397" s="89"/>
      <c r="F397" s="89"/>
      <c r="H397" s="89"/>
      <c r="I397" s="89"/>
      <c r="J397" s="89"/>
      <c r="K397" s="89"/>
      <c r="L397" s="89"/>
      <c r="M397" s="89"/>
      <c r="N397" s="89"/>
      <c r="O397" s="89"/>
      <c r="P397" s="89"/>
    </row>
    <row r="398" spans="3:16" ht="15.75" customHeight="1">
      <c r="C398" s="89"/>
      <c r="D398" s="89"/>
      <c r="E398" s="89"/>
      <c r="F398" s="89"/>
      <c r="H398" s="89"/>
      <c r="I398" s="89"/>
      <c r="J398" s="89"/>
      <c r="K398" s="89"/>
      <c r="L398" s="89"/>
      <c r="M398" s="89"/>
      <c r="N398" s="89"/>
      <c r="O398" s="89"/>
      <c r="P398" s="89"/>
    </row>
    <row r="399" spans="3:16" ht="15.75" customHeight="1">
      <c r="C399" s="89"/>
      <c r="D399" s="89"/>
      <c r="E399" s="89"/>
      <c r="F399" s="89"/>
      <c r="H399" s="89"/>
      <c r="I399" s="89"/>
      <c r="J399" s="89"/>
      <c r="K399" s="89"/>
      <c r="L399" s="89"/>
      <c r="M399" s="89"/>
      <c r="N399" s="89"/>
      <c r="O399" s="89"/>
      <c r="P399" s="89"/>
    </row>
    <row r="400" spans="3:16" ht="15.75" customHeight="1">
      <c r="C400" s="89"/>
      <c r="D400" s="89"/>
      <c r="E400" s="89"/>
      <c r="F400" s="89"/>
      <c r="H400" s="89"/>
      <c r="I400" s="89"/>
      <c r="J400" s="89"/>
      <c r="K400" s="89"/>
      <c r="L400" s="89"/>
      <c r="M400" s="89"/>
      <c r="N400" s="89"/>
      <c r="O400" s="89"/>
      <c r="P400" s="89"/>
    </row>
    <row r="401" spans="3:16" ht="15.75" customHeight="1">
      <c r="C401" s="89"/>
      <c r="D401" s="89"/>
      <c r="E401" s="89"/>
      <c r="F401" s="89"/>
      <c r="H401" s="89"/>
      <c r="I401" s="89"/>
      <c r="J401" s="89"/>
      <c r="K401" s="89"/>
      <c r="L401" s="89"/>
      <c r="M401" s="89"/>
      <c r="N401" s="89"/>
      <c r="O401" s="89"/>
      <c r="P401" s="89"/>
    </row>
    <row r="402" spans="3:16" ht="15.75" customHeight="1">
      <c r="C402" s="89"/>
      <c r="D402" s="89"/>
      <c r="E402" s="89"/>
      <c r="F402" s="89"/>
      <c r="H402" s="89"/>
      <c r="I402" s="89"/>
      <c r="J402" s="89"/>
      <c r="K402" s="89"/>
      <c r="L402" s="89"/>
      <c r="M402" s="89"/>
      <c r="N402" s="89"/>
      <c r="O402" s="89"/>
      <c r="P402" s="89"/>
    </row>
    <row r="403" spans="3:16" ht="15.75" customHeight="1">
      <c r="C403" s="89"/>
      <c r="D403" s="89"/>
      <c r="E403" s="89"/>
      <c r="F403" s="89"/>
      <c r="H403" s="89"/>
      <c r="I403" s="89"/>
      <c r="J403" s="89"/>
      <c r="K403" s="89"/>
      <c r="L403" s="89"/>
      <c r="M403" s="89"/>
      <c r="N403" s="89"/>
      <c r="O403" s="89"/>
      <c r="P403" s="89"/>
    </row>
    <row r="404" spans="3:16" ht="15.75" customHeight="1">
      <c r="C404" s="89"/>
      <c r="D404" s="89"/>
      <c r="E404" s="89"/>
      <c r="F404" s="89"/>
      <c r="H404" s="89"/>
      <c r="I404" s="89"/>
      <c r="J404" s="89"/>
      <c r="K404" s="89"/>
      <c r="L404" s="89"/>
      <c r="M404" s="89"/>
      <c r="N404" s="89"/>
      <c r="O404" s="89"/>
      <c r="P404" s="89"/>
    </row>
    <row r="405" spans="3:16" ht="15.75" customHeight="1">
      <c r="C405" s="89"/>
      <c r="D405" s="89"/>
      <c r="E405" s="89"/>
      <c r="F405" s="89"/>
      <c r="H405" s="89"/>
      <c r="I405" s="89"/>
      <c r="J405" s="89"/>
      <c r="K405" s="89"/>
      <c r="L405" s="89"/>
      <c r="M405" s="89"/>
      <c r="N405" s="89"/>
      <c r="O405" s="89"/>
      <c r="P405" s="89"/>
    </row>
    <row r="406" spans="3:16" ht="15.75" customHeight="1">
      <c r="C406" s="89"/>
      <c r="D406" s="89"/>
      <c r="E406" s="89"/>
      <c r="F406" s="89"/>
      <c r="H406" s="89"/>
      <c r="I406" s="89"/>
      <c r="J406" s="89"/>
      <c r="K406" s="89"/>
      <c r="L406" s="89"/>
      <c r="M406" s="89"/>
      <c r="N406" s="89"/>
      <c r="O406" s="89"/>
      <c r="P406" s="89"/>
    </row>
    <row r="407" spans="3:16" ht="15.75" customHeight="1">
      <c r="C407" s="89"/>
      <c r="D407" s="89"/>
      <c r="E407" s="89"/>
      <c r="F407" s="89"/>
      <c r="H407" s="89"/>
      <c r="I407" s="89"/>
      <c r="J407" s="89"/>
      <c r="K407" s="89"/>
      <c r="L407" s="89"/>
      <c r="M407" s="89"/>
      <c r="N407" s="89"/>
      <c r="O407" s="89"/>
      <c r="P407" s="89"/>
    </row>
    <row r="408" spans="3:16" ht="15.75" customHeight="1">
      <c r="C408" s="89"/>
      <c r="D408" s="89"/>
      <c r="E408" s="89"/>
      <c r="F408" s="89"/>
      <c r="H408" s="89"/>
      <c r="I408" s="89"/>
      <c r="J408" s="89"/>
      <c r="K408" s="89"/>
      <c r="L408" s="89"/>
      <c r="M408" s="89"/>
      <c r="N408" s="89"/>
      <c r="O408" s="89"/>
      <c r="P408" s="89"/>
    </row>
    <row r="409" spans="3:16" ht="15.75" customHeight="1">
      <c r="C409" s="89"/>
      <c r="D409" s="89"/>
      <c r="E409" s="89"/>
      <c r="F409" s="89"/>
      <c r="H409" s="89"/>
      <c r="I409" s="89"/>
      <c r="J409" s="89"/>
      <c r="K409" s="89"/>
      <c r="L409" s="89"/>
      <c r="M409" s="89"/>
      <c r="N409" s="89"/>
      <c r="O409" s="89"/>
      <c r="P409" s="89"/>
    </row>
    <row r="410" spans="3:16" ht="15.75" customHeight="1">
      <c r="C410" s="89"/>
      <c r="D410" s="89"/>
      <c r="E410" s="89"/>
      <c r="F410" s="89"/>
      <c r="H410" s="89"/>
      <c r="I410" s="89"/>
      <c r="J410" s="89"/>
      <c r="K410" s="89"/>
      <c r="L410" s="89"/>
      <c r="M410" s="89"/>
      <c r="N410" s="89"/>
      <c r="O410" s="89"/>
      <c r="P410" s="89"/>
    </row>
    <row r="411" spans="3:16" ht="15.75" customHeight="1">
      <c r="C411" s="89"/>
      <c r="D411" s="89"/>
      <c r="E411" s="89"/>
      <c r="F411" s="89"/>
      <c r="H411" s="89"/>
      <c r="I411" s="89"/>
      <c r="J411" s="89"/>
      <c r="K411" s="89"/>
      <c r="L411" s="89"/>
      <c r="M411" s="89"/>
      <c r="N411" s="89"/>
      <c r="O411" s="89"/>
      <c r="P411" s="89"/>
    </row>
    <row r="412" spans="3:16" ht="15.75" customHeight="1">
      <c r="C412" s="89"/>
      <c r="D412" s="89"/>
      <c r="E412" s="89"/>
      <c r="F412" s="89"/>
      <c r="H412" s="89"/>
      <c r="I412" s="89"/>
      <c r="J412" s="89"/>
      <c r="K412" s="89"/>
      <c r="L412" s="89"/>
      <c r="M412" s="89"/>
      <c r="N412" s="89"/>
      <c r="O412" s="89"/>
      <c r="P412" s="89"/>
    </row>
    <row r="413" spans="3:16" ht="15.75" customHeight="1">
      <c r="C413" s="89"/>
      <c r="D413" s="89"/>
      <c r="E413" s="89"/>
      <c r="F413" s="89"/>
      <c r="H413" s="89"/>
      <c r="I413" s="89"/>
      <c r="J413" s="89"/>
      <c r="K413" s="89"/>
      <c r="L413" s="89"/>
      <c r="M413" s="89"/>
      <c r="N413" s="89"/>
      <c r="O413" s="89"/>
      <c r="P413" s="89"/>
    </row>
    <row r="414" spans="3:16" ht="15.75" customHeight="1">
      <c r="C414" s="89"/>
      <c r="D414" s="89"/>
      <c r="E414" s="89"/>
      <c r="F414" s="89"/>
      <c r="H414" s="89"/>
      <c r="I414" s="89"/>
      <c r="J414" s="89"/>
      <c r="K414" s="89"/>
      <c r="L414" s="89"/>
      <c r="M414" s="89"/>
      <c r="N414" s="89"/>
      <c r="O414" s="89"/>
      <c r="P414" s="89"/>
    </row>
    <row r="415" spans="3:16" ht="15.75" customHeight="1">
      <c r="C415" s="89"/>
      <c r="D415" s="89"/>
      <c r="E415" s="89"/>
      <c r="F415" s="89"/>
      <c r="H415" s="89"/>
      <c r="I415" s="89"/>
      <c r="J415" s="89"/>
      <c r="K415" s="89"/>
      <c r="L415" s="89"/>
      <c r="M415" s="89"/>
      <c r="N415" s="89"/>
      <c r="O415" s="89"/>
      <c r="P415" s="89"/>
    </row>
    <row r="416" spans="3:16" ht="15.75" customHeight="1">
      <c r="C416" s="89"/>
      <c r="D416" s="89"/>
      <c r="E416" s="89"/>
      <c r="F416" s="89"/>
      <c r="H416" s="89"/>
      <c r="I416" s="89"/>
      <c r="J416" s="89"/>
      <c r="K416" s="89"/>
      <c r="L416" s="89"/>
      <c r="M416" s="89"/>
      <c r="N416" s="89"/>
      <c r="O416" s="89"/>
      <c r="P416" s="89"/>
    </row>
    <row r="417" spans="3:16" ht="15.75" customHeight="1">
      <c r="C417" s="89"/>
      <c r="D417" s="89"/>
      <c r="E417" s="89"/>
      <c r="F417" s="89"/>
      <c r="H417" s="89"/>
      <c r="I417" s="89"/>
      <c r="J417" s="89"/>
      <c r="K417" s="89"/>
      <c r="L417" s="89"/>
      <c r="M417" s="89"/>
      <c r="N417" s="89"/>
      <c r="O417" s="89"/>
      <c r="P417" s="89"/>
    </row>
    <row r="418" spans="3:16" ht="15.75" customHeight="1">
      <c r="C418" s="89"/>
      <c r="D418" s="89"/>
      <c r="E418" s="89"/>
      <c r="F418" s="89"/>
      <c r="H418" s="89"/>
      <c r="I418" s="89"/>
      <c r="J418" s="89"/>
      <c r="K418" s="89"/>
      <c r="L418" s="89"/>
      <c r="M418" s="89"/>
      <c r="N418" s="89"/>
      <c r="O418" s="89"/>
      <c r="P418" s="89"/>
    </row>
    <row r="419" spans="3:16" ht="15.75" customHeight="1">
      <c r="C419" s="89"/>
      <c r="D419" s="89"/>
      <c r="E419" s="89"/>
      <c r="F419" s="89"/>
      <c r="H419" s="89"/>
      <c r="I419" s="89"/>
      <c r="J419" s="89"/>
      <c r="K419" s="89"/>
      <c r="L419" s="89"/>
      <c r="M419" s="89"/>
      <c r="N419" s="89"/>
      <c r="O419" s="89"/>
      <c r="P419" s="89"/>
    </row>
    <row r="420" spans="3:16" ht="15.75" customHeight="1">
      <c r="C420" s="89"/>
      <c r="D420" s="89"/>
      <c r="E420" s="89"/>
      <c r="F420" s="89"/>
      <c r="H420" s="89"/>
      <c r="I420" s="89"/>
      <c r="J420" s="89"/>
      <c r="K420" s="89"/>
      <c r="L420" s="89"/>
      <c r="M420" s="89"/>
      <c r="N420" s="89"/>
      <c r="O420" s="89"/>
      <c r="P420" s="89"/>
    </row>
    <row r="421" spans="3:16" ht="15.75" customHeight="1">
      <c r="C421" s="89"/>
      <c r="D421" s="89"/>
      <c r="E421" s="89"/>
      <c r="F421" s="89"/>
      <c r="H421" s="89"/>
      <c r="I421" s="89"/>
      <c r="J421" s="89"/>
      <c r="K421" s="89"/>
      <c r="L421" s="89"/>
      <c r="M421" s="89"/>
      <c r="N421" s="89"/>
      <c r="O421" s="89"/>
      <c r="P421" s="89"/>
    </row>
    <row r="422" spans="3:16" ht="15.75" customHeight="1">
      <c r="C422" s="89"/>
      <c r="D422" s="89"/>
      <c r="E422" s="89"/>
      <c r="F422" s="89"/>
      <c r="H422" s="89"/>
      <c r="I422" s="89"/>
      <c r="J422" s="89"/>
      <c r="K422" s="89"/>
      <c r="L422" s="89"/>
      <c r="M422" s="89"/>
      <c r="N422" s="89"/>
      <c r="O422" s="89"/>
      <c r="P422" s="89"/>
    </row>
    <row r="423" spans="3:16" ht="15.75" customHeight="1">
      <c r="C423" s="89"/>
      <c r="D423" s="89"/>
      <c r="E423" s="89"/>
      <c r="F423" s="89"/>
      <c r="H423" s="89"/>
      <c r="I423" s="89"/>
      <c r="J423" s="89"/>
      <c r="K423" s="89"/>
      <c r="L423" s="89"/>
      <c r="M423" s="89"/>
      <c r="N423" s="89"/>
      <c r="O423" s="89"/>
      <c r="P423" s="89"/>
    </row>
    <row r="424" spans="3:16" ht="15.75" customHeight="1">
      <c r="C424" s="89"/>
      <c r="D424" s="89"/>
      <c r="E424" s="89"/>
      <c r="F424" s="89"/>
      <c r="H424" s="89"/>
      <c r="I424" s="89"/>
      <c r="J424" s="89"/>
      <c r="K424" s="89"/>
      <c r="L424" s="89"/>
      <c r="M424" s="89"/>
      <c r="N424" s="89"/>
      <c r="O424" s="89"/>
      <c r="P424" s="89"/>
    </row>
    <row r="425" spans="3:16" ht="15.75" customHeight="1">
      <c r="C425" s="89"/>
      <c r="D425" s="89"/>
      <c r="E425" s="89"/>
      <c r="F425" s="89"/>
      <c r="H425" s="89"/>
      <c r="I425" s="89"/>
      <c r="J425" s="89"/>
      <c r="K425" s="89"/>
      <c r="L425" s="89"/>
      <c r="M425" s="89"/>
      <c r="N425" s="89"/>
      <c r="O425" s="89"/>
      <c r="P425" s="89"/>
    </row>
    <row r="426" spans="3:16" ht="15.75" customHeight="1">
      <c r="C426" s="89"/>
      <c r="D426" s="89"/>
      <c r="E426" s="89"/>
      <c r="F426" s="89"/>
      <c r="H426" s="89"/>
      <c r="I426" s="89"/>
      <c r="J426" s="89"/>
      <c r="K426" s="89"/>
      <c r="L426" s="89"/>
      <c r="M426" s="89"/>
      <c r="N426" s="89"/>
      <c r="O426" s="89"/>
      <c r="P426" s="89"/>
    </row>
    <row r="427" spans="3:16" ht="15.75" customHeight="1">
      <c r="C427" s="89"/>
      <c r="D427" s="89"/>
      <c r="E427" s="89"/>
      <c r="F427" s="89"/>
      <c r="H427" s="89"/>
      <c r="I427" s="89"/>
      <c r="J427" s="89"/>
      <c r="K427" s="89"/>
      <c r="L427" s="89"/>
      <c r="M427" s="89"/>
      <c r="N427" s="89"/>
      <c r="O427" s="89"/>
      <c r="P427" s="89"/>
    </row>
    <row r="428" spans="3:16" ht="15.75" customHeight="1">
      <c r="C428" s="89"/>
      <c r="D428" s="89"/>
      <c r="E428" s="89"/>
      <c r="F428" s="89"/>
      <c r="H428" s="89"/>
      <c r="I428" s="89"/>
      <c r="J428" s="89"/>
      <c r="K428" s="89"/>
      <c r="L428" s="89"/>
      <c r="M428" s="89"/>
      <c r="N428" s="89"/>
      <c r="O428" s="89"/>
      <c r="P428" s="89"/>
    </row>
    <row r="429" spans="3:16" ht="15.75" customHeight="1">
      <c r="C429" s="89"/>
      <c r="D429" s="89"/>
      <c r="E429" s="89"/>
      <c r="F429" s="89"/>
      <c r="H429" s="89"/>
      <c r="I429" s="89"/>
      <c r="J429" s="89"/>
      <c r="K429" s="89"/>
      <c r="L429" s="89"/>
      <c r="M429" s="89"/>
      <c r="N429" s="89"/>
      <c r="O429" s="89"/>
      <c r="P429" s="89"/>
    </row>
    <row r="430" spans="3:16" ht="15.75" customHeight="1">
      <c r="C430" s="89"/>
      <c r="D430" s="89"/>
      <c r="E430" s="89"/>
      <c r="F430" s="89"/>
      <c r="H430" s="89"/>
      <c r="I430" s="89"/>
      <c r="J430" s="89"/>
      <c r="K430" s="89"/>
      <c r="L430" s="89"/>
      <c r="M430" s="89"/>
      <c r="N430" s="89"/>
      <c r="O430" s="89"/>
      <c r="P430" s="89"/>
    </row>
    <row r="431" spans="3:16" ht="15.75" customHeight="1">
      <c r="C431" s="89"/>
      <c r="D431" s="89"/>
      <c r="E431" s="89"/>
      <c r="F431" s="89"/>
      <c r="H431" s="89"/>
      <c r="I431" s="89"/>
      <c r="J431" s="89"/>
      <c r="K431" s="89"/>
      <c r="L431" s="89"/>
      <c r="M431" s="89"/>
      <c r="N431" s="89"/>
      <c r="O431" s="89"/>
      <c r="P431" s="89"/>
    </row>
    <row r="432" spans="3:16" ht="15.75" customHeight="1">
      <c r="C432" s="89"/>
      <c r="D432" s="89"/>
      <c r="E432" s="89"/>
      <c r="F432" s="89"/>
      <c r="H432" s="89"/>
      <c r="I432" s="89"/>
      <c r="J432" s="89"/>
      <c r="K432" s="89"/>
      <c r="L432" s="89"/>
      <c r="M432" s="89"/>
      <c r="N432" s="89"/>
      <c r="O432" s="89"/>
      <c r="P432" s="89"/>
    </row>
    <row r="433" spans="3:16" ht="15.75" customHeight="1">
      <c r="C433" s="89"/>
      <c r="D433" s="89"/>
      <c r="E433" s="89"/>
      <c r="F433" s="89"/>
      <c r="H433" s="89"/>
      <c r="I433" s="89"/>
      <c r="J433" s="89"/>
      <c r="K433" s="89"/>
      <c r="L433" s="89"/>
      <c r="M433" s="89"/>
      <c r="N433" s="89"/>
      <c r="O433" s="89"/>
      <c r="P433" s="89"/>
    </row>
    <row r="434" spans="3:16" ht="15.75" customHeight="1">
      <c r="C434" s="89"/>
      <c r="D434" s="89"/>
      <c r="E434" s="89"/>
      <c r="F434" s="89"/>
      <c r="H434" s="89"/>
      <c r="I434" s="89"/>
      <c r="J434" s="89"/>
      <c r="K434" s="89"/>
      <c r="L434" s="89"/>
      <c r="M434" s="89"/>
      <c r="N434" s="89"/>
      <c r="O434" s="89"/>
      <c r="P434" s="89"/>
    </row>
    <row r="435" spans="3:16" ht="15.75" customHeight="1">
      <c r="C435" s="89"/>
      <c r="D435" s="89"/>
      <c r="E435" s="89"/>
      <c r="F435" s="89"/>
      <c r="H435" s="89"/>
      <c r="I435" s="89"/>
      <c r="J435" s="89"/>
      <c r="K435" s="89"/>
      <c r="L435" s="89"/>
      <c r="M435" s="89"/>
      <c r="N435" s="89"/>
      <c r="O435" s="89"/>
      <c r="P435" s="89"/>
    </row>
    <row r="436" spans="3:16" ht="15.75" customHeight="1">
      <c r="C436" s="89"/>
      <c r="D436" s="89"/>
      <c r="E436" s="89"/>
      <c r="F436" s="89"/>
      <c r="H436" s="89"/>
      <c r="I436" s="89"/>
      <c r="J436" s="89"/>
      <c r="K436" s="89"/>
      <c r="L436" s="89"/>
      <c r="M436" s="89"/>
      <c r="N436" s="89"/>
      <c r="O436" s="89"/>
      <c r="P436" s="89"/>
    </row>
    <row r="437" spans="3:16" ht="15.75" customHeight="1">
      <c r="C437" s="89"/>
      <c r="D437" s="89"/>
      <c r="E437" s="89"/>
      <c r="F437" s="89"/>
      <c r="H437" s="89"/>
      <c r="I437" s="89"/>
      <c r="J437" s="89"/>
      <c r="K437" s="89"/>
      <c r="L437" s="89"/>
      <c r="M437" s="89"/>
      <c r="N437" s="89"/>
      <c r="O437" s="89"/>
      <c r="P437" s="89"/>
    </row>
    <row r="438" spans="3:16" ht="15.75" customHeight="1">
      <c r="C438" s="89"/>
      <c r="D438" s="89"/>
      <c r="E438" s="89"/>
      <c r="F438" s="89"/>
      <c r="H438" s="89"/>
      <c r="I438" s="89"/>
      <c r="J438" s="89"/>
      <c r="K438" s="89"/>
      <c r="L438" s="89"/>
      <c r="M438" s="89"/>
      <c r="N438" s="89"/>
      <c r="O438" s="89"/>
      <c r="P438" s="89"/>
    </row>
    <row r="439" spans="3:16" ht="15.75" customHeight="1">
      <c r="C439" s="89"/>
      <c r="D439" s="89"/>
      <c r="E439" s="89"/>
      <c r="F439" s="89"/>
      <c r="H439" s="89"/>
      <c r="I439" s="89"/>
      <c r="J439" s="89"/>
      <c r="K439" s="89"/>
      <c r="L439" s="89"/>
      <c r="M439" s="89"/>
      <c r="N439" s="89"/>
      <c r="O439" s="89"/>
      <c r="P439" s="89"/>
    </row>
    <row r="440" spans="3:16" ht="15.75" customHeight="1">
      <c r="C440" s="89"/>
      <c r="D440" s="89"/>
      <c r="E440" s="89"/>
      <c r="F440" s="89"/>
      <c r="H440" s="89"/>
      <c r="I440" s="89"/>
      <c r="J440" s="89"/>
      <c r="K440" s="89"/>
      <c r="L440" s="89"/>
      <c r="M440" s="89"/>
      <c r="N440" s="89"/>
      <c r="O440" s="89"/>
      <c r="P440" s="89"/>
    </row>
    <row r="441" spans="3:16" ht="15.75" customHeight="1">
      <c r="C441" s="89"/>
      <c r="D441" s="89"/>
      <c r="E441" s="89"/>
      <c r="F441" s="89"/>
      <c r="H441" s="89"/>
      <c r="I441" s="89"/>
      <c r="J441" s="89"/>
      <c r="K441" s="89"/>
      <c r="L441" s="89"/>
      <c r="M441" s="89"/>
      <c r="N441" s="89"/>
      <c r="O441" s="89"/>
      <c r="P441" s="89"/>
    </row>
    <row r="442" spans="3:16" ht="15.75" customHeight="1">
      <c r="C442" s="89"/>
      <c r="D442" s="89"/>
      <c r="E442" s="89"/>
      <c r="F442" s="89"/>
      <c r="H442" s="89"/>
      <c r="I442" s="89"/>
      <c r="J442" s="89"/>
      <c r="K442" s="89"/>
      <c r="L442" s="89"/>
      <c r="M442" s="89"/>
      <c r="N442" s="89"/>
      <c r="O442" s="89"/>
      <c r="P442" s="89"/>
    </row>
    <row r="443" spans="3:16" ht="15.75" customHeight="1">
      <c r="C443" s="89"/>
      <c r="D443" s="89"/>
      <c r="E443" s="89"/>
      <c r="F443" s="89"/>
      <c r="H443" s="89"/>
      <c r="I443" s="89"/>
      <c r="J443" s="89"/>
      <c r="K443" s="89"/>
      <c r="L443" s="89"/>
      <c r="M443" s="89"/>
      <c r="N443" s="89"/>
      <c r="O443" s="89"/>
      <c r="P443" s="89"/>
    </row>
    <row r="444" spans="3:16" ht="15.75" customHeight="1">
      <c r="C444" s="89"/>
      <c r="D444" s="89"/>
      <c r="E444" s="89"/>
      <c r="F444" s="89"/>
      <c r="H444" s="89"/>
      <c r="I444" s="89"/>
      <c r="J444" s="89"/>
      <c r="K444" s="89"/>
      <c r="L444" s="89"/>
      <c r="M444" s="89"/>
      <c r="N444" s="89"/>
      <c r="O444" s="89"/>
      <c r="P444" s="89"/>
    </row>
    <row r="445" spans="3:16" ht="15.75" customHeight="1">
      <c r="C445" s="89"/>
      <c r="D445" s="89"/>
      <c r="E445" s="89"/>
      <c r="F445" s="89"/>
      <c r="H445" s="89"/>
      <c r="I445" s="89"/>
      <c r="J445" s="89"/>
      <c r="K445" s="89"/>
      <c r="L445" s="89"/>
      <c r="M445" s="89"/>
      <c r="N445" s="89"/>
      <c r="O445" s="89"/>
      <c r="P445" s="89"/>
    </row>
    <row r="446" spans="3:16" ht="15.75" customHeight="1">
      <c r="C446" s="89"/>
      <c r="D446" s="89"/>
      <c r="E446" s="89"/>
      <c r="F446" s="89"/>
      <c r="H446" s="89"/>
      <c r="I446" s="89"/>
      <c r="J446" s="89"/>
      <c r="K446" s="89"/>
      <c r="L446" s="89"/>
      <c r="M446" s="89"/>
      <c r="N446" s="89"/>
      <c r="O446" s="89"/>
      <c r="P446" s="89"/>
    </row>
    <row r="447" spans="3:16" ht="15.75" customHeight="1">
      <c r="C447" s="89"/>
      <c r="D447" s="89"/>
      <c r="E447" s="89"/>
      <c r="F447" s="89"/>
      <c r="H447" s="89"/>
      <c r="I447" s="89"/>
      <c r="J447" s="89"/>
      <c r="K447" s="89"/>
      <c r="L447" s="89"/>
      <c r="M447" s="89"/>
      <c r="N447" s="89"/>
      <c r="O447" s="89"/>
      <c r="P447" s="89"/>
    </row>
    <row r="448" spans="3:16" ht="15.75" customHeight="1">
      <c r="C448" s="89"/>
      <c r="D448" s="89"/>
      <c r="E448" s="89"/>
      <c r="F448" s="89"/>
      <c r="H448" s="89"/>
      <c r="I448" s="89"/>
      <c r="J448" s="89"/>
      <c r="K448" s="89"/>
      <c r="L448" s="89"/>
      <c r="M448" s="89"/>
      <c r="N448" s="89"/>
      <c r="O448" s="89"/>
      <c r="P448" s="89"/>
    </row>
    <row r="449" spans="3:16" ht="15.75" customHeight="1">
      <c r="C449" s="89"/>
      <c r="D449" s="89"/>
      <c r="E449" s="89"/>
      <c r="F449" s="89"/>
      <c r="H449" s="89"/>
      <c r="I449" s="89"/>
      <c r="J449" s="89"/>
      <c r="K449" s="89"/>
      <c r="L449" s="89"/>
      <c r="M449" s="89"/>
      <c r="N449" s="89"/>
      <c r="O449" s="89"/>
      <c r="P449" s="89"/>
    </row>
    <row r="450" spans="3:16" ht="15.75" customHeight="1">
      <c r="C450" s="89"/>
      <c r="D450" s="89"/>
      <c r="E450" s="89"/>
      <c r="F450" s="89"/>
      <c r="H450" s="89"/>
      <c r="I450" s="89"/>
      <c r="J450" s="89"/>
      <c r="K450" s="89"/>
      <c r="L450" s="89"/>
      <c r="M450" s="89"/>
      <c r="N450" s="89"/>
      <c r="O450" s="89"/>
      <c r="P450" s="89"/>
    </row>
    <row r="451" spans="3:16" ht="15.75" customHeight="1">
      <c r="C451" s="89"/>
      <c r="D451" s="89"/>
      <c r="E451" s="89"/>
      <c r="F451" s="89"/>
      <c r="H451" s="89"/>
      <c r="I451" s="89"/>
      <c r="J451" s="89"/>
      <c r="K451" s="89"/>
      <c r="L451" s="89"/>
      <c r="M451" s="89"/>
      <c r="N451" s="89"/>
      <c r="O451" s="89"/>
      <c r="P451" s="89"/>
    </row>
    <row r="452" spans="3:16" ht="15.75" customHeight="1">
      <c r="C452" s="89"/>
      <c r="D452" s="89"/>
      <c r="E452" s="89"/>
      <c r="F452" s="89"/>
      <c r="H452" s="89"/>
      <c r="I452" s="89"/>
      <c r="J452" s="89"/>
      <c r="K452" s="89"/>
      <c r="L452" s="89"/>
      <c r="M452" s="89"/>
      <c r="N452" s="89"/>
      <c r="O452" s="89"/>
      <c r="P452" s="89"/>
    </row>
    <row r="453" spans="3:16" ht="15.75" customHeight="1">
      <c r="C453" s="89"/>
      <c r="D453" s="89"/>
      <c r="E453" s="89"/>
      <c r="F453" s="89"/>
      <c r="H453" s="89"/>
      <c r="I453" s="89"/>
      <c r="J453" s="89"/>
      <c r="K453" s="89"/>
      <c r="L453" s="89"/>
      <c r="M453" s="89"/>
      <c r="N453" s="89"/>
      <c r="O453" s="89"/>
      <c r="P453" s="89"/>
    </row>
    <row r="454" spans="3:16" ht="15.75" customHeight="1">
      <c r="C454" s="89"/>
      <c r="D454" s="89"/>
      <c r="E454" s="89"/>
      <c r="F454" s="89"/>
      <c r="H454" s="89"/>
      <c r="I454" s="89"/>
      <c r="J454" s="89"/>
      <c r="K454" s="89"/>
      <c r="L454" s="89"/>
      <c r="M454" s="89"/>
      <c r="N454" s="89"/>
      <c r="O454" s="89"/>
      <c r="P454" s="89"/>
    </row>
    <row r="455" spans="3:16" ht="15.75" customHeight="1">
      <c r="C455" s="89"/>
      <c r="D455" s="89"/>
      <c r="E455" s="89"/>
      <c r="F455" s="89"/>
      <c r="H455" s="89"/>
      <c r="I455" s="89"/>
      <c r="J455" s="89"/>
      <c r="K455" s="89"/>
      <c r="L455" s="89"/>
      <c r="M455" s="89"/>
      <c r="N455" s="89"/>
      <c r="O455" s="89"/>
      <c r="P455" s="89"/>
    </row>
    <row r="456" spans="3:16" ht="15.75" customHeight="1">
      <c r="C456" s="89"/>
      <c r="D456" s="89"/>
      <c r="E456" s="89"/>
      <c r="F456" s="89"/>
      <c r="H456" s="89"/>
      <c r="I456" s="89"/>
      <c r="J456" s="89"/>
      <c r="K456" s="89"/>
      <c r="L456" s="89"/>
      <c r="M456" s="89"/>
      <c r="N456" s="89"/>
      <c r="O456" s="89"/>
      <c r="P456" s="89"/>
    </row>
    <row r="457" spans="3:16" ht="15.75" customHeight="1">
      <c r="C457" s="89"/>
      <c r="D457" s="89"/>
      <c r="E457" s="89"/>
      <c r="F457" s="89"/>
      <c r="H457" s="89"/>
      <c r="I457" s="89"/>
      <c r="J457" s="89"/>
      <c r="K457" s="89"/>
      <c r="L457" s="89"/>
      <c r="M457" s="89"/>
      <c r="N457" s="89"/>
      <c r="O457" s="89"/>
      <c r="P457" s="89"/>
    </row>
    <row r="458" spans="3:16" ht="15.75" customHeight="1">
      <c r="C458" s="89"/>
      <c r="D458" s="89"/>
      <c r="E458" s="89"/>
      <c r="F458" s="89"/>
      <c r="H458" s="89"/>
      <c r="I458" s="89"/>
      <c r="J458" s="89"/>
      <c r="K458" s="89"/>
      <c r="L458" s="89"/>
      <c r="M458" s="89"/>
      <c r="N458" s="89"/>
      <c r="O458" s="89"/>
      <c r="P458" s="89"/>
    </row>
    <row r="459" spans="3:16" ht="15.75" customHeight="1">
      <c r="C459" s="89"/>
      <c r="D459" s="89"/>
      <c r="E459" s="89"/>
      <c r="F459" s="89"/>
      <c r="H459" s="89"/>
      <c r="I459" s="89"/>
      <c r="J459" s="89"/>
      <c r="K459" s="89"/>
      <c r="L459" s="89"/>
      <c r="M459" s="89"/>
      <c r="N459" s="89"/>
      <c r="O459" s="89"/>
      <c r="P459" s="89"/>
    </row>
    <row r="460" spans="3:16" ht="15.75" customHeight="1">
      <c r="C460" s="89"/>
      <c r="D460" s="89"/>
      <c r="E460" s="89"/>
      <c r="F460" s="89"/>
      <c r="H460" s="89"/>
      <c r="I460" s="89"/>
      <c r="J460" s="89"/>
      <c r="K460" s="89"/>
      <c r="L460" s="89"/>
      <c r="M460" s="89"/>
      <c r="N460" s="89"/>
      <c r="O460" s="89"/>
      <c r="P460" s="89"/>
    </row>
    <row r="461" spans="3:16" ht="15.75" customHeight="1">
      <c r="C461" s="89"/>
      <c r="D461" s="89"/>
      <c r="E461" s="89"/>
      <c r="F461" s="89"/>
      <c r="H461" s="89"/>
      <c r="I461" s="89"/>
      <c r="J461" s="89"/>
      <c r="K461" s="89"/>
      <c r="L461" s="89"/>
      <c r="M461" s="89"/>
      <c r="N461" s="89"/>
      <c r="O461" s="89"/>
      <c r="P461" s="89"/>
    </row>
    <row r="462" spans="3:16" ht="15.75" customHeight="1">
      <c r="C462" s="89"/>
      <c r="D462" s="89"/>
      <c r="E462" s="89"/>
      <c r="F462" s="89"/>
      <c r="H462" s="89"/>
      <c r="I462" s="89"/>
      <c r="J462" s="89"/>
      <c r="K462" s="89"/>
      <c r="L462" s="89"/>
      <c r="M462" s="89"/>
      <c r="N462" s="89"/>
      <c r="O462" s="89"/>
      <c r="P462" s="89"/>
    </row>
    <row r="463" spans="3:16" ht="15.75" customHeight="1">
      <c r="C463" s="89"/>
      <c r="D463" s="89"/>
      <c r="E463" s="89"/>
      <c r="F463" s="89"/>
      <c r="H463" s="89"/>
      <c r="I463" s="89"/>
      <c r="J463" s="89"/>
      <c r="K463" s="89"/>
      <c r="L463" s="89"/>
      <c r="M463" s="89"/>
      <c r="N463" s="89"/>
      <c r="O463" s="89"/>
      <c r="P463" s="89"/>
    </row>
    <row r="464" spans="3:16" ht="15.75" customHeight="1">
      <c r="C464" s="89"/>
      <c r="D464" s="89"/>
      <c r="E464" s="89"/>
      <c r="F464" s="89"/>
      <c r="H464" s="89"/>
      <c r="I464" s="89"/>
      <c r="J464" s="89"/>
      <c r="K464" s="89"/>
      <c r="L464" s="89"/>
      <c r="M464" s="89"/>
      <c r="N464" s="89"/>
      <c r="O464" s="89"/>
      <c r="P464" s="89"/>
    </row>
    <row r="465" spans="3:16" ht="15.75" customHeight="1">
      <c r="C465" s="89"/>
      <c r="D465" s="89"/>
      <c r="E465" s="89"/>
      <c r="F465" s="89"/>
      <c r="H465" s="89"/>
      <c r="I465" s="89"/>
      <c r="J465" s="89"/>
      <c r="K465" s="89"/>
      <c r="L465" s="89"/>
      <c r="M465" s="89"/>
      <c r="N465" s="89"/>
      <c r="O465" s="89"/>
      <c r="P465" s="89"/>
    </row>
    <row r="466" spans="3:16" ht="15.75" customHeight="1">
      <c r="C466" s="89"/>
      <c r="D466" s="89"/>
      <c r="E466" s="89"/>
      <c r="F466" s="89"/>
      <c r="H466" s="89"/>
      <c r="I466" s="89"/>
      <c r="J466" s="89"/>
      <c r="K466" s="89"/>
      <c r="L466" s="89"/>
      <c r="M466" s="89"/>
      <c r="N466" s="89"/>
      <c r="O466" s="89"/>
      <c r="P466" s="89"/>
    </row>
    <row r="467" spans="3:16" ht="15.75" customHeight="1">
      <c r="C467" s="89"/>
      <c r="D467" s="89"/>
      <c r="E467" s="89"/>
      <c r="F467" s="89"/>
      <c r="H467" s="89"/>
      <c r="I467" s="89"/>
      <c r="J467" s="89"/>
      <c r="K467" s="89"/>
      <c r="L467" s="89"/>
      <c r="M467" s="89"/>
      <c r="N467" s="89"/>
      <c r="O467" s="89"/>
      <c r="P467" s="89"/>
    </row>
    <row r="468" spans="3:16" ht="15.75" customHeight="1">
      <c r="C468" s="89"/>
      <c r="D468" s="89"/>
      <c r="E468" s="89"/>
      <c r="F468" s="89"/>
      <c r="H468" s="89"/>
      <c r="I468" s="89"/>
      <c r="J468" s="89"/>
      <c r="K468" s="89"/>
      <c r="L468" s="89"/>
      <c r="M468" s="89"/>
      <c r="N468" s="89"/>
      <c r="O468" s="89"/>
      <c r="P468" s="89"/>
    </row>
    <row r="469" spans="3:16" ht="15.75" customHeight="1">
      <c r="C469" s="89"/>
      <c r="D469" s="89"/>
      <c r="E469" s="89"/>
      <c r="F469" s="89"/>
      <c r="H469" s="89"/>
      <c r="I469" s="89"/>
      <c r="J469" s="89"/>
      <c r="K469" s="89"/>
      <c r="L469" s="89"/>
      <c r="M469" s="89"/>
      <c r="N469" s="89"/>
      <c r="O469" s="89"/>
      <c r="P469" s="89"/>
    </row>
    <row r="470" spans="3:16" ht="15.75" customHeight="1">
      <c r="C470" s="89"/>
      <c r="D470" s="89"/>
      <c r="E470" s="89"/>
      <c r="F470" s="89"/>
      <c r="H470" s="89"/>
      <c r="I470" s="89"/>
      <c r="J470" s="89"/>
      <c r="K470" s="89"/>
      <c r="L470" s="89"/>
      <c r="M470" s="89"/>
      <c r="N470" s="89"/>
      <c r="O470" s="89"/>
      <c r="P470" s="89"/>
    </row>
    <row r="471" spans="3:16" ht="15.75" customHeight="1">
      <c r="C471" s="89"/>
      <c r="D471" s="89"/>
      <c r="E471" s="89"/>
      <c r="F471" s="89"/>
      <c r="H471" s="89"/>
      <c r="I471" s="89"/>
      <c r="J471" s="89"/>
      <c r="K471" s="89"/>
      <c r="L471" s="89"/>
      <c r="M471" s="89"/>
      <c r="N471" s="89"/>
      <c r="O471" s="89"/>
      <c r="P471" s="89"/>
    </row>
    <row r="472" spans="3:16" ht="15.75" customHeight="1">
      <c r="C472" s="89"/>
      <c r="D472" s="89"/>
      <c r="E472" s="89"/>
      <c r="F472" s="89"/>
      <c r="H472" s="89"/>
      <c r="I472" s="89"/>
      <c r="J472" s="89"/>
      <c r="K472" s="89"/>
      <c r="L472" s="89"/>
      <c r="M472" s="89"/>
      <c r="N472" s="89"/>
      <c r="O472" s="89"/>
      <c r="P472" s="89"/>
    </row>
    <row r="473" spans="3:16" ht="15.75" customHeight="1">
      <c r="C473" s="89"/>
      <c r="D473" s="89"/>
      <c r="E473" s="89"/>
      <c r="F473" s="89"/>
      <c r="H473" s="89"/>
      <c r="I473" s="89"/>
      <c r="J473" s="89"/>
      <c r="K473" s="89"/>
      <c r="L473" s="89"/>
      <c r="M473" s="89"/>
      <c r="N473" s="89"/>
      <c r="O473" s="89"/>
      <c r="P473" s="89"/>
    </row>
    <row r="474" spans="3:16" ht="15.75" customHeight="1">
      <c r="C474" s="89"/>
      <c r="D474" s="89"/>
      <c r="E474" s="89"/>
      <c r="F474" s="89"/>
      <c r="H474" s="89"/>
      <c r="I474" s="89"/>
      <c r="J474" s="89"/>
      <c r="K474" s="89"/>
      <c r="L474" s="89"/>
      <c r="M474" s="89"/>
      <c r="N474" s="89"/>
      <c r="O474" s="89"/>
      <c r="P474" s="89"/>
    </row>
    <row r="475" spans="3:16" ht="15.75" customHeight="1">
      <c r="C475" s="89"/>
      <c r="D475" s="89"/>
      <c r="E475" s="89"/>
      <c r="F475" s="89"/>
      <c r="H475" s="89"/>
      <c r="I475" s="89"/>
      <c r="J475" s="89"/>
      <c r="K475" s="89"/>
      <c r="L475" s="89"/>
      <c r="M475" s="89"/>
      <c r="N475" s="89"/>
      <c r="O475" s="89"/>
      <c r="P475" s="89"/>
    </row>
    <row r="476" spans="3:16" ht="15.75" customHeight="1">
      <c r="C476" s="89"/>
      <c r="D476" s="89"/>
      <c r="E476" s="89"/>
      <c r="F476" s="89"/>
      <c r="H476" s="89"/>
      <c r="I476" s="89"/>
      <c r="J476" s="89"/>
      <c r="K476" s="89"/>
      <c r="L476" s="89"/>
      <c r="M476" s="89"/>
      <c r="N476" s="89"/>
      <c r="O476" s="89"/>
      <c r="P476" s="89"/>
    </row>
    <row r="477" spans="3:16" ht="15.75" customHeight="1">
      <c r="C477" s="89"/>
      <c r="D477" s="89"/>
      <c r="E477" s="89"/>
      <c r="F477" s="89"/>
      <c r="H477" s="89"/>
      <c r="I477" s="89"/>
      <c r="J477" s="89"/>
      <c r="K477" s="89"/>
      <c r="L477" s="89"/>
      <c r="M477" s="89"/>
      <c r="N477" s="89"/>
      <c r="O477" s="89"/>
      <c r="P477" s="89"/>
    </row>
    <row r="478" spans="3:16" ht="15.75" customHeight="1">
      <c r="C478" s="89"/>
      <c r="D478" s="89"/>
      <c r="E478" s="89"/>
      <c r="F478" s="89"/>
      <c r="H478" s="89"/>
      <c r="I478" s="89"/>
      <c r="J478" s="89"/>
      <c r="K478" s="89"/>
      <c r="L478" s="89"/>
      <c r="M478" s="89"/>
      <c r="N478" s="89"/>
      <c r="O478" s="89"/>
      <c r="P478" s="89"/>
    </row>
    <row r="479" spans="3:16" ht="15.75" customHeight="1">
      <c r="C479" s="89"/>
      <c r="D479" s="89"/>
      <c r="E479" s="89"/>
      <c r="F479" s="89"/>
      <c r="H479" s="89"/>
      <c r="I479" s="89"/>
      <c r="J479" s="89"/>
      <c r="K479" s="89"/>
      <c r="L479" s="89"/>
      <c r="M479" s="89"/>
      <c r="N479" s="89"/>
      <c r="O479" s="89"/>
      <c r="P479" s="89"/>
    </row>
    <row r="480" spans="3:16" ht="15.75" customHeight="1">
      <c r="C480" s="89"/>
      <c r="D480" s="89"/>
      <c r="E480" s="89"/>
      <c r="F480" s="89"/>
      <c r="H480" s="89"/>
      <c r="I480" s="89"/>
      <c r="J480" s="89"/>
      <c r="K480" s="89"/>
      <c r="L480" s="89"/>
      <c r="M480" s="89"/>
      <c r="N480" s="89"/>
      <c r="O480" s="89"/>
      <c r="P480" s="89"/>
    </row>
    <row r="481" spans="3:16" ht="15.75" customHeight="1">
      <c r="C481" s="89"/>
      <c r="D481" s="89"/>
      <c r="E481" s="89"/>
      <c r="F481" s="89"/>
      <c r="H481" s="89"/>
      <c r="I481" s="89"/>
      <c r="J481" s="89"/>
      <c r="K481" s="89"/>
      <c r="L481" s="89"/>
      <c r="M481" s="89"/>
      <c r="N481" s="89"/>
      <c r="O481" s="89"/>
      <c r="P481" s="89"/>
    </row>
    <row r="482" spans="3:16" ht="15.75" customHeight="1">
      <c r="C482" s="89"/>
      <c r="D482" s="89"/>
      <c r="E482" s="89"/>
      <c r="F482" s="89"/>
      <c r="H482" s="89"/>
      <c r="I482" s="89"/>
      <c r="J482" s="89"/>
      <c r="K482" s="89"/>
      <c r="L482" s="89"/>
      <c r="M482" s="89"/>
      <c r="N482" s="89"/>
      <c r="O482" s="89"/>
      <c r="P482" s="89"/>
    </row>
    <row r="483" spans="3:16" ht="15.75" customHeight="1">
      <c r="C483" s="89"/>
      <c r="D483" s="89"/>
      <c r="E483" s="89"/>
      <c r="F483" s="89"/>
      <c r="H483" s="89"/>
      <c r="I483" s="89"/>
      <c r="J483" s="89"/>
      <c r="K483" s="89"/>
      <c r="L483" s="89"/>
      <c r="M483" s="89"/>
      <c r="N483" s="89"/>
      <c r="O483" s="89"/>
      <c r="P483" s="89"/>
    </row>
    <row r="484" spans="3:16" ht="15.75" customHeight="1">
      <c r="C484" s="89"/>
      <c r="D484" s="89"/>
      <c r="E484" s="89"/>
      <c r="F484" s="89"/>
      <c r="H484" s="89"/>
      <c r="I484" s="89"/>
      <c r="J484" s="89"/>
      <c r="K484" s="89"/>
      <c r="L484" s="89"/>
      <c r="M484" s="89"/>
      <c r="N484" s="89"/>
      <c r="O484" s="89"/>
      <c r="P484" s="89"/>
    </row>
    <row r="485" spans="3:16" ht="15.75" customHeight="1">
      <c r="C485" s="89"/>
      <c r="D485" s="89"/>
      <c r="E485" s="89"/>
      <c r="F485" s="89"/>
      <c r="H485" s="89"/>
      <c r="I485" s="89"/>
      <c r="J485" s="89"/>
      <c r="K485" s="89"/>
      <c r="L485" s="89"/>
      <c r="M485" s="89"/>
      <c r="N485" s="89"/>
      <c r="O485" s="89"/>
      <c r="P485" s="89"/>
    </row>
    <row r="486" spans="3:16" ht="15.75" customHeight="1">
      <c r="C486" s="89"/>
      <c r="D486" s="89"/>
      <c r="E486" s="89"/>
      <c r="F486" s="89"/>
      <c r="H486" s="89"/>
      <c r="I486" s="89"/>
      <c r="J486" s="89"/>
      <c r="K486" s="89"/>
      <c r="L486" s="89"/>
      <c r="M486" s="89"/>
      <c r="N486" s="89"/>
      <c r="O486" s="89"/>
      <c r="P486" s="89"/>
    </row>
    <row r="487" spans="3:16" ht="15.75" customHeight="1">
      <c r="C487" s="89"/>
      <c r="D487" s="89"/>
      <c r="E487" s="89"/>
      <c r="F487" s="89"/>
      <c r="H487" s="89"/>
      <c r="I487" s="89"/>
      <c r="J487" s="89"/>
      <c r="K487" s="89"/>
      <c r="L487" s="89"/>
      <c r="M487" s="89"/>
      <c r="N487" s="89"/>
      <c r="O487" s="89"/>
      <c r="P487" s="89"/>
    </row>
    <row r="488" spans="3:16" ht="15.75" customHeight="1">
      <c r="C488" s="89"/>
      <c r="D488" s="89"/>
      <c r="E488" s="89"/>
      <c r="F488" s="89"/>
      <c r="H488" s="89"/>
      <c r="I488" s="89"/>
      <c r="J488" s="89"/>
      <c r="K488" s="89"/>
      <c r="L488" s="89"/>
      <c r="M488" s="89"/>
      <c r="N488" s="89"/>
      <c r="O488" s="89"/>
      <c r="P488" s="89"/>
    </row>
    <row r="489" spans="3:16" ht="15.75" customHeight="1">
      <c r="C489" s="89"/>
      <c r="D489" s="89"/>
      <c r="E489" s="89"/>
      <c r="F489" s="89"/>
      <c r="H489" s="89"/>
      <c r="I489" s="89"/>
      <c r="J489" s="89"/>
      <c r="K489" s="89"/>
      <c r="L489" s="89"/>
      <c r="M489" s="89"/>
      <c r="N489" s="89"/>
      <c r="O489" s="89"/>
      <c r="P489" s="89"/>
    </row>
    <row r="490" spans="3:16" ht="15.75" customHeight="1">
      <c r="C490" s="89"/>
      <c r="D490" s="89"/>
      <c r="E490" s="89"/>
      <c r="F490" s="89"/>
      <c r="H490" s="89"/>
      <c r="I490" s="89"/>
      <c r="J490" s="89"/>
      <c r="K490" s="89"/>
      <c r="L490" s="89"/>
      <c r="M490" s="89"/>
      <c r="N490" s="89"/>
      <c r="O490" s="89"/>
      <c r="P490" s="89"/>
    </row>
    <row r="491" spans="3:16" ht="15.75" customHeight="1">
      <c r="C491" s="89"/>
      <c r="D491" s="89"/>
      <c r="E491" s="89"/>
      <c r="F491" s="89"/>
      <c r="H491" s="89"/>
      <c r="I491" s="89"/>
      <c r="J491" s="89"/>
      <c r="K491" s="89"/>
      <c r="L491" s="89"/>
      <c r="M491" s="89"/>
      <c r="N491" s="89"/>
      <c r="O491" s="89"/>
      <c r="P491" s="89"/>
    </row>
    <row r="492" spans="3:16" ht="15.75" customHeight="1">
      <c r="C492" s="89"/>
      <c r="D492" s="89"/>
      <c r="E492" s="89"/>
      <c r="F492" s="89"/>
      <c r="H492" s="89"/>
      <c r="I492" s="89"/>
      <c r="J492" s="89"/>
      <c r="K492" s="89"/>
      <c r="L492" s="89"/>
      <c r="M492" s="89"/>
      <c r="N492" s="89"/>
      <c r="O492" s="89"/>
      <c r="P492" s="89"/>
    </row>
    <row r="493" spans="3:16" ht="15.75" customHeight="1">
      <c r="C493" s="89"/>
      <c r="D493" s="89"/>
      <c r="E493" s="89"/>
      <c r="F493" s="89"/>
      <c r="H493" s="89"/>
      <c r="I493" s="89"/>
      <c r="J493" s="89"/>
      <c r="K493" s="89"/>
      <c r="L493" s="89"/>
      <c r="M493" s="89"/>
      <c r="N493" s="89"/>
      <c r="O493" s="89"/>
      <c r="P493" s="89"/>
    </row>
    <row r="494" spans="3:16" ht="15.75" customHeight="1">
      <c r="C494" s="89"/>
      <c r="D494" s="89"/>
      <c r="E494" s="89"/>
      <c r="F494" s="89"/>
      <c r="H494" s="89"/>
      <c r="I494" s="89"/>
      <c r="J494" s="89"/>
      <c r="K494" s="89"/>
      <c r="L494" s="89"/>
      <c r="M494" s="89"/>
      <c r="N494" s="89"/>
      <c r="O494" s="89"/>
      <c r="P494" s="89"/>
    </row>
    <row r="495" spans="3:16" ht="15.75" customHeight="1">
      <c r="C495" s="89"/>
      <c r="D495" s="89"/>
      <c r="E495" s="89"/>
      <c r="F495" s="89"/>
      <c r="H495" s="89"/>
      <c r="I495" s="89"/>
      <c r="J495" s="89"/>
      <c r="K495" s="89"/>
      <c r="L495" s="89"/>
      <c r="M495" s="89"/>
      <c r="N495" s="89"/>
      <c r="O495" s="89"/>
      <c r="P495" s="89"/>
    </row>
    <row r="496" spans="3:16" ht="15.75" customHeight="1">
      <c r="C496" s="89"/>
      <c r="D496" s="89"/>
      <c r="E496" s="89"/>
      <c r="F496" s="89"/>
      <c r="H496" s="89"/>
      <c r="I496" s="89"/>
      <c r="J496" s="89"/>
      <c r="K496" s="89"/>
      <c r="L496" s="89"/>
      <c r="M496" s="89"/>
      <c r="N496" s="89"/>
      <c r="O496" s="89"/>
      <c r="P496" s="89"/>
    </row>
    <row r="497" spans="3:16" ht="15.75" customHeight="1">
      <c r="C497" s="89"/>
      <c r="D497" s="89"/>
      <c r="E497" s="89"/>
      <c r="F497" s="89"/>
      <c r="H497" s="89"/>
      <c r="I497" s="89"/>
      <c r="J497" s="89"/>
      <c r="K497" s="89"/>
      <c r="L497" s="89"/>
      <c r="M497" s="89"/>
      <c r="N497" s="89"/>
      <c r="O497" s="89"/>
      <c r="P497" s="89"/>
    </row>
    <row r="498" spans="3:16" ht="15.75" customHeight="1">
      <c r="C498" s="89"/>
      <c r="D498" s="89"/>
      <c r="E498" s="89"/>
      <c r="F498" s="89"/>
      <c r="H498" s="89"/>
      <c r="I498" s="89"/>
      <c r="J498" s="89"/>
      <c r="K498" s="89"/>
      <c r="L498" s="89"/>
      <c r="M498" s="89"/>
      <c r="N498" s="89"/>
      <c r="O498" s="89"/>
      <c r="P498" s="89"/>
    </row>
    <row r="499" spans="3:16" ht="15.75" customHeight="1">
      <c r="C499" s="89"/>
      <c r="D499" s="89"/>
      <c r="E499" s="89"/>
      <c r="F499" s="89"/>
      <c r="H499" s="89"/>
      <c r="I499" s="89"/>
      <c r="J499" s="89"/>
      <c r="K499" s="89"/>
      <c r="L499" s="89"/>
      <c r="M499" s="89"/>
      <c r="N499" s="89"/>
      <c r="O499" s="89"/>
      <c r="P499" s="89"/>
    </row>
    <row r="500" spans="3:16" ht="15.75" customHeight="1">
      <c r="C500" s="89"/>
      <c r="D500" s="89"/>
      <c r="E500" s="89"/>
      <c r="F500" s="89"/>
      <c r="H500" s="89"/>
      <c r="I500" s="89"/>
      <c r="J500" s="89"/>
      <c r="K500" s="89"/>
      <c r="L500" s="89"/>
      <c r="M500" s="89"/>
      <c r="N500" s="89"/>
      <c r="O500" s="89"/>
      <c r="P500" s="89"/>
    </row>
    <row r="501" spans="3:16" ht="15.75" customHeight="1">
      <c r="C501" s="89"/>
      <c r="D501" s="89"/>
      <c r="E501" s="89"/>
      <c r="F501" s="89"/>
      <c r="H501" s="89"/>
      <c r="I501" s="89"/>
      <c r="J501" s="89"/>
      <c r="K501" s="89"/>
      <c r="L501" s="89"/>
      <c r="M501" s="89"/>
      <c r="N501" s="89"/>
      <c r="O501" s="89"/>
      <c r="P501" s="89"/>
    </row>
    <row r="502" spans="3:16" ht="15.75" customHeight="1">
      <c r="C502" s="89"/>
      <c r="D502" s="89"/>
      <c r="E502" s="89"/>
      <c r="F502" s="89"/>
      <c r="H502" s="89"/>
      <c r="I502" s="89"/>
      <c r="J502" s="89"/>
      <c r="K502" s="89"/>
      <c r="L502" s="89"/>
      <c r="M502" s="89"/>
      <c r="N502" s="89"/>
      <c r="O502" s="89"/>
      <c r="P502" s="89"/>
    </row>
    <row r="503" spans="3:16" ht="15.75" customHeight="1">
      <c r="C503" s="89"/>
      <c r="D503" s="89"/>
      <c r="E503" s="89"/>
      <c r="F503" s="89"/>
      <c r="H503" s="89"/>
      <c r="I503" s="89"/>
      <c r="J503" s="89"/>
      <c r="K503" s="89"/>
      <c r="L503" s="89"/>
      <c r="M503" s="89"/>
      <c r="N503" s="89"/>
      <c r="O503" s="89"/>
      <c r="P503" s="89"/>
    </row>
    <row r="504" spans="3:16" ht="15.75" customHeight="1">
      <c r="C504" s="89"/>
      <c r="D504" s="89"/>
      <c r="E504" s="89"/>
      <c r="F504" s="89"/>
      <c r="H504" s="89"/>
      <c r="I504" s="89"/>
      <c r="J504" s="89"/>
      <c r="K504" s="89"/>
      <c r="L504" s="89"/>
      <c r="M504" s="89"/>
      <c r="N504" s="89"/>
      <c r="O504" s="89"/>
      <c r="P504" s="89"/>
    </row>
    <row r="505" spans="3:16" ht="15.75" customHeight="1">
      <c r="C505" s="89"/>
      <c r="D505" s="89"/>
      <c r="E505" s="89"/>
      <c r="F505" s="89"/>
      <c r="H505" s="89"/>
      <c r="I505" s="89"/>
      <c r="J505" s="89"/>
      <c r="K505" s="89"/>
      <c r="L505" s="89"/>
      <c r="M505" s="89"/>
      <c r="N505" s="89"/>
      <c r="O505" s="89"/>
      <c r="P505" s="89"/>
    </row>
    <row r="506" spans="3:16" ht="15.75" customHeight="1">
      <c r="C506" s="89"/>
      <c r="D506" s="89"/>
      <c r="E506" s="89"/>
      <c r="F506" s="89"/>
      <c r="H506" s="89"/>
      <c r="I506" s="89"/>
      <c r="J506" s="89"/>
      <c r="K506" s="89"/>
      <c r="L506" s="89"/>
      <c r="M506" s="89"/>
      <c r="N506" s="89"/>
      <c r="O506" s="89"/>
      <c r="P506" s="89"/>
    </row>
    <row r="507" spans="3:16" ht="15.75" customHeight="1">
      <c r="C507" s="89"/>
      <c r="D507" s="89"/>
      <c r="E507" s="89"/>
      <c r="F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3:16" ht="15.75" customHeight="1">
      <c r="C508" s="89"/>
      <c r="D508" s="89"/>
      <c r="E508" s="89"/>
      <c r="F508" s="89"/>
      <c r="H508" s="89"/>
      <c r="I508" s="89"/>
      <c r="J508" s="89"/>
      <c r="K508" s="89"/>
      <c r="L508" s="89"/>
      <c r="M508" s="89"/>
      <c r="N508" s="89"/>
      <c r="O508" s="89"/>
      <c r="P508" s="89"/>
    </row>
    <row r="509" spans="3:16" ht="15.75" customHeight="1">
      <c r="C509" s="89"/>
      <c r="D509" s="89"/>
      <c r="E509" s="89"/>
      <c r="F509" s="89"/>
      <c r="H509" s="89"/>
      <c r="I509" s="89"/>
      <c r="J509" s="89"/>
      <c r="K509" s="89"/>
      <c r="L509" s="89"/>
      <c r="M509" s="89"/>
      <c r="N509" s="89"/>
      <c r="O509" s="89"/>
      <c r="P509" s="89"/>
    </row>
    <row r="510" spans="3:16" ht="15.75" customHeight="1">
      <c r="C510" s="89"/>
      <c r="D510" s="89"/>
      <c r="E510" s="89"/>
      <c r="F510" s="89"/>
      <c r="H510" s="89"/>
      <c r="I510" s="89"/>
      <c r="J510" s="89"/>
      <c r="K510" s="89"/>
      <c r="L510" s="89"/>
      <c r="M510" s="89"/>
      <c r="N510" s="89"/>
      <c r="O510" s="89"/>
      <c r="P510" s="89"/>
    </row>
    <row r="511" spans="3:16" ht="15.75" customHeight="1">
      <c r="C511" s="89"/>
      <c r="D511" s="89"/>
      <c r="E511" s="89"/>
      <c r="F511" s="89"/>
      <c r="H511" s="89"/>
      <c r="I511" s="89"/>
      <c r="J511" s="89"/>
      <c r="K511" s="89"/>
      <c r="L511" s="89"/>
      <c r="M511" s="89"/>
      <c r="N511" s="89"/>
      <c r="O511" s="89"/>
      <c r="P511" s="89"/>
    </row>
    <row r="512" spans="3:16" ht="15.75" customHeight="1">
      <c r="C512" s="89"/>
      <c r="D512" s="89"/>
      <c r="E512" s="89"/>
      <c r="F512" s="89"/>
      <c r="H512" s="89"/>
      <c r="I512" s="89"/>
      <c r="J512" s="89"/>
      <c r="K512" s="89"/>
      <c r="L512" s="89"/>
      <c r="M512" s="89"/>
      <c r="N512" s="89"/>
      <c r="O512" s="89"/>
      <c r="P512" s="89"/>
    </row>
    <row r="513" spans="3:16" ht="15.75" customHeight="1">
      <c r="C513" s="89"/>
      <c r="D513" s="89"/>
      <c r="E513" s="89"/>
      <c r="F513" s="89"/>
      <c r="H513" s="89"/>
      <c r="I513" s="89"/>
      <c r="J513" s="89"/>
      <c r="K513" s="89"/>
      <c r="L513" s="89"/>
      <c r="M513" s="89"/>
      <c r="N513" s="89"/>
      <c r="O513" s="89"/>
      <c r="P513" s="89"/>
    </row>
    <row r="514" spans="3:16" ht="15.75" customHeight="1">
      <c r="C514" s="89"/>
      <c r="D514" s="89"/>
      <c r="E514" s="89"/>
      <c r="F514" s="89"/>
      <c r="H514" s="89"/>
      <c r="I514" s="89"/>
      <c r="J514" s="89"/>
      <c r="K514" s="89"/>
      <c r="L514" s="89"/>
      <c r="M514" s="89"/>
      <c r="N514" s="89"/>
      <c r="O514" s="89"/>
      <c r="P514" s="89"/>
    </row>
    <row r="515" spans="3:16" ht="15.75" customHeight="1">
      <c r="C515" s="89"/>
      <c r="D515" s="89"/>
      <c r="E515" s="89"/>
      <c r="F515" s="89"/>
      <c r="H515" s="89"/>
      <c r="I515" s="89"/>
      <c r="J515" s="89"/>
      <c r="K515" s="89"/>
      <c r="L515" s="89"/>
      <c r="M515" s="89"/>
      <c r="N515" s="89"/>
      <c r="O515" s="89"/>
      <c r="P515" s="89"/>
    </row>
    <row r="516" spans="3:16" ht="15.75" customHeight="1">
      <c r="C516" s="89"/>
      <c r="D516" s="89"/>
      <c r="E516" s="89"/>
      <c r="F516" s="89"/>
      <c r="H516" s="89"/>
      <c r="I516" s="89"/>
      <c r="J516" s="89"/>
      <c r="K516" s="89"/>
      <c r="L516" s="89"/>
      <c r="M516" s="89"/>
      <c r="N516" s="89"/>
      <c r="O516" s="89"/>
      <c r="P516" s="89"/>
    </row>
    <row r="517" spans="3:16" ht="15.75" customHeight="1">
      <c r="C517" s="89"/>
      <c r="D517" s="89"/>
      <c r="E517" s="89"/>
      <c r="F517" s="89"/>
      <c r="H517" s="89"/>
      <c r="I517" s="89"/>
      <c r="J517" s="89"/>
      <c r="K517" s="89"/>
      <c r="L517" s="89"/>
      <c r="M517" s="89"/>
      <c r="N517" s="89"/>
      <c r="O517" s="89"/>
      <c r="P517" s="89"/>
    </row>
    <row r="518" spans="3:16" ht="15.75" customHeight="1">
      <c r="C518" s="89"/>
      <c r="D518" s="89"/>
      <c r="E518" s="89"/>
      <c r="F518" s="89"/>
      <c r="H518" s="89"/>
      <c r="I518" s="89"/>
      <c r="J518" s="89"/>
      <c r="K518" s="89"/>
      <c r="L518" s="89"/>
      <c r="M518" s="89"/>
      <c r="N518" s="89"/>
      <c r="O518" s="89"/>
      <c r="P518" s="89"/>
    </row>
    <row r="519" spans="3:16" ht="15.75" customHeight="1">
      <c r="C519" s="89"/>
      <c r="D519" s="89"/>
      <c r="E519" s="89"/>
      <c r="F519" s="89"/>
      <c r="H519" s="89"/>
      <c r="I519" s="89"/>
      <c r="J519" s="89"/>
      <c r="K519" s="89"/>
      <c r="L519" s="89"/>
      <c r="M519" s="89"/>
      <c r="N519" s="89"/>
      <c r="O519" s="89"/>
      <c r="P519" s="89"/>
    </row>
    <row r="520" spans="3:16" ht="15.75" customHeight="1">
      <c r="C520" s="89"/>
      <c r="D520" s="89"/>
      <c r="E520" s="89"/>
      <c r="F520" s="89"/>
      <c r="H520" s="89"/>
      <c r="I520" s="89"/>
      <c r="J520" s="89"/>
      <c r="K520" s="89"/>
      <c r="L520" s="89"/>
      <c r="M520" s="89"/>
      <c r="N520" s="89"/>
      <c r="O520" s="89"/>
      <c r="P520" s="89"/>
    </row>
    <row r="521" spans="3:16" ht="15.75" customHeight="1">
      <c r="C521" s="89"/>
      <c r="D521" s="89"/>
      <c r="E521" s="89"/>
      <c r="F521" s="89"/>
      <c r="H521" s="89"/>
      <c r="I521" s="89"/>
      <c r="J521" s="89"/>
      <c r="K521" s="89"/>
      <c r="L521" s="89"/>
      <c r="M521" s="89"/>
      <c r="N521" s="89"/>
      <c r="O521" s="89"/>
      <c r="P521" s="89"/>
    </row>
    <row r="522" spans="3:16" ht="15.75" customHeight="1">
      <c r="C522" s="89"/>
      <c r="D522" s="89"/>
      <c r="E522" s="89"/>
      <c r="F522" s="89"/>
      <c r="H522" s="89"/>
      <c r="I522" s="89"/>
      <c r="J522" s="89"/>
      <c r="K522" s="89"/>
      <c r="L522" s="89"/>
      <c r="M522" s="89"/>
      <c r="N522" s="89"/>
      <c r="O522" s="89"/>
      <c r="P522" s="89"/>
    </row>
    <row r="523" spans="3:16" ht="15.75" customHeight="1">
      <c r="C523" s="89"/>
      <c r="D523" s="89"/>
      <c r="E523" s="89"/>
      <c r="F523" s="89"/>
      <c r="H523" s="89"/>
      <c r="I523" s="89"/>
      <c r="J523" s="89"/>
      <c r="K523" s="89"/>
      <c r="L523" s="89"/>
      <c r="M523" s="89"/>
      <c r="N523" s="89"/>
      <c r="O523" s="89"/>
      <c r="P523" s="89"/>
    </row>
    <row r="524" spans="3:16" ht="15.75" customHeight="1">
      <c r="C524" s="89"/>
      <c r="D524" s="89"/>
      <c r="E524" s="89"/>
      <c r="F524" s="89"/>
      <c r="H524" s="89"/>
      <c r="I524" s="89"/>
      <c r="J524" s="89"/>
      <c r="K524" s="89"/>
      <c r="L524" s="89"/>
      <c r="M524" s="89"/>
      <c r="N524" s="89"/>
      <c r="O524" s="89"/>
      <c r="P524" s="89"/>
    </row>
    <row r="525" spans="3:16" ht="15.75" customHeight="1">
      <c r="C525" s="89"/>
      <c r="D525" s="89"/>
      <c r="E525" s="89"/>
      <c r="F525" s="89"/>
      <c r="H525" s="89"/>
      <c r="I525" s="89"/>
      <c r="J525" s="89"/>
      <c r="K525" s="89"/>
      <c r="L525" s="89"/>
      <c r="M525" s="89"/>
      <c r="N525" s="89"/>
      <c r="O525" s="89"/>
      <c r="P525" s="89"/>
    </row>
    <row r="526" spans="3:16" ht="15.75" customHeight="1">
      <c r="C526" s="89"/>
      <c r="D526" s="89"/>
      <c r="E526" s="89"/>
      <c r="F526" s="89"/>
      <c r="H526" s="89"/>
      <c r="I526" s="89"/>
      <c r="J526" s="89"/>
      <c r="K526" s="89"/>
      <c r="L526" s="89"/>
      <c r="M526" s="89"/>
      <c r="N526" s="89"/>
      <c r="O526" s="89"/>
      <c r="P526" s="89"/>
    </row>
    <row r="527" spans="3:16" ht="15.75" customHeight="1">
      <c r="C527" s="89"/>
      <c r="D527" s="89"/>
      <c r="E527" s="89"/>
      <c r="F527" s="89"/>
      <c r="H527" s="89"/>
      <c r="I527" s="89"/>
      <c r="J527" s="89"/>
      <c r="K527" s="89"/>
      <c r="L527" s="89"/>
      <c r="M527" s="89"/>
      <c r="N527" s="89"/>
      <c r="O527" s="89"/>
      <c r="P527" s="89"/>
    </row>
    <row r="528" spans="3:16" ht="15.75" customHeight="1">
      <c r="C528" s="89"/>
      <c r="D528" s="89"/>
      <c r="E528" s="89"/>
      <c r="F528" s="89"/>
      <c r="H528" s="89"/>
      <c r="I528" s="89"/>
      <c r="J528" s="89"/>
      <c r="K528" s="89"/>
      <c r="L528" s="89"/>
      <c r="M528" s="89"/>
      <c r="N528" s="89"/>
      <c r="O528" s="89"/>
      <c r="P528" s="89"/>
    </row>
    <row r="529" spans="3:16" ht="15.75" customHeight="1">
      <c r="C529" s="89"/>
      <c r="D529" s="89"/>
      <c r="E529" s="89"/>
      <c r="F529" s="89"/>
      <c r="H529" s="89"/>
      <c r="I529" s="89"/>
      <c r="J529" s="89"/>
      <c r="K529" s="89"/>
      <c r="L529" s="89"/>
      <c r="M529" s="89"/>
      <c r="N529" s="89"/>
      <c r="O529" s="89"/>
      <c r="P529" s="89"/>
    </row>
    <row r="530" spans="3:16" ht="15.75" customHeight="1">
      <c r="C530" s="89"/>
      <c r="D530" s="89"/>
      <c r="E530" s="89"/>
      <c r="F530" s="89"/>
      <c r="H530" s="89"/>
      <c r="I530" s="89"/>
      <c r="J530" s="89"/>
      <c r="K530" s="89"/>
      <c r="L530" s="89"/>
      <c r="M530" s="89"/>
      <c r="N530" s="89"/>
      <c r="O530" s="89"/>
      <c r="P530" s="89"/>
    </row>
    <row r="531" spans="3:16" ht="15.75" customHeight="1">
      <c r="C531" s="89"/>
      <c r="D531" s="89"/>
      <c r="E531" s="89"/>
      <c r="F531" s="89"/>
      <c r="H531" s="89"/>
      <c r="I531" s="89"/>
      <c r="J531" s="89"/>
      <c r="K531" s="89"/>
      <c r="L531" s="89"/>
      <c r="M531" s="89"/>
      <c r="N531" s="89"/>
      <c r="O531" s="89"/>
      <c r="P531" s="89"/>
    </row>
    <row r="532" spans="3:16" ht="15.75" customHeight="1">
      <c r="C532" s="89"/>
      <c r="D532" s="89"/>
      <c r="E532" s="89"/>
      <c r="F532" s="89"/>
      <c r="H532" s="89"/>
      <c r="I532" s="89"/>
      <c r="J532" s="89"/>
      <c r="K532" s="89"/>
      <c r="L532" s="89"/>
      <c r="M532" s="89"/>
      <c r="N532" s="89"/>
      <c r="O532" s="89"/>
      <c r="P532" s="89"/>
    </row>
    <row r="533" spans="3:16" ht="15.75" customHeight="1">
      <c r="C533" s="89"/>
      <c r="D533" s="89"/>
      <c r="E533" s="89"/>
      <c r="F533" s="89"/>
      <c r="H533" s="89"/>
      <c r="I533" s="89"/>
      <c r="J533" s="89"/>
      <c r="K533" s="89"/>
      <c r="L533" s="89"/>
      <c r="M533" s="89"/>
      <c r="N533" s="89"/>
      <c r="O533" s="89"/>
      <c r="P533" s="89"/>
    </row>
    <row r="534" spans="3:16" ht="15.75" customHeight="1">
      <c r="C534" s="89"/>
      <c r="D534" s="89"/>
      <c r="E534" s="89"/>
      <c r="F534" s="89"/>
      <c r="H534" s="89"/>
      <c r="I534" s="89"/>
      <c r="J534" s="89"/>
      <c r="K534" s="89"/>
      <c r="L534" s="89"/>
      <c r="M534" s="89"/>
      <c r="N534" s="89"/>
      <c r="O534" s="89"/>
      <c r="P534" s="89"/>
    </row>
    <row r="535" spans="3:16" ht="15.75" customHeight="1">
      <c r="C535" s="89"/>
      <c r="D535" s="89"/>
      <c r="E535" s="89"/>
      <c r="F535" s="89"/>
      <c r="H535" s="89"/>
      <c r="I535" s="89"/>
      <c r="J535" s="89"/>
      <c r="K535" s="89"/>
      <c r="L535" s="89"/>
      <c r="M535" s="89"/>
      <c r="N535" s="89"/>
      <c r="O535" s="89"/>
      <c r="P535" s="89"/>
    </row>
    <row r="536" spans="3:16" ht="15.75" customHeight="1">
      <c r="C536" s="89"/>
      <c r="D536" s="89"/>
      <c r="E536" s="89"/>
      <c r="F536" s="89"/>
      <c r="H536" s="89"/>
      <c r="I536" s="89"/>
      <c r="J536" s="89"/>
      <c r="K536" s="89"/>
      <c r="L536" s="89"/>
      <c r="M536" s="89"/>
      <c r="N536" s="89"/>
      <c r="O536" s="89"/>
      <c r="P536" s="89"/>
    </row>
    <row r="537" spans="3:16" ht="15.75" customHeight="1">
      <c r="C537" s="89"/>
      <c r="D537" s="89"/>
      <c r="E537" s="89"/>
      <c r="F537" s="89"/>
      <c r="H537" s="89"/>
      <c r="I537" s="89"/>
      <c r="J537" s="89"/>
      <c r="K537" s="89"/>
      <c r="L537" s="89"/>
      <c r="M537" s="89"/>
      <c r="N537" s="89"/>
      <c r="O537" s="89"/>
      <c r="P537" s="89"/>
    </row>
    <row r="538" spans="3:16" ht="15.75" customHeight="1">
      <c r="C538" s="89"/>
      <c r="D538" s="89"/>
      <c r="E538" s="89"/>
      <c r="F538" s="89"/>
      <c r="H538" s="89"/>
      <c r="I538" s="89"/>
      <c r="J538" s="89"/>
      <c r="K538" s="89"/>
      <c r="L538" s="89"/>
      <c r="M538" s="89"/>
      <c r="N538" s="89"/>
      <c r="O538" s="89"/>
      <c r="P538" s="89"/>
    </row>
    <row r="539" spans="3:16" ht="15.75" customHeight="1">
      <c r="C539" s="89"/>
      <c r="D539" s="89"/>
      <c r="E539" s="89"/>
      <c r="F539" s="89"/>
      <c r="H539" s="89"/>
      <c r="I539" s="89"/>
      <c r="J539" s="89"/>
      <c r="K539" s="89"/>
      <c r="L539" s="89"/>
      <c r="M539" s="89"/>
      <c r="N539" s="89"/>
      <c r="O539" s="89"/>
      <c r="P539" s="89"/>
    </row>
    <row r="540" spans="3:16" ht="15.75" customHeight="1">
      <c r="C540" s="89"/>
      <c r="D540" s="89"/>
      <c r="E540" s="89"/>
      <c r="F540" s="89"/>
      <c r="H540" s="89"/>
      <c r="I540" s="89"/>
      <c r="J540" s="89"/>
      <c r="K540" s="89"/>
      <c r="L540" s="89"/>
      <c r="M540" s="89"/>
      <c r="N540" s="89"/>
      <c r="O540" s="89"/>
      <c r="P540" s="89"/>
    </row>
    <row r="541" spans="3:16" ht="15.75" customHeight="1">
      <c r="C541" s="89"/>
      <c r="D541" s="89"/>
      <c r="E541" s="89"/>
      <c r="F541" s="89"/>
      <c r="H541" s="89"/>
      <c r="I541" s="89"/>
      <c r="J541" s="89"/>
      <c r="K541" s="89"/>
      <c r="L541" s="89"/>
      <c r="M541" s="89"/>
      <c r="N541" s="89"/>
      <c r="O541" s="89"/>
      <c r="P541" s="89"/>
    </row>
    <row r="542" spans="3:16" ht="15.75" customHeight="1">
      <c r="C542" s="89"/>
      <c r="D542" s="89"/>
      <c r="E542" s="89"/>
      <c r="F542" s="89"/>
      <c r="H542" s="89"/>
      <c r="I542" s="89"/>
      <c r="J542" s="89"/>
      <c r="K542" s="89"/>
      <c r="L542" s="89"/>
      <c r="M542" s="89"/>
      <c r="N542" s="89"/>
      <c r="O542" s="89"/>
      <c r="P542" s="89"/>
    </row>
    <row r="543" spans="3:16" ht="15.75" customHeight="1">
      <c r="C543" s="89"/>
      <c r="D543" s="89"/>
      <c r="E543" s="89"/>
      <c r="F543" s="89"/>
      <c r="H543" s="89"/>
      <c r="I543" s="89"/>
      <c r="J543" s="89"/>
      <c r="K543" s="89"/>
      <c r="L543" s="89"/>
      <c r="M543" s="89"/>
      <c r="N543" s="89"/>
      <c r="O543" s="89"/>
      <c r="P543" s="89"/>
    </row>
    <row r="544" spans="3:16" ht="15.75" customHeight="1">
      <c r="C544" s="89"/>
      <c r="D544" s="89"/>
      <c r="E544" s="89"/>
      <c r="F544" s="89"/>
      <c r="H544" s="89"/>
      <c r="I544" s="89"/>
      <c r="J544" s="89"/>
      <c r="K544" s="89"/>
      <c r="L544" s="89"/>
      <c r="M544" s="89"/>
      <c r="N544" s="89"/>
      <c r="O544" s="89"/>
      <c r="P544" s="89"/>
    </row>
    <row r="545" spans="3:16" ht="15.75" customHeight="1">
      <c r="C545" s="89"/>
      <c r="D545" s="89"/>
      <c r="E545" s="89"/>
      <c r="F545" s="89"/>
      <c r="H545" s="89"/>
      <c r="I545" s="89"/>
      <c r="J545" s="89"/>
      <c r="K545" s="89"/>
      <c r="L545" s="89"/>
      <c r="M545" s="89"/>
      <c r="N545" s="89"/>
      <c r="O545" s="89"/>
      <c r="P545" s="89"/>
    </row>
    <row r="546" spans="3:16" ht="15.75" customHeight="1">
      <c r="C546" s="89"/>
      <c r="D546" s="89"/>
      <c r="E546" s="89"/>
      <c r="F546" s="89"/>
      <c r="H546" s="89"/>
      <c r="I546" s="89"/>
      <c r="J546" s="89"/>
      <c r="K546" s="89"/>
      <c r="L546" s="89"/>
      <c r="M546" s="89"/>
      <c r="N546" s="89"/>
      <c r="O546" s="89"/>
      <c r="P546" s="89"/>
    </row>
    <row r="547" spans="3:16" ht="15.75" customHeight="1">
      <c r="C547" s="89"/>
      <c r="D547" s="89"/>
      <c r="E547" s="89"/>
      <c r="F547" s="89"/>
      <c r="H547" s="89"/>
      <c r="I547" s="89"/>
      <c r="J547" s="89"/>
      <c r="K547" s="89"/>
      <c r="L547" s="89"/>
      <c r="M547" s="89"/>
      <c r="N547" s="89"/>
      <c r="O547" s="89"/>
      <c r="P547" s="89"/>
    </row>
    <row r="548" spans="3:16" ht="15.75" customHeight="1">
      <c r="C548" s="89"/>
      <c r="D548" s="89"/>
      <c r="E548" s="89"/>
      <c r="F548" s="89"/>
      <c r="H548" s="89"/>
      <c r="I548" s="89"/>
      <c r="J548" s="89"/>
      <c r="K548" s="89"/>
      <c r="L548" s="89"/>
      <c r="M548" s="89"/>
      <c r="N548" s="89"/>
      <c r="O548" s="89"/>
      <c r="P548" s="89"/>
    </row>
    <row r="549" spans="3:16" ht="15.75" customHeight="1">
      <c r="C549" s="89"/>
      <c r="D549" s="89"/>
      <c r="E549" s="89"/>
      <c r="F549" s="89"/>
      <c r="H549" s="89"/>
      <c r="I549" s="89"/>
      <c r="J549" s="89"/>
      <c r="K549" s="89"/>
      <c r="L549" s="89"/>
      <c r="M549" s="89"/>
      <c r="N549" s="89"/>
      <c r="O549" s="89"/>
      <c r="P549" s="89"/>
    </row>
    <row r="550" spans="3:16" ht="15.75" customHeight="1">
      <c r="C550" s="89"/>
      <c r="D550" s="89"/>
      <c r="E550" s="89"/>
      <c r="F550" s="89"/>
      <c r="H550" s="89"/>
      <c r="I550" s="89"/>
      <c r="J550" s="89"/>
      <c r="K550" s="89"/>
      <c r="L550" s="89"/>
      <c r="M550" s="89"/>
      <c r="N550" s="89"/>
      <c r="O550" s="89"/>
      <c r="P550" s="89"/>
    </row>
    <row r="551" spans="3:16" ht="15.75" customHeight="1">
      <c r="C551" s="89"/>
      <c r="D551" s="89"/>
      <c r="E551" s="89"/>
      <c r="F551" s="89"/>
      <c r="H551" s="89"/>
      <c r="I551" s="89"/>
      <c r="J551" s="89"/>
      <c r="K551" s="89"/>
      <c r="L551" s="89"/>
      <c r="M551" s="89"/>
      <c r="N551" s="89"/>
      <c r="O551" s="89"/>
      <c r="P551" s="89"/>
    </row>
    <row r="552" spans="3:16" ht="15.75" customHeight="1">
      <c r="C552" s="89"/>
      <c r="D552" s="89"/>
      <c r="E552" s="89"/>
      <c r="F552" s="89"/>
      <c r="H552" s="89"/>
      <c r="I552" s="89"/>
      <c r="J552" s="89"/>
      <c r="K552" s="89"/>
      <c r="L552" s="89"/>
      <c r="M552" s="89"/>
      <c r="N552" s="89"/>
      <c r="O552" s="89"/>
      <c r="P552" s="89"/>
    </row>
    <row r="553" spans="3:16" ht="15.75" customHeight="1">
      <c r="C553" s="89"/>
      <c r="D553" s="89"/>
      <c r="E553" s="89"/>
      <c r="F553" s="89"/>
      <c r="H553" s="89"/>
      <c r="I553" s="89"/>
      <c r="J553" s="89"/>
      <c r="K553" s="89"/>
      <c r="L553" s="89"/>
      <c r="M553" s="89"/>
      <c r="N553" s="89"/>
      <c r="O553" s="89"/>
      <c r="P553" s="89"/>
    </row>
    <row r="554" spans="3:16" ht="15.75" customHeight="1">
      <c r="C554" s="89"/>
      <c r="D554" s="89"/>
      <c r="E554" s="89"/>
      <c r="F554" s="89"/>
      <c r="H554" s="89"/>
      <c r="I554" s="89"/>
      <c r="J554" s="89"/>
      <c r="K554" s="89"/>
      <c r="L554" s="89"/>
      <c r="M554" s="89"/>
      <c r="N554" s="89"/>
      <c r="O554" s="89"/>
      <c r="P554" s="89"/>
    </row>
    <row r="555" spans="3:16" ht="15.75" customHeight="1">
      <c r="C555" s="89"/>
      <c r="D555" s="89"/>
      <c r="E555" s="89"/>
      <c r="F555" s="89"/>
      <c r="H555" s="89"/>
      <c r="I555" s="89"/>
      <c r="J555" s="89"/>
      <c r="K555" s="89"/>
      <c r="L555" s="89"/>
      <c r="M555" s="89"/>
      <c r="N555" s="89"/>
      <c r="O555" s="89"/>
      <c r="P555" s="89"/>
    </row>
    <row r="556" spans="3:16" ht="15.75" customHeight="1">
      <c r="C556" s="89"/>
      <c r="D556" s="89"/>
      <c r="E556" s="89"/>
      <c r="F556" s="89"/>
      <c r="H556" s="89"/>
      <c r="I556" s="89"/>
      <c r="J556" s="89"/>
      <c r="K556" s="89"/>
      <c r="L556" s="89"/>
      <c r="M556" s="89"/>
      <c r="N556" s="89"/>
      <c r="O556" s="89"/>
      <c r="P556" s="89"/>
    </row>
    <row r="557" spans="3:16" ht="15.75" customHeight="1">
      <c r="C557" s="89"/>
      <c r="D557" s="89"/>
      <c r="E557" s="89"/>
      <c r="F557" s="89"/>
      <c r="H557" s="89"/>
      <c r="I557" s="89"/>
      <c r="J557" s="89"/>
      <c r="K557" s="89"/>
      <c r="L557" s="89"/>
      <c r="M557" s="89"/>
      <c r="N557" s="89"/>
      <c r="O557" s="89"/>
      <c r="P557" s="89"/>
    </row>
    <row r="558" spans="3:16" ht="15.75" customHeight="1">
      <c r="C558" s="89"/>
      <c r="D558" s="89"/>
      <c r="E558" s="89"/>
      <c r="F558" s="89"/>
      <c r="H558" s="89"/>
      <c r="I558" s="89"/>
      <c r="J558" s="89"/>
      <c r="K558" s="89"/>
      <c r="L558" s="89"/>
      <c r="M558" s="89"/>
      <c r="N558" s="89"/>
      <c r="O558" s="89"/>
      <c r="P558" s="89"/>
    </row>
    <row r="559" spans="3:16" ht="15.75" customHeight="1">
      <c r="C559" s="89"/>
      <c r="D559" s="89"/>
      <c r="E559" s="89"/>
      <c r="F559" s="89"/>
      <c r="H559" s="89"/>
      <c r="I559" s="89"/>
      <c r="J559" s="89"/>
      <c r="K559" s="89"/>
      <c r="L559" s="89"/>
      <c r="M559" s="89"/>
      <c r="N559" s="89"/>
      <c r="O559" s="89"/>
      <c r="P559" s="89"/>
    </row>
    <row r="560" spans="3:16" ht="15.75" customHeight="1">
      <c r="C560" s="89"/>
      <c r="D560" s="89"/>
      <c r="E560" s="89"/>
      <c r="F560" s="89"/>
      <c r="H560" s="89"/>
      <c r="I560" s="89"/>
      <c r="J560" s="89"/>
      <c r="K560" s="89"/>
      <c r="L560" s="89"/>
      <c r="M560" s="89"/>
      <c r="N560" s="89"/>
      <c r="O560" s="89"/>
      <c r="P560" s="89"/>
    </row>
    <row r="561" spans="3:16" ht="15.75" customHeight="1">
      <c r="C561" s="89"/>
      <c r="D561" s="89"/>
      <c r="E561" s="89"/>
      <c r="F561" s="89"/>
      <c r="H561" s="89"/>
      <c r="I561" s="89"/>
      <c r="J561" s="89"/>
      <c r="K561" s="89"/>
      <c r="L561" s="89"/>
      <c r="M561" s="89"/>
      <c r="N561" s="89"/>
      <c r="O561" s="89"/>
      <c r="P561" s="89"/>
    </row>
    <row r="562" spans="3:16" ht="15.75" customHeight="1">
      <c r="C562" s="89"/>
      <c r="D562" s="89"/>
      <c r="E562" s="89"/>
      <c r="F562" s="89"/>
      <c r="H562" s="89"/>
      <c r="I562" s="89"/>
      <c r="J562" s="89"/>
      <c r="K562" s="89"/>
      <c r="L562" s="89"/>
      <c r="M562" s="89"/>
      <c r="N562" s="89"/>
      <c r="O562" s="89"/>
      <c r="P562" s="89"/>
    </row>
    <row r="563" spans="3:16" ht="15.75" customHeight="1">
      <c r="C563" s="89"/>
      <c r="D563" s="89"/>
      <c r="E563" s="89"/>
      <c r="F563" s="89"/>
      <c r="H563" s="89"/>
      <c r="I563" s="89"/>
      <c r="J563" s="89"/>
      <c r="K563" s="89"/>
      <c r="L563" s="89"/>
      <c r="M563" s="89"/>
      <c r="N563" s="89"/>
      <c r="O563" s="89"/>
      <c r="P563" s="89"/>
    </row>
    <row r="564" spans="3:16" ht="15.75" customHeight="1">
      <c r="C564" s="89"/>
      <c r="D564" s="89"/>
      <c r="E564" s="89"/>
      <c r="F564" s="89"/>
      <c r="H564" s="89"/>
      <c r="I564" s="89"/>
      <c r="J564" s="89"/>
      <c r="K564" s="89"/>
      <c r="L564" s="89"/>
      <c r="M564" s="89"/>
      <c r="N564" s="89"/>
      <c r="O564" s="89"/>
      <c r="P564" s="89"/>
    </row>
    <row r="565" spans="3:16" ht="15.75" customHeight="1">
      <c r="C565" s="89"/>
      <c r="D565" s="89"/>
      <c r="E565" s="89"/>
      <c r="F565" s="89"/>
      <c r="H565" s="89"/>
      <c r="I565" s="89"/>
      <c r="J565" s="89"/>
      <c r="K565" s="89"/>
      <c r="L565" s="89"/>
      <c r="M565" s="89"/>
      <c r="N565" s="89"/>
      <c r="O565" s="89"/>
      <c r="P565" s="89"/>
    </row>
    <row r="566" spans="3:16" ht="15.75" customHeight="1">
      <c r="C566" s="89"/>
      <c r="D566" s="89"/>
      <c r="E566" s="89"/>
      <c r="F566" s="89"/>
      <c r="H566" s="89"/>
      <c r="I566" s="89"/>
      <c r="J566" s="89"/>
      <c r="K566" s="89"/>
      <c r="L566" s="89"/>
      <c r="M566" s="89"/>
      <c r="N566" s="89"/>
      <c r="O566" s="89"/>
      <c r="P566" s="89"/>
    </row>
    <row r="567" spans="3:16" ht="15.75" customHeight="1">
      <c r="C567" s="89"/>
      <c r="D567" s="89"/>
      <c r="E567" s="89"/>
      <c r="F567" s="89"/>
      <c r="H567" s="89"/>
      <c r="I567" s="89"/>
      <c r="J567" s="89"/>
      <c r="K567" s="89"/>
      <c r="L567" s="89"/>
      <c r="M567" s="89"/>
      <c r="N567" s="89"/>
      <c r="O567" s="89"/>
      <c r="P567" s="89"/>
    </row>
    <row r="568" spans="3:16" ht="15.75" customHeight="1">
      <c r="C568" s="89"/>
      <c r="D568" s="89"/>
      <c r="E568" s="89"/>
      <c r="F568" s="89"/>
      <c r="H568" s="89"/>
      <c r="I568" s="89"/>
      <c r="J568" s="89"/>
      <c r="K568" s="89"/>
      <c r="L568" s="89"/>
      <c r="M568" s="89"/>
      <c r="N568" s="89"/>
      <c r="O568" s="89"/>
      <c r="P568" s="89"/>
    </row>
    <row r="569" spans="3:16" ht="15.75" customHeight="1">
      <c r="C569" s="89"/>
      <c r="D569" s="89"/>
      <c r="E569" s="89"/>
      <c r="F569" s="89"/>
      <c r="H569" s="89"/>
      <c r="I569" s="89"/>
      <c r="J569" s="89"/>
      <c r="K569" s="89"/>
      <c r="L569" s="89"/>
      <c r="M569" s="89"/>
      <c r="N569" s="89"/>
      <c r="O569" s="89"/>
      <c r="P569" s="89"/>
    </row>
    <row r="570" spans="3:16" ht="15.75" customHeight="1">
      <c r="C570" s="89"/>
      <c r="D570" s="89"/>
      <c r="E570" s="89"/>
      <c r="F570" s="89"/>
      <c r="H570" s="89"/>
      <c r="I570" s="89"/>
      <c r="J570" s="89"/>
      <c r="K570" s="89"/>
      <c r="L570" s="89"/>
      <c r="M570" s="89"/>
      <c r="N570" s="89"/>
      <c r="O570" s="89"/>
      <c r="P570" s="89"/>
    </row>
    <row r="571" spans="3:16" ht="15.75" customHeight="1">
      <c r="C571" s="89"/>
      <c r="D571" s="89"/>
      <c r="E571" s="89"/>
      <c r="F571" s="89"/>
      <c r="H571" s="89"/>
      <c r="I571" s="89"/>
      <c r="J571" s="89"/>
      <c r="K571" s="89"/>
      <c r="L571" s="89"/>
      <c r="M571" s="89"/>
      <c r="N571" s="89"/>
      <c r="O571" s="89"/>
      <c r="P571" s="89"/>
    </row>
    <row r="572" spans="3:16" ht="15.75" customHeight="1">
      <c r="C572" s="89"/>
      <c r="D572" s="89"/>
      <c r="E572" s="89"/>
      <c r="F572" s="89"/>
      <c r="H572" s="89"/>
      <c r="I572" s="89"/>
      <c r="J572" s="89"/>
      <c r="K572" s="89"/>
      <c r="L572" s="89"/>
      <c r="M572" s="89"/>
      <c r="N572" s="89"/>
      <c r="O572" s="89"/>
      <c r="P572" s="89"/>
    </row>
    <row r="573" spans="3:16" ht="15.75" customHeight="1">
      <c r="C573" s="89"/>
      <c r="D573" s="89"/>
      <c r="E573" s="89"/>
      <c r="F573" s="89"/>
      <c r="H573" s="89"/>
      <c r="I573" s="89"/>
      <c r="J573" s="89"/>
      <c r="K573" s="89"/>
      <c r="L573" s="89"/>
      <c r="M573" s="89"/>
      <c r="N573" s="89"/>
      <c r="O573" s="89"/>
      <c r="P573" s="89"/>
    </row>
    <row r="574" spans="3:16" ht="15.75" customHeight="1">
      <c r="C574" s="89"/>
      <c r="D574" s="89"/>
      <c r="E574" s="89"/>
      <c r="F574" s="89"/>
      <c r="H574" s="89"/>
      <c r="I574" s="89"/>
      <c r="J574" s="89"/>
      <c r="K574" s="89"/>
      <c r="L574" s="89"/>
      <c r="M574" s="89"/>
      <c r="N574" s="89"/>
      <c r="O574" s="89"/>
      <c r="P574" s="89"/>
    </row>
    <row r="575" spans="3:16" ht="15.75" customHeight="1">
      <c r="C575" s="89"/>
      <c r="D575" s="89"/>
      <c r="E575" s="89"/>
      <c r="F575" s="89"/>
      <c r="H575" s="89"/>
      <c r="I575" s="89"/>
      <c r="J575" s="89"/>
      <c r="K575" s="89"/>
      <c r="L575" s="89"/>
      <c r="M575" s="89"/>
      <c r="N575" s="89"/>
      <c r="O575" s="89"/>
      <c r="P575" s="89"/>
    </row>
    <row r="576" spans="3:16" ht="15.75" customHeight="1">
      <c r="C576" s="89"/>
      <c r="D576" s="89"/>
      <c r="E576" s="89"/>
      <c r="F576" s="89"/>
      <c r="H576" s="89"/>
      <c r="I576" s="89"/>
      <c r="J576" s="89"/>
      <c r="K576" s="89"/>
      <c r="L576" s="89"/>
      <c r="M576" s="89"/>
      <c r="N576" s="89"/>
      <c r="O576" s="89"/>
      <c r="P576" s="89"/>
    </row>
    <row r="577" spans="3:16" ht="15.75" customHeight="1">
      <c r="C577" s="89"/>
      <c r="D577" s="89"/>
      <c r="E577" s="89"/>
      <c r="F577" s="89"/>
      <c r="H577" s="89"/>
      <c r="I577" s="89"/>
      <c r="J577" s="89"/>
      <c r="K577" s="89"/>
      <c r="L577" s="89"/>
      <c r="M577" s="89"/>
      <c r="N577" s="89"/>
      <c r="O577" s="89"/>
      <c r="P577" s="89"/>
    </row>
    <row r="578" spans="3:16" ht="15.75" customHeight="1">
      <c r="C578" s="89"/>
      <c r="D578" s="89"/>
      <c r="E578" s="89"/>
      <c r="F578" s="89"/>
      <c r="H578" s="89"/>
      <c r="I578" s="89"/>
      <c r="J578" s="89"/>
      <c r="K578" s="89"/>
      <c r="L578" s="89"/>
      <c r="M578" s="89"/>
      <c r="N578" s="89"/>
      <c r="O578" s="89"/>
      <c r="P578" s="89"/>
    </row>
    <row r="579" spans="3:16" ht="15.75" customHeight="1">
      <c r="C579" s="89"/>
      <c r="D579" s="89"/>
      <c r="E579" s="89"/>
      <c r="F579" s="89"/>
      <c r="H579" s="89"/>
      <c r="I579" s="89"/>
      <c r="J579" s="89"/>
      <c r="K579" s="89"/>
      <c r="L579" s="89"/>
      <c r="M579" s="89"/>
      <c r="N579" s="89"/>
      <c r="O579" s="89"/>
      <c r="P579" s="89"/>
    </row>
    <row r="580" spans="3:16" ht="15.75" customHeight="1">
      <c r="C580" s="89"/>
      <c r="D580" s="89"/>
      <c r="E580" s="89"/>
      <c r="F580" s="89"/>
      <c r="H580" s="89"/>
      <c r="I580" s="89"/>
      <c r="J580" s="89"/>
      <c r="K580" s="89"/>
      <c r="L580" s="89"/>
      <c r="M580" s="89"/>
      <c r="N580" s="89"/>
      <c r="O580" s="89"/>
      <c r="P580" s="89"/>
    </row>
    <row r="581" spans="3:16" ht="15.75" customHeight="1">
      <c r="C581" s="89"/>
      <c r="D581" s="89"/>
      <c r="E581" s="89"/>
      <c r="F581" s="89"/>
      <c r="H581" s="89"/>
      <c r="I581" s="89"/>
      <c r="J581" s="89"/>
      <c r="K581" s="89"/>
      <c r="L581" s="89"/>
      <c r="M581" s="89"/>
      <c r="N581" s="89"/>
      <c r="O581" s="89"/>
      <c r="P581" s="89"/>
    </row>
    <row r="582" spans="3:16" ht="15.75" customHeight="1">
      <c r="C582" s="89"/>
      <c r="D582" s="89"/>
      <c r="E582" s="89"/>
      <c r="F582" s="89"/>
      <c r="H582" s="89"/>
      <c r="I582" s="89"/>
      <c r="J582" s="89"/>
      <c r="K582" s="89"/>
      <c r="L582" s="89"/>
      <c r="M582" s="89"/>
      <c r="N582" s="89"/>
      <c r="O582" s="89"/>
      <c r="P582" s="89"/>
    </row>
    <row r="583" spans="3:16" ht="15.75" customHeight="1">
      <c r="C583" s="89"/>
      <c r="D583" s="89"/>
      <c r="E583" s="89"/>
      <c r="F583" s="89"/>
      <c r="H583" s="89"/>
      <c r="I583" s="89"/>
      <c r="J583" s="89"/>
      <c r="K583" s="89"/>
      <c r="L583" s="89"/>
      <c r="M583" s="89"/>
      <c r="N583" s="89"/>
      <c r="O583" s="89"/>
      <c r="P583" s="89"/>
    </row>
    <row r="584" spans="3:16" ht="15.75" customHeight="1">
      <c r="C584" s="89"/>
      <c r="D584" s="89"/>
      <c r="E584" s="89"/>
      <c r="F584" s="89"/>
      <c r="H584" s="89"/>
      <c r="I584" s="89"/>
      <c r="J584" s="89"/>
      <c r="K584" s="89"/>
      <c r="L584" s="89"/>
      <c r="M584" s="89"/>
      <c r="N584" s="89"/>
      <c r="O584" s="89"/>
      <c r="P584" s="89"/>
    </row>
    <row r="585" spans="3:16" ht="15.75" customHeight="1">
      <c r="C585" s="89"/>
      <c r="D585" s="89"/>
      <c r="E585" s="89"/>
      <c r="F585" s="89"/>
      <c r="H585" s="89"/>
      <c r="I585" s="89"/>
      <c r="J585" s="89"/>
      <c r="K585" s="89"/>
      <c r="L585" s="89"/>
      <c r="M585" s="89"/>
      <c r="N585" s="89"/>
      <c r="O585" s="89"/>
      <c r="P585" s="89"/>
    </row>
    <row r="586" spans="3:16" ht="15.75" customHeight="1">
      <c r="C586" s="89"/>
      <c r="D586" s="89"/>
      <c r="E586" s="89"/>
      <c r="F586" s="89"/>
      <c r="H586" s="89"/>
      <c r="I586" s="89"/>
      <c r="J586" s="89"/>
      <c r="K586" s="89"/>
      <c r="L586" s="89"/>
      <c r="M586" s="89"/>
      <c r="N586" s="89"/>
      <c r="O586" s="89"/>
      <c r="P586" s="89"/>
    </row>
    <row r="587" spans="3:16" ht="15.75" customHeight="1">
      <c r="C587" s="89"/>
      <c r="D587" s="89"/>
      <c r="E587" s="89"/>
      <c r="F587" s="89"/>
      <c r="H587" s="89"/>
      <c r="I587" s="89"/>
      <c r="J587" s="89"/>
      <c r="K587" s="89"/>
      <c r="L587" s="89"/>
      <c r="M587" s="89"/>
      <c r="N587" s="89"/>
      <c r="O587" s="89"/>
      <c r="P587" s="89"/>
    </row>
    <row r="588" spans="3:16" ht="15.75" customHeight="1">
      <c r="C588" s="89"/>
      <c r="D588" s="89"/>
      <c r="E588" s="89"/>
      <c r="F588" s="89"/>
      <c r="H588" s="89"/>
      <c r="I588" s="89"/>
      <c r="J588" s="89"/>
      <c r="K588" s="89"/>
      <c r="L588" s="89"/>
      <c r="M588" s="89"/>
      <c r="N588" s="89"/>
      <c r="O588" s="89"/>
      <c r="P588" s="89"/>
    </row>
    <row r="589" spans="3:16" ht="15.75" customHeight="1">
      <c r="C589" s="89"/>
      <c r="D589" s="89"/>
      <c r="E589" s="89"/>
      <c r="F589" s="89"/>
      <c r="H589" s="89"/>
      <c r="I589" s="89"/>
      <c r="J589" s="89"/>
      <c r="K589" s="89"/>
      <c r="L589" s="89"/>
      <c r="M589" s="89"/>
      <c r="N589" s="89"/>
      <c r="O589" s="89"/>
      <c r="P589" s="89"/>
    </row>
    <row r="590" spans="3:16" ht="15.75" customHeight="1">
      <c r="C590" s="89"/>
      <c r="D590" s="89"/>
      <c r="E590" s="89"/>
      <c r="F590" s="89"/>
      <c r="H590" s="89"/>
      <c r="I590" s="89"/>
      <c r="J590" s="89"/>
      <c r="K590" s="89"/>
      <c r="L590" s="89"/>
      <c r="M590" s="89"/>
      <c r="N590" s="89"/>
      <c r="O590" s="89"/>
      <c r="P590" s="89"/>
    </row>
    <row r="591" spans="3:16" ht="15.75" customHeight="1">
      <c r="C591" s="89"/>
      <c r="D591" s="89"/>
      <c r="E591" s="89"/>
      <c r="F591" s="89"/>
      <c r="H591" s="89"/>
      <c r="I591" s="89"/>
      <c r="J591" s="89"/>
      <c r="K591" s="89"/>
      <c r="L591" s="89"/>
      <c r="M591" s="89"/>
      <c r="N591" s="89"/>
      <c r="O591" s="89"/>
      <c r="P591" s="89"/>
    </row>
    <row r="592" spans="3:16" ht="15.75" customHeight="1">
      <c r="C592" s="89"/>
      <c r="D592" s="89"/>
      <c r="E592" s="89"/>
      <c r="F592" s="89"/>
      <c r="H592" s="89"/>
      <c r="I592" s="89"/>
      <c r="J592" s="89"/>
      <c r="K592" s="89"/>
      <c r="L592" s="89"/>
      <c r="M592" s="89"/>
      <c r="N592" s="89"/>
      <c r="O592" s="89"/>
      <c r="P592" s="89"/>
    </row>
    <row r="593" spans="3:16" ht="15.75" customHeight="1">
      <c r="C593" s="89"/>
      <c r="D593" s="89"/>
      <c r="E593" s="89"/>
      <c r="F593" s="89"/>
      <c r="H593" s="89"/>
      <c r="I593" s="89"/>
      <c r="J593" s="89"/>
      <c r="K593" s="89"/>
      <c r="L593" s="89"/>
      <c r="M593" s="89"/>
      <c r="N593" s="89"/>
      <c r="O593" s="89"/>
      <c r="P593" s="89"/>
    </row>
    <row r="594" spans="3:16" ht="15.75" customHeight="1">
      <c r="C594" s="89"/>
      <c r="D594" s="89"/>
      <c r="E594" s="89"/>
      <c r="F594" s="89"/>
      <c r="H594" s="89"/>
      <c r="I594" s="89"/>
      <c r="J594" s="89"/>
      <c r="K594" s="89"/>
      <c r="L594" s="89"/>
      <c r="M594" s="89"/>
      <c r="N594" s="89"/>
      <c r="O594" s="89"/>
      <c r="P594" s="89"/>
    </row>
    <row r="595" spans="3:16" ht="15.75" customHeight="1">
      <c r="C595" s="89"/>
      <c r="D595" s="89"/>
      <c r="E595" s="89"/>
      <c r="F595" s="89"/>
      <c r="H595" s="89"/>
      <c r="I595" s="89"/>
      <c r="J595" s="89"/>
      <c r="K595" s="89"/>
      <c r="L595" s="89"/>
      <c r="M595" s="89"/>
      <c r="N595" s="89"/>
      <c r="O595" s="89"/>
      <c r="P595" s="89"/>
    </row>
    <row r="596" spans="3:16" ht="15.75" customHeight="1">
      <c r="C596" s="89"/>
      <c r="D596" s="89"/>
      <c r="E596" s="89"/>
      <c r="F596" s="89"/>
      <c r="H596" s="89"/>
      <c r="I596" s="89"/>
      <c r="J596" s="89"/>
      <c r="K596" s="89"/>
      <c r="L596" s="89"/>
      <c r="M596" s="89"/>
      <c r="N596" s="89"/>
      <c r="O596" s="89"/>
      <c r="P596" s="89"/>
    </row>
    <row r="597" spans="3:16" ht="15.75" customHeight="1">
      <c r="C597" s="89"/>
      <c r="D597" s="89"/>
      <c r="E597" s="89"/>
      <c r="F597" s="89"/>
      <c r="H597" s="89"/>
      <c r="I597" s="89"/>
      <c r="J597" s="89"/>
      <c r="K597" s="89"/>
      <c r="L597" s="89"/>
      <c r="M597" s="89"/>
      <c r="N597" s="89"/>
      <c r="O597" s="89"/>
      <c r="P597" s="89"/>
    </row>
    <row r="598" spans="3:16" ht="15.75" customHeight="1">
      <c r="C598" s="89"/>
      <c r="D598" s="89"/>
      <c r="E598" s="89"/>
      <c r="F598" s="89"/>
      <c r="H598" s="89"/>
      <c r="I598" s="89"/>
      <c r="J598" s="89"/>
      <c r="K598" s="89"/>
      <c r="L598" s="89"/>
      <c r="M598" s="89"/>
      <c r="N598" s="89"/>
      <c r="O598" s="89"/>
      <c r="P598" s="89"/>
    </row>
    <row r="599" spans="3:16" ht="15.75" customHeight="1">
      <c r="C599" s="89"/>
      <c r="D599" s="89"/>
      <c r="E599" s="89"/>
      <c r="F599" s="89"/>
      <c r="H599" s="89"/>
      <c r="I599" s="89"/>
      <c r="J599" s="89"/>
      <c r="K599" s="89"/>
      <c r="L599" s="89"/>
      <c r="M599" s="89"/>
      <c r="N599" s="89"/>
      <c r="O599" s="89"/>
      <c r="P599" s="89"/>
    </row>
    <row r="600" spans="3:16" ht="15.75" customHeight="1">
      <c r="C600" s="89"/>
      <c r="D600" s="89"/>
      <c r="E600" s="89"/>
      <c r="F600" s="89"/>
      <c r="H600" s="89"/>
      <c r="I600" s="89"/>
      <c r="J600" s="89"/>
      <c r="K600" s="89"/>
      <c r="L600" s="89"/>
      <c r="M600" s="89"/>
      <c r="N600" s="89"/>
      <c r="O600" s="89"/>
      <c r="P600" s="89"/>
    </row>
    <row r="601" spans="3:16" ht="15.75" customHeight="1">
      <c r="C601" s="89"/>
      <c r="D601" s="89"/>
      <c r="E601" s="89"/>
      <c r="F601" s="89"/>
      <c r="H601" s="89"/>
      <c r="I601" s="89"/>
      <c r="J601" s="89"/>
      <c r="K601" s="89"/>
      <c r="L601" s="89"/>
      <c r="M601" s="89"/>
      <c r="N601" s="89"/>
      <c r="O601" s="89"/>
      <c r="P601" s="89"/>
    </row>
    <row r="602" spans="3:16" ht="15.75" customHeight="1">
      <c r="C602" s="89"/>
      <c r="D602" s="89"/>
      <c r="E602" s="89"/>
      <c r="F602" s="89"/>
      <c r="H602" s="89"/>
      <c r="I602" s="89"/>
      <c r="J602" s="89"/>
      <c r="K602" s="89"/>
      <c r="L602" s="89"/>
      <c r="M602" s="89"/>
      <c r="N602" s="89"/>
      <c r="O602" s="89"/>
      <c r="P602" s="89"/>
    </row>
    <row r="603" spans="3:16" ht="15.75" customHeight="1">
      <c r="C603" s="89"/>
      <c r="D603" s="89"/>
      <c r="E603" s="89"/>
      <c r="F603" s="89"/>
      <c r="H603" s="89"/>
      <c r="I603" s="89"/>
      <c r="J603" s="89"/>
      <c r="K603" s="89"/>
      <c r="L603" s="89"/>
      <c r="M603" s="89"/>
      <c r="N603" s="89"/>
      <c r="O603" s="89"/>
      <c r="P603" s="89"/>
    </row>
    <row r="604" spans="3:16" ht="15.75" customHeight="1">
      <c r="C604" s="89"/>
      <c r="D604" s="89"/>
      <c r="E604" s="89"/>
      <c r="F604" s="89"/>
      <c r="H604" s="89"/>
      <c r="I604" s="89"/>
      <c r="J604" s="89"/>
      <c r="K604" s="89"/>
      <c r="L604" s="89"/>
      <c r="M604" s="89"/>
      <c r="N604" s="89"/>
      <c r="O604" s="89"/>
      <c r="P604" s="89"/>
    </row>
    <row r="605" spans="3:16" ht="15.75" customHeight="1">
      <c r="C605" s="89"/>
      <c r="D605" s="89"/>
      <c r="E605" s="89"/>
      <c r="F605" s="89"/>
      <c r="H605" s="89"/>
      <c r="I605" s="89"/>
      <c r="J605" s="89"/>
      <c r="K605" s="89"/>
      <c r="L605" s="89"/>
      <c r="M605" s="89"/>
      <c r="N605" s="89"/>
      <c r="O605" s="89"/>
      <c r="P605" s="89"/>
    </row>
    <row r="606" spans="3:16" ht="15.75" customHeight="1">
      <c r="C606" s="89"/>
      <c r="D606" s="89"/>
      <c r="E606" s="89"/>
      <c r="F606" s="89"/>
      <c r="H606" s="89"/>
      <c r="I606" s="89"/>
      <c r="J606" s="89"/>
      <c r="K606" s="89"/>
      <c r="L606" s="89"/>
      <c r="M606" s="89"/>
      <c r="N606" s="89"/>
      <c r="O606" s="89"/>
      <c r="P606" s="89"/>
    </row>
    <row r="607" spans="3:16" ht="15.75" customHeight="1">
      <c r="C607" s="89"/>
      <c r="D607" s="89"/>
      <c r="E607" s="89"/>
      <c r="F607" s="89"/>
      <c r="H607" s="89"/>
      <c r="I607" s="89"/>
      <c r="J607" s="89"/>
      <c r="K607" s="89"/>
      <c r="L607" s="89"/>
      <c r="M607" s="89"/>
      <c r="N607" s="89"/>
      <c r="O607" s="89"/>
      <c r="P607" s="89"/>
    </row>
    <row r="608" spans="3:16" ht="15.75" customHeight="1">
      <c r="C608" s="89"/>
      <c r="D608" s="89"/>
      <c r="E608" s="89"/>
      <c r="F608" s="89"/>
      <c r="H608" s="89"/>
      <c r="I608" s="89"/>
      <c r="J608" s="89"/>
      <c r="K608" s="89"/>
      <c r="L608" s="89"/>
      <c r="M608" s="89"/>
      <c r="N608" s="89"/>
      <c r="O608" s="89"/>
      <c r="P608" s="89"/>
    </row>
    <row r="609" spans="3:16" ht="15.75" customHeight="1">
      <c r="C609" s="89"/>
      <c r="D609" s="89"/>
      <c r="E609" s="89"/>
      <c r="F609" s="89"/>
      <c r="H609" s="89"/>
      <c r="I609" s="89"/>
      <c r="J609" s="89"/>
      <c r="K609" s="89"/>
      <c r="L609" s="89"/>
      <c r="M609" s="89"/>
      <c r="N609" s="89"/>
      <c r="O609" s="89"/>
      <c r="P609" s="89"/>
    </row>
    <row r="610" spans="3:16" ht="15.75" customHeight="1">
      <c r="C610" s="89"/>
      <c r="D610" s="89"/>
      <c r="E610" s="89"/>
      <c r="F610" s="89"/>
      <c r="H610" s="89"/>
      <c r="I610" s="89"/>
      <c r="J610" s="89"/>
      <c r="K610" s="89"/>
      <c r="L610" s="89"/>
      <c r="M610" s="89"/>
      <c r="N610" s="89"/>
      <c r="O610" s="89"/>
      <c r="P610" s="89"/>
    </row>
    <row r="611" spans="3:16" ht="15.75" customHeight="1">
      <c r="C611" s="89"/>
      <c r="D611" s="89"/>
      <c r="E611" s="89"/>
      <c r="F611" s="89"/>
      <c r="H611" s="89"/>
      <c r="I611" s="89"/>
      <c r="J611" s="89"/>
      <c r="K611" s="89"/>
      <c r="L611" s="89"/>
      <c r="M611" s="89"/>
      <c r="N611" s="89"/>
      <c r="O611" s="89"/>
      <c r="P611" s="89"/>
    </row>
    <row r="612" spans="3:16" ht="15.75" customHeight="1">
      <c r="C612" s="89"/>
      <c r="D612" s="89"/>
      <c r="E612" s="89"/>
      <c r="F612" s="89"/>
      <c r="H612" s="89"/>
      <c r="I612" s="89"/>
      <c r="J612" s="89"/>
      <c r="K612" s="89"/>
      <c r="L612" s="89"/>
      <c r="M612" s="89"/>
      <c r="N612" s="89"/>
      <c r="O612" s="89"/>
      <c r="P612" s="89"/>
    </row>
    <row r="613" spans="3:16" ht="15.75" customHeight="1">
      <c r="C613" s="89"/>
      <c r="D613" s="89"/>
      <c r="E613" s="89"/>
      <c r="F613" s="89"/>
      <c r="H613" s="89"/>
      <c r="I613" s="89"/>
      <c r="J613" s="89"/>
      <c r="K613" s="89"/>
      <c r="L613" s="89"/>
      <c r="M613" s="89"/>
      <c r="N613" s="89"/>
      <c r="O613" s="89"/>
      <c r="P613" s="89"/>
    </row>
    <row r="614" spans="3:16" ht="15.75" customHeight="1">
      <c r="C614" s="89"/>
      <c r="D614" s="89"/>
      <c r="E614" s="89"/>
      <c r="F614" s="89"/>
      <c r="H614" s="89"/>
      <c r="I614" s="89"/>
      <c r="J614" s="89"/>
      <c r="K614" s="89"/>
      <c r="L614" s="89"/>
      <c r="M614" s="89"/>
      <c r="N614" s="89"/>
      <c r="O614" s="89"/>
      <c r="P614" s="89"/>
    </row>
    <row r="615" spans="3:16" ht="15.75" customHeight="1">
      <c r="C615" s="89"/>
      <c r="D615" s="89"/>
      <c r="E615" s="89"/>
      <c r="F615" s="89"/>
      <c r="H615" s="89"/>
      <c r="I615" s="89"/>
      <c r="J615" s="89"/>
      <c r="K615" s="89"/>
      <c r="L615" s="89"/>
      <c r="M615" s="89"/>
      <c r="N615" s="89"/>
      <c r="O615" s="89"/>
      <c r="P615" s="89"/>
    </row>
    <row r="616" spans="3:16" ht="15.75" customHeight="1">
      <c r="C616" s="89"/>
      <c r="D616" s="89"/>
      <c r="E616" s="89"/>
      <c r="F616" s="89"/>
      <c r="H616" s="89"/>
      <c r="I616" s="89"/>
      <c r="J616" s="89"/>
      <c r="K616" s="89"/>
      <c r="L616" s="89"/>
      <c r="M616" s="89"/>
      <c r="N616" s="89"/>
      <c r="O616" s="89"/>
      <c r="P616" s="89"/>
    </row>
    <row r="617" spans="3:16" ht="15.75" customHeight="1">
      <c r="C617" s="89"/>
      <c r="D617" s="89"/>
      <c r="E617" s="89"/>
      <c r="F617" s="89"/>
      <c r="H617" s="89"/>
      <c r="I617" s="89"/>
      <c r="J617" s="89"/>
      <c r="K617" s="89"/>
      <c r="L617" s="89"/>
      <c r="M617" s="89"/>
      <c r="N617" s="89"/>
      <c r="O617" s="89"/>
      <c r="P617" s="89"/>
    </row>
    <row r="618" spans="3:16" ht="15.75" customHeight="1">
      <c r="C618" s="89"/>
      <c r="D618" s="89"/>
      <c r="E618" s="89"/>
      <c r="F618" s="89"/>
      <c r="H618" s="89"/>
      <c r="I618" s="89"/>
      <c r="J618" s="89"/>
      <c r="K618" s="89"/>
      <c r="L618" s="89"/>
      <c r="M618" s="89"/>
      <c r="N618" s="89"/>
      <c r="O618" s="89"/>
      <c r="P618" s="89"/>
    </row>
    <row r="619" spans="3:16" ht="15.75" customHeight="1">
      <c r="C619" s="89"/>
      <c r="D619" s="89"/>
      <c r="E619" s="89"/>
      <c r="F619" s="89"/>
      <c r="H619" s="89"/>
      <c r="I619" s="89"/>
      <c r="J619" s="89"/>
      <c r="K619" s="89"/>
      <c r="L619" s="89"/>
      <c r="M619" s="89"/>
      <c r="N619" s="89"/>
      <c r="O619" s="89"/>
      <c r="P619" s="89"/>
    </row>
    <row r="620" spans="3:16" ht="15.75" customHeight="1">
      <c r="C620" s="89"/>
      <c r="D620" s="89"/>
      <c r="E620" s="89"/>
      <c r="F620" s="89"/>
      <c r="H620" s="89"/>
      <c r="I620" s="89"/>
      <c r="J620" s="89"/>
      <c r="K620" s="89"/>
      <c r="L620" s="89"/>
      <c r="M620" s="89"/>
      <c r="N620" s="89"/>
      <c r="O620" s="89"/>
      <c r="P620" s="89"/>
    </row>
    <row r="621" spans="3:16" ht="15.75" customHeight="1">
      <c r="C621" s="89"/>
      <c r="D621" s="89"/>
      <c r="E621" s="89"/>
      <c r="F621" s="89"/>
      <c r="H621" s="89"/>
      <c r="I621" s="89"/>
      <c r="J621" s="89"/>
      <c r="K621" s="89"/>
      <c r="L621" s="89"/>
      <c r="M621" s="89"/>
      <c r="N621" s="89"/>
      <c r="O621" s="89"/>
      <c r="P621" s="89"/>
    </row>
    <row r="622" spans="3:16" ht="15.75" customHeight="1">
      <c r="C622" s="89"/>
      <c r="D622" s="89"/>
      <c r="E622" s="89"/>
      <c r="F622" s="89"/>
      <c r="H622" s="89"/>
      <c r="I622" s="89"/>
      <c r="J622" s="89"/>
      <c r="K622" s="89"/>
      <c r="L622" s="89"/>
      <c r="M622" s="89"/>
      <c r="N622" s="89"/>
      <c r="O622" s="89"/>
      <c r="P622" s="89"/>
    </row>
    <row r="623" spans="3:16" ht="15.75" customHeight="1">
      <c r="C623" s="89"/>
      <c r="D623" s="89"/>
      <c r="E623" s="89"/>
      <c r="F623" s="89"/>
      <c r="H623" s="89"/>
      <c r="I623" s="89"/>
      <c r="J623" s="89"/>
      <c r="K623" s="89"/>
      <c r="L623" s="89"/>
      <c r="M623" s="89"/>
      <c r="N623" s="89"/>
      <c r="O623" s="89"/>
      <c r="P623" s="89"/>
    </row>
    <row r="624" spans="3:16" ht="15.75" customHeight="1">
      <c r="C624" s="89"/>
      <c r="D624" s="89"/>
      <c r="E624" s="89"/>
      <c r="F624" s="89"/>
      <c r="H624" s="89"/>
      <c r="I624" s="89"/>
      <c r="J624" s="89"/>
      <c r="K624" s="89"/>
      <c r="L624" s="89"/>
      <c r="M624" s="89"/>
      <c r="N624" s="89"/>
      <c r="O624" s="89"/>
      <c r="P624" s="89"/>
    </row>
    <row r="625" spans="3:16" ht="15.75" customHeight="1">
      <c r="C625" s="89"/>
      <c r="D625" s="89"/>
      <c r="E625" s="89"/>
      <c r="F625" s="89"/>
      <c r="H625" s="89"/>
      <c r="I625" s="89"/>
      <c r="J625" s="89"/>
      <c r="K625" s="89"/>
      <c r="L625" s="89"/>
      <c r="M625" s="89"/>
      <c r="N625" s="89"/>
      <c r="O625" s="89"/>
      <c r="P625" s="89"/>
    </row>
    <row r="626" spans="3:16" ht="15.75" customHeight="1">
      <c r="C626" s="89"/>
      <c r="D626" s="89"/>
      <c r="E626" s="89"/>
      <c r="F626" s="89"/>
      <c r="H626" s="89"/>
      <c r="I626" s="89"/>
      <c r="J626" s="89"/>
      <c r="K626" s="89"/>
      <c r="L626" s="89"/>
      <c r="M626" s="89"/>
      <c r="N626" s="89"/>
      <c r="O626" s="89"/>
      <c r="P626" s="89"/>
    </row>
    <row r="627" spans="3:16" ht="15.75" customHeight="1">
      <c r="C627" s="89"/>
      <c r="D627" s="89"/>
      <c r="E627" s="89"/>
      <c r="F627" s="89"/>
      <c r="H627" s="89"/>
      <c r="I627" s="89"/>
      <c r="J627" s="89"/>
      <c r="K627" s="89"/>
      <c r="L627" s="89"/>
      <c r="M627" s="89"/>
      <c r="N627" s="89"/>
      <c r="O627" s="89"/>
      <c r="P627" s="89"/>
    </row>
    <row r="628" spans="3:16" ht="15.75" customHeight="1">
      <c r="C628" s="89"/>
      <c r="D628" s="89"/>
      <c r="E628" s="89"/>
      <c r="F628" s="89"/>
      <c r="H628" s="89"/>
      <c r="I628" s="89"/>
      <c r="J628" s="89"/>
      <c r="K628" s="89"/>
      <c r="L628" s="89"/>
      <c r="M628" s="89"/>
      <c r="N628" s="89"/>
      <c r="O628" s="89"/>
      <c r="P628" s="89"/>
    </row>
    <row r="629" spans="3:16" ht="15.75" customHeight="1">
      <c r="C629" s="89"/>
      <c r="D629" s="89"/>
      <c r="E629" s="89"/>
      <c r="F629" s="89"/>
      <c r="H629" s="89"/>
      <c r="I629" s="89"/>
      <c r="J629" s="89"/>
      <c r="K629" s="89"/>
      <c r="L629" s="89"/>
      <c r="M629" s="89"/>
      <c r="N629" s="89"/>
      <c r="O629" s="89"/>
      <c r="P629" s="89"/>
    </row>
    <row r="630" spans="3:16" ht="15.75" customHeight="1">
      <c r="C630" s="89"/>
      <c r="D630" s="89"/>
      <c r="E630" s="89"/>
      <c r="F630" s="89"/>
      <c r="H630" s="89"/>
      <c r="I630" s="89"/>
      <c r="J630" s="89"/>
      <c r="K630" s="89"/>
      <c r="L630" s="89"/>
      <c r="M630" s="89"/>
      <c r="N630" s="89"/>
      <c r="O630" s="89"/>
      <c r="P630" s="89"/>
    </row>
    <row r="631" spans="3:16" ht="15.75" customHeight="1">
      <c r="C631" s="89"/>
      <c r="D631" s="89"/>
      <c r="E631" s="89"/>
      <c r="F631" s="89"/>
      <c r="H631" s="89"/>
      <c r="I631" s="89"/>
      <c r="J631" s="89"/>
      <c r="K631" s="89"/>
      <c r="L631" s="89"/>
      <c r="M631" s="89"/>
      <c r="N631" s="89"/>
      <c r="O631" s="89"/>
      <c r="P631" s="89"/>
    </row>
    <row r="632" spans="3:16" ht="15.75" customHeight="1">
      <c r="C632" s="89"/>
      <c r="D632" s="89"/>
      <c r="E632" s="89"/>
      <c r="F632" s="89"/>
      <c r="H632" s="89"/>
      <c r="I632" s="89"/>
      <c r="J632" s="89"/>
      <c r="K632" s="89"/>
      <c r="L632" s="89"/>
      <c r="M632" s="89"/>
      <c r="N632" s="89"/>
      <c r="O632" s="89"/>
      <c r="P632" s="89"/>
    </row>
    <row r="633" spans="3:16" ht="15.75" customHeight="1">
      <c r="C633" s="89"/>
      <c r="D633" s="89"/>
      <c r="E633" s="89"/>
      <c r="F633" s="89"/>
      <c r="H633" s="89"/>
      <c r="I633" s="89"/>
      <c r="J633" s="89"/>
      <c r="K633" s="89"/>
      <c r="L633" s="89"/>
      <c r="M633" s="89"/>
      <c r="N633" s="89"/>
      <c r="O633" s="89"/>
      <c r="P633" s="89"/>
    </row>
    <row r="634" spans="3:16" ht="15.75" customHeight="1">
      <c r="C634" s="89"/>
      <c r="D634" s="89"/>
      <c r="E634" s="89"/>
      <c r="F634" s="89"/>
      <c r="H634" s="89"/>
      <c r="I634" s="89"/>
      <c r="J634" s="89"/>
      <c r="K634" s="89"/>
      <c r="L634" s="89"/>
      <c r="M634" s="89"/>
      <c r="N634" s="89"/>
      <c r="O634" s="89"/>
      <c r="P634" s="89"/>
    </row>
    <row r="635" spans="3:16" ht="15.75" customHeight="1">
      <c r="C635" s="89"/>
      <c r="D635" s="89"/>
      <c r="E635" s="89"/>
      <c r="F635" s="89"/>
      <c r="H635" s="89"/>
      <c r="I635" s="89"/>
      <c r="J635" s="89"/>
      <c r="K635" s="89"/>
      <c r="L635" s="89"/>
      <c r="M635" s="89"/>
      <c r="N635" s="89"/>
      <c r="O635" s="89"/>
      <c r="P635" s="89"/>
    </row>
    <row r="636" spans="3:16" ht="15.75" customHeight="1">
      <c r="C636" s="89"/>
      <c r="D636" s="89"/>
      <c r="E636" s="89"/>
      <c r="F636" s="89"/>
      <c r="H636" s="89"/>
      <c r="I636" s="89"/>
      <c r="J636" s="89"/>
      <c r="K636" s="89"/>
      <c r="L636" s="89"/>
      <c r="M636" s="89"/>
      <c r="N636" s="89"/>
      <c r="O636" s="89"/>
      <c r="P636" s="89"/>
    </row>
    <row r="637" spans="3:16" ht="15.75" customHeight="1">
      <c r="C637" s="89"/>
      <c r="D637" s="89"/>
      <c r="E637" s="89"/>
      <c r="F637" s="89"/>
      <c r="H637" s="89"/>
      <c r="I637" s="89"/>
      <c r="J637" s="89"/>
      <c r="K637" s="89"/>
      <c r="L637" s="89"/>
      <c r="M637" s="89"/>
      <c r="N637" s="89"/>
      <c r="O637" s="89"/>
      <c r="P637" s="89"/>
    </row>
    <row r="638" spans="3:16" ht="15.75" customHeight="1">
      <c r="C638" s="89"/>
      <c r="D638" s="89"/>
      <c r="E638" s="89"/>
      <c r="F638" s="89"/>
      <c r="H638" s="89"/>
      <c r="I638" s="89"/>
      <c r="J638" s="89"/>
      <c r="K638" s="89"/>
      <c r="L638" s="89"/>
      <c r="M638" s="89"/>
      <c r="N638" s="89"/>
      <c r="O638" s="89"/>
      <c r="P638" s="89"/>
    </row>
    <row r="639" spans="3:16" ht="15.75" customHeight="1">
      <c r="C639" s="89"/>
      <c r="D639" s="89"/>
      <c r="E639" s="89"/>
      <c r="F639" s="89"/>
      <c r="H639" s="89"/>
      <c r="I639" s="89"/>
      <c r="J639" s="89"/>
      <c r="K639" s="89"/>
      <c r="L639" s="89"/>
      <c r="M639" s="89"/>
      <c r="N639" s="89"/>
      <c r="O639" s="89"/>
      <c r="P639" s="89"/>
    </row>
    <row r="640" spans="3:16" ht="15.75" customHeight="1">
      <c r="C640" s="89"/>
      <c r="D640" s="89"/>
      <c r="E640" s="89"/>
      <c r="F640" s="89"/>
      <c r="H640" s="89"/>
      <c r="I640" s="89"/>
      <c r="J640" s="89"/>
      <c r="K640" s="89"/>
      <c r="L640" s="89"/>
      <c r="M640" s="89"/>
      <c r="N640" s="89"/>
      <c r="O640" s="89"/>
      <c r="P640" s="89"/>
    </row>
    <row r="641" spans="3:16" ht="15.75" customHeight="1">
      <c r="C641" s="89"/>
      <c r="D641" s="89"/>
      <c r="E641" s="89"/>
      <c r="F641" s="89"/>
      <c r="H641" s="89"/>
      <c r="I641" s="89"/>
      <c r="J641" s="89"/>
      <c r="K641" s="89"/>
      <c r="L641" s="89"/>
      <c r="M641" s="89"/>
      <c r="N641" s="89"/>
      <c r="O641" s="89"/>
      <c r="P641" s="89"/>
    </row>
    <row r="642" spans="3:16" ht="15.75" customHeight="1">
      <c r="C642" s="89"/>
      <c r="D642" s="89"/>
      <c r="E642" s="89"/>
      <c r="F642" s="89"/>
      <c r="H642" s="89"/>
      <c r="I642" s="89"/>
      <c r="J642" s="89"/>
      <c r="K642" s="89"/>
      <c r="L642" s="89"/>
      <c r="M642" s="89"/>
      <c r="N642" s="89"/>
      <c r="O642" s="89"/>
      <c r="P642" s="89"/>
    </row>
    <row r="643" spans="3:16" ht="15.75" customHeight="1">
      <c r="C643" s="89"/>
      <c r="D643" s="89"/>
      <c r="E643" s="89"/>
      <c r="F643" s="89"/>
      <c r="H643" s="89"/>
      <c r="I643" s="89"/>
      <c r="J643" s="89"/>
      <c r="K643" s="89"/>
      <c r="L643" s="89"/>
      <c r="M643" s="89"/>
      <c r="N643" s="89"/>
      <c r="O643" s="89"/>
      <c r="P643" s="89"/>
    </row>
    <row r="644" spans="3:16" ht="15.75" customHeight="1">
      <c r="C644" s="89"/>
      <c r="D644" s="89"/>
      <c r="E644" s="89"/>
      <c r="F644" s="89"/>
      <c r="H644" s="89"/>
      <c r="I644" s="89"/>
      <c r="J644" s="89"/>
      <c r="K644" s="89"/>
      <c r="L644" s="89"/>
      <c r="M644" s="89"/>
      <c r="N644" s="89"/>
      <c r="O644" s="89"/>
      <c r="P644" s="89"/>
    </row>
    <row r="645" spans="3:16" ht="15.75" customHeight="1">
      <c r="C645" s="89"/>
      <c r="D645" s="89"/>
      <c r="E645" s="89"/>
      <c r="F645" s="89"/>
      <c r="H645" s="89"/>
      <c r="I645" s="89"/>
      <c r="J645" s="89"/>
      <c r="K645" s="89"/>
      <c r="L645" s="89"/>
      <c r="M645" s="89"/>
      <c r="N645" s="89"/>
      <c r="O645" s="89"/>
      <c r="P645" s="89"/>
    </row>
    <row r="646" spans="3:16" ht="15.75" customHeight="1">
      <c r="C646" s="89"/>
      <c r="D646" s="89"/>
      <c r="E646" s="89"/>
      <c r="F646" s="89"/>
      <c r="H646" s="89"/>
      <c r="I646" s="89"/>
      <c r="J646" s="89"/>
      <c r="K646" s="89"/>
      <c r="L646" s="89"/>
      <c r="M646" s="89"/>
      <c r="N646" s="89"/>
      <c r="O646" s="89"/>
      <c r="P646" s="89"/>
    </row>
    <row r="647" spans="3:16" ht="15.75" customHeight="1">
      <c r="C647" s="89"/>
      <c r="D647" s="89"/>
      <c r="E647" s="89"/>
      <c r="F647" s="89"/>
      <c r="H647" s="89"/>
      <c r="I647" s="89"/>
      <c r="J647" s="89"/>
      <c r="K647" s="89"/>
      <c r="L647" s="89"/>
      <c r="M647" s="89"/>
      <c r="N647" s="89"/>
      <c r="O647" s="89"/>
      <c r="P647" s="89"/>
    </row>
    <row r="648" spans="3:16" ht="15.75" customHeight="1">
      <c r="C648" s="89"/>
      <c r="D648" s="89"/>
      <c r="E648" s="89"/>
      <c r="F648" s="89"/>
      <c r="H648" s="89"/>
      <c r="I648" s="89"/>
      <c r="J648" s="89"/>
      <c r="K648" s="89"/>
      <c r="L648" s="89"/>
      <c r="M648" s="89"/>
      <c r="N648" s="89"/>
      <c r="O648" s="89"/>
      <c r="P648" s="89"/>
    </row>
    <row r="649" spans="3:16" ht="15.75" customHeight="1">
      <c r="C649" s="89"/>
      <c r="D649" s="89"/>
      <c r="E649" s="89"/>
      <c r="F649" s="89"/>
      <c r="H649" s="89"/>
      <c r="I649" s="89"/>
      <c r="J649" s="89"/>
      <c r="K649" s="89"/>
      <c r="L649" s="89"/>
      <c r="M649" s="89"/>
      <c r="N649" s="89"/>
      <c r="O649" s="89"/>
      <c r="P649" s="89"/>
    </row>
    <row r="650" spans="3:16" ht="15.75" customHeight="1">
      <c r="C650" s="89"/>
      <c r="D650" s="89"/>
      <c r="E650" s="89"/>
      <c r="F650" s="89"/>
      <c r="H650" s="89"/>
      <c r="I650" s="89"/>
      <c r="J650" s="89"/>
      <c r="K650" s="89"/>
      <c r="L650" s="89"/>
      <c r="M650" s="89"/>
      <c r="N650" s="89"/>
      <c r="O650" s="89"/>
      <c r="P650" s="89"/>
    </row>
    <row r="651" spans="3:16" ht="15.75" customHeight="1">
      <c r="C651" s="89"/>
      <c r="D651" s="89"/>
      <c r="E651" s="89"/>
      <c r="F651" s="89"/>
      <c r="H651" s="89"/>
      <c r="I651" s="89"/>
      <c r="J651" s="89"/>
      <c r="K651" s="89"/>
      <c r="L651" s="89"/>
      <c r="M651" s="89"/>
      <c r="N651" s="89"/>
      <c r="O651" s="89"/>
      <c r="P651" s="89"/>
    </row>
    <row r="652" spans="3:16" ht="15.75" customHeight="1">
      <c r="C652" s="89"/>
      <c r="D652" s="89"/>
      <c r="E652" s="89"/>
      <c r="F652" s="89"/>
      <c r="H652" s="89"/>
      <c r="I652" s="89"/>
      <c r="J652" s="89"/>
      <c r="K652" s="89"/>
      <c r="L652" s="89"/>
      <c r="M652" s="89"/>
      <c r="N652" s="89"/>
      <c r="O652" s="89"/>
      <c r="P652" s="89"/>
    </row>
    <row r="653" spans="3:16" ht="15.75" customHeight="1">
      <c r="C653" s="89"/>
      <c r="D653" s="89"/>
      <c r="E653" s="89"/>
      <c r="F653" s="89"/>
      <c r="H653" s="89"/>
      <c r="I653" s="89"/>
      <c r="J653" s="89"/>
      <c r="K653" s="89"/>
      <c r="L653" s="89"/>
      <c r="M653" s="89"/>
      <c r="N653" s="89"/>
      <c r="O653" s="89"/>
      <c r="P653" s="89"/>
    </row>
    <row r="654" spans="3:16" ht="15.75" customHeight="1">
      <c r="C654" s="89"/>
      <c r="D654" s="89"/>
      <c r="E654" s="89"/>
      <c r="F654" s="89"/>
      <c r="H654" s="89"/>
      <c r="I654" s="89"/>
      <c r="J654" s="89"/>
      <c r="K654" s="89"/>
      <c r="L654" s="89"/>
      <c r="M654" s="89"/>
      <c r="N654" s="89"/>
      <c r="O654" s="89"/>
      <c r="P654" s="89"/>
    </row>
    <row r="655" spans="3:16" ht="15.75" customHeight="1">
      <c r="C655" s="89"/>
      <c r="D655" s="89"/>
      <c r="E655" s="89"/>
      <c r="F655" s="89"/>
      <c r="H655" s="89"/>
      <c r="I655" s="89"/>
      <c r="J655" s="89"/>
      <c r="K655" s="89"/>
      <c r="L655" s="89"/>
      <c r="M655" s="89"/>
      <c r="N655" s="89"/>
      <c r="O655" s="89"/>
      <c r="P655" s="89"/>
    </row>
    <row r="656" spans="3:16" ht="15.75" customHeight="1">
      <c r="C656" s="89"/>
      <c r="D656" s="89"/>
      <c r="E656" s="89"/>
      <c r="F656" s="89"/>
      <c r="H656" s="89"/>
      <c r="I656" s="89"/>
      <c r="J656" s="89"/>
      <c r="K656" s="89"/>
      <c r="L656" s="89"/>
      <c r="M656" s="89"/>
      <c r="N656" s="89"/>
      <c r="O656" s="89"/>
      <c r="P656" s="89"/>
    </row>
    <row r="657" spans="3:16" ht="15.75" customHeight="1">
      <c r="C657" s="89"/>
      <c r="D657" s="89"/>
      <c r="E657" s="89"/>
      <c r="F657" s="89"/>
      <c r="H657" s="89"/>
      <c r="I657" s="89"/>
      <c r="J657" s="89"/>
      <c r="K657" s="89"/>
      <c r="L657" s="89"/>
      <c r="M657" s="89"/>
      <c r="N657" s="89"/>
      <c r="O657" s="89"/>
      <c r="P657" s="89"/>
    </row>
    <row r="658" spans="3:16" ht="15.75" customHeight="1">
      <c r="C658" s="89"/>
      <c r="D658" s="89"/>
      <c r="E658" s="89"/>
      <c r="F658" s="89"/>
      <c r="H658" s="89"/>
      <c r="I658" s="89"/>
      <c r="J658" s="89"/>
      <c r="K658" s="89"/>
      <c r="L658" s="89"/>
      <c r="M658" s="89"/>
      <c r="N658" s="89"/>
      <c r="O658" s="89"/>
      <c r="P658" s="89"/>
    </row>
    <row r="659" spans="3:16" ht="15.75" customHeight="1">
      <c r="C659" s="89"/>
      <c r="D659" s="89"/>
      <c r="E659" s="89"/>
      <c r="F659" s="89"/>
      <c r="H659" s="89"/>
      <c r="I659" s="89"/>
      <c r="J659" s="89"/>
      <c r="K659" s="89"/>
      <c r="L659" s="89"/>
      <c r="M659" s="89"/>
      <c r="N659" s="89"/>
      <c r="O659" s="89"/>
      <c r="P659" s="89"/>
    </row>
    <row r="660" spans="3:16" ht="15.75" customHeight="1">
      <c r="C660" s="89"/>
      <c r="D660" s="89"/>
      <c r="E660" s="89"/>
      <c r="F660" s="89"/>
      <c r="H660" s="89"/>
      <c r="I660" s="89"/>
      <c r="J660" s="89"/>
      <c r="K660" s="89"/>
      <c r="L660" s="89"/>
      <c r="M660" s="89"/>
      <c r="N660" s="89"/>
      <c r="O660" s="89"/>
      <c r="P660" s="89"/>
    </row>
    <row r="661" spans="3:16" ht="15.75" customHeight="1">
      <c r="C661" s="89"/>
      <c r="D661" s="89"/>
      <c r="E661" s="89"/>
      <c r="F661" s="89"/>
      <c r="H661" s="89"/>
      <c r="I661" s="89"/>
      <c r="J661" s="89"/>
      <c r="K661" s="89"/>
      <c r="L661" s="89"/>
      <c r="M661" s="89"/>
      <c r="N661" s="89"/>
      <c r="O661" s="89"/>
      <c r="P661" s="89"/>
    </row>
    <row r="662" spans="3:16" ht="15.75" customHeight="1">
      <c r="C662" s="89"/>
      <c r="D662" s="89"/>
      <c r="E662" s="89"/>
      <c r="F662" s="89"/>
      <c r="H662" s="89"/>
      <c r="I662" s="89"/>
      <c r="J662" s="89"/>
      <c r="K662" s="89"/>
      <c r="L662" s="89"/>
      <c r="M662" s="89"/>
      <c r="N662" s="89"/>
      <c r="O662" s="89"/>
      <c r="P662" s="89"/>
    </row>
    <row r="663" spans="3:16" ht="15.75" customHeight="1">
      <c r="C663" s="89"/>
      <c r="D663" s="89"/>
      <c r="E663" s="89"/>
      <c r="F663" s="89"/>
      <c r="H663" s="89"/>
      <c r="I663" s="89"/>
      <c r="J663" s="89"/>
      <c r="K663" s="89"/>
      <c r="L663" s="89"/>
      <c r="M663" s="89"/>
      <c r="N663" s="89"/>
      <c r="O663" s="89"/>
      <c r="P663" s="89"/>
    </row>
    <row r="664" spans="3:16" ht="15.75" customHeight="1">
      <c r="C664" s="89"/>
      <c r="D664" s="89"/>
      <c r="E664" s="89"/>
      <c r="F664" s="89"/>
      <c r="H664" s="89"/>
      <c r="I664" s="89"/>
      <c r="J664" s="89"/>
      <c r="K664" s="89"/>
      <c r="L664" s="89"/>
      <c r="M664" s="89"/>
      <c r="N664" s="89"/>
      <c r="O664" s="89"/>
      <c r="P664" s="89"/>
    </row>
    <row r="665" spans="3:16" ht="15.75" customHeight="1">
      <c r="C665" s="89"/>
      <c r="D665" s="89"/>
      <c r="E665" s="89"/>
      <c r="F665" s="89"/>
      <c r="H665" s="89"/>
      <c r="I665" s="89"/>
      <c r="J665" s="89"/>
      <c r="K665" s="89"/>
      <c r="L665" s="89"/>
      <c r="M665" s="89"/>
      <c r="N665" s="89"/>
      <c r="O665" s="89"/>
      <c r="P665" s="89"/>
    </row>
    <row r="666" spans="3:16" ht="15.75" customHeight="1">
      <c r="C666" s="89"/>
      <c r="D666" s="89"/>
      <c r="E666" s="89"/>
      <c r="F666" s="89"/>
      <c r="H666" s="89"/>
      <c r="I666" s="89"/>
      <c r="J666" s="89"/>
      <c r="K666" s="89"/>
      <c r="L666" s="89"/>
      <c r="M666" s="89"/>
      <c r="N666" s="89"/>
      <c r="O666" s="89"/>
      <c r="P666" s="89"/>
    </row>
    <row r="667" spans="3:16" ht="15.75" customHeight="1">
      <c r="C667" s="89"/>
      <c r="D667" s="89"/>
      <c r="E667" s="89"/>
      <c r="F667" s="89"/>
      <c r="H667" s="89"/>
      <c r="I667" s="89"/>
      <c r="J667" s="89"/>
      <c r="K667" s="89"/>
      <c r="L667" s="89"/>
      <c r="M667" s="89"/>
      <c r="N667" s="89"/>
      <c r="O667" s="89"/>
      <c r="P667" s="89"/>
    </row>
    <row r="668" spans="3:16" ht="15.75" customHeight="1">
      <c r="C668" s="89"/>
      <c r="D668" s="89"/>
      <c r="E668" s="89"/>
      <c r="F668" s="89"/>
      <c r="H668" s="89"/>
      <c r="I668" s="89"/>
      <c r="J668" s="89"/>
      <c r="K668" s="89"/>
      <c r="L668" s="89"/>
      <c r="M668" s="89"/>
      <c r="N668" s="89"/>
      <c r="O668" s="89"/>
      <c r="P668" s="89"/>
    </row>
    <row r="669" spans="3:16" ht="15.75" customHeight="1">
      <c r="C669" s="89"/>
      <c r="D669" s="89"/>
      <c r="E669" s="89"/>
      <c r="F669" s="89"/>
      <c r="H669" s="89"/>
      <c r="I669" s="89"/>
      <c r="J669" s="89"/>
      <c r="K669" s="89"/>
      <c r="L669" s="89"/>
      <c r="M669" s="89"/>
      <c r="N669" s="89"/>
      <c r="O669" s="89"/>
      <c r="P669" s="89"/>
    </row>
    <row r="670" spans="3:16" ht="15.75" customHeight="1">
      <c r="C670" s="89"/>
      <c r="D670" s="89"/>
      <c r="E670" s="89"/>
      <c r="F670" s="89"/>
      <c r="H670" s="89"/>
      <c r="I670" s="89"/>
      <c r="J670" s="89"/>
      <c r="K670" s="89"/>
      <c r="L670" s="89"/>
      <c r="M670" s="89"/>
      <c r="N670" s="89"/>
      <c r="O670" s="89"/>
      <c r="P670" s="89"/>
    </row>
    <row r="671" spans="3:16" ht="15.75" customHeight="1">
      <c r="C671" s="89"/>
      <c r="D671" s="89"/>
      <c r="E671" s="89"/>
      <c r="F671" s="89"/>
      <c r="H671" s="89"/>
      <c r="I671" s="89"/>
      <c r="J671" s="89"/>
      <c r="K671" s="89"/>
      <c r="L671" s="89"/>
      <c r="M671" s="89"/>
      <c r="N671" s="89"/>
      <c r="O671" s="89"/>
      <c r="P671" s="89"/>
    </row>
    <row r="672" spans="3:16" ht="15.75" customHeight="1">
      <c r="C672" s="89"/>
      <c r="D672" s="89"/>
      <c r="E672" s="89"/>
      <c r="F672" s="89"/>
      <c r="H672" s="89"/>
      <c r="I672" s="89"/>
      <c r="J672" s="89"/>
      <c r="K672" s="89"/>
      <c r="L672" s="89"/>
      <c r="M672" s="89"/>
      <c r="N672" s="89"/>
      <c r="O672" s="89"/>
      <c r="P672" s="89"/>
    </row>
    <row r="673" spans="3:16" ht="15.75" customHeight="1">
      <c r="C673" s="89"/>
      <c r="D673" s="89"/>
      <c r="E673" s="89"/>
      <c r="F673" s="89"/>
      <c r="H673" s="89"/>
      <c r="I673" s="89"/>
      <c r="J673" s="89"/>
      <c r="K673" s="89"/>
      <c r="L673" s="89"/>
      <c r="M673" s="89"/>
      <c r="N673" s="89"/>
      <c r="O673" s="89"/>
      <c r="P673" s="89"/>
    </row>
    <row r="674" spans="3:16" ht="15.75" customHeight="1">
      <c r="C674" s="89"/>
      <c r="D674" s="89"/>
      <c r="E674" s="89"/>
      <c r="F674" s="89"/>
      <c r="H674" s="89"/>
      <c r="I674" s="89"/>
      <c r="J674" s="89"/>
      <c r="K674" s="89"/>
      <c r="L674" s="89"/>
      <c r="M674" s="89"/>
      <c r="N674" s="89"/>
      <c r="O674" s="89"/>
      <c r="P674" s="89"/>
    </row>
    <row r="675" spans="3:16" ht="15.75" customHeight="1">
      <c r="C675" s="89"/>
      <c r="D675" s="89"/>
      <c r="E675" s="89"/>
      <c r="F675" s="89"/>
      <c r="H675" s="89"/>
      <c r="I675" s="89"/>
      <c r="J675" s="89"/>
      <c r="K675" s="89"/>
      <c r="L675" s="89"/>
      <c r="M675" s="89"/>
      <c r="N675" s="89"/>
      <c r="O675" s="89"/>
      <c r="P675" s="89"/>
    </row>
    <row r="676" spans="3:16" ht="15.75" customHeight="1">
      <c r="C676" s="89"/>
      <c r="D676" s="89"/>
      <c r="E676" s="89"/>
      <c r="F676" s="89"/>
      <c r="H676" s="89"/>
      <c r="I676" s="89"/>
      <c r="J676" s="89"/>
      <c r="K676" s="89"/>
      <c r="L676" s="89"/>
      <c r="M676" s="89"/>
      <c r="N676" s="89"/>
      <c r="O676" s="89"/>
      <c r="P676" s="89"/>
    </row>
    <row r="677" spans="3:16" ht="15.75" customHeight="1">
      <c r="C677" s="89"/>
      <c r="D677" s="89"/>
      <c r="E677" s="89"/>
      <c r="F677" s="89"/>
      <c r="H677" s="89"/>
      <c r="I677" s="89"/>
      <c r="J677" s="89"/>
      <c r="K677" s="89"/>
      <c r="L677" s="89"/>
      <c r="M677" s="89"/>
      <c r="N677" s="89"/>
      <c r="O677" s="89"/>
      <c r="P677" s="89"/>
    </row>
    <row r="678" spans="3:16" ht="15.75" customHeight="1">
      <c r="C678" s="89"/>
      <c r="D678" s="89"/>
      <c r="E678" s="89"/>
      <c r="F678" s="89"/>
      <c r="H678" s="89"/>
      <c r="I678" s="89"/>
      <c r="J678" s="89"/>
      <c r="K678" s="89"/>
      <c r="L678" s="89"/>
      <c r="M678" s="89"/>
      <c r="N678" s="89"/>
      <c r="O678" s="89"/>
      <c r="P678" s="89"/>
    </row>
    <row r="679" spans="3:16" ht="15.75" customHeight="1">
      <c r="C679" s="89"/>
      <c r="D679" s="89"/>
      <c r="E679" s="89"/>
      <c r="F679" s="89"/>
      <c r="H679" s="89"/>
      <c r="I679" s="89"/>
      <c r="J679" s="89"/>
      <c r="K679" s="89"/>
      <c r="L679" s="89"/>
      <c r="M679" s="89"/>
      <c r="N679" s="89"/>
      <c r="O679" s="89"/>
      <c r="P679" s="89"/>
    </row>
    <row r="680" spans="3:16" ht="15.75" customHeight="1">
      <c r="C680" s="89"/>
      <c r="D680" s="89"/>
      <c r="E680" s="89"/>
      <c r="F680" s="89"/>
      <c r="H680" s="89"/>
      <c r="I680" s="89"/>
      <c r="J680" s="89"/>
      <c r="K680" s="89"/>
      <c r="L680" s="89"/>
      <c r="M680" s="89"/>
      <c r="N680" s="89"/>
      <c r="O680" s="89"/>
      <c r="P680" s="89"/>
    </row>
    <row r="681" spans="3:16" ht="15.75" customHeight="1">
      <c r="C681" s="89"/>
      <c r="D681" s="89"/>
      <c r="E681" s="89"/>
      <c r="F681" s="89"/>
      <c r="H681" s="89"/>
      <c r="I681" s="89"/>
      <c r="J681" s="89"/>
      <c r="K681" s="89"/>
      <c r="L681" s="89"/>
      <c r="M681" s="89"/>
      <c r="N681" s="89"/>
      <c r="O681" s="89"/>
      <c r="P681" s="89"/>
    </row>
    <row r="682" spans="3:16" ht="15.75" customHeight="1">
      <c r="C682" s="89"/>
      <c r="D682" s="89"/>
      <c r="E682" s="89"/>
      <c r="F682" s="89"/>
      <c r="H682" s="89"/>
      <c r="I682" s="89"/>
      <c r="J682" s="89"/>
      <c r="K682" s="89"/>
      <c r="L682" s="89"/>
      <c r="M682" s="89"/>
      <c r="N682" s="89"/>
      <c r="O682" s="89"/>
      <c r="P682" s="89"/>
    </row>
    <row r="683" spans="3:16" ht="15.75" customHeight="1">
      <c r="C683" s="89"/>
      <c r="D683" s="89"/>
      <c r="E683" s="89"/>
      <c r="F683" s="89"/>
      <c r="H683" s="89"/>
      <c r="I683" s="89"/>
      <c r="J683" s="89"/>
      <c r="K683" s="89"/>
      <c r="L683" s="89"/>
      <c r="M683" s="89"/>
      <c r="N683" s="89"/>
      <c r="O683" s="89"/>
      <c r="P683" s="89"/>
    </row>
    <row r="684" spans="3:16" ht="15.75" customHeight="1">
      <c r="C684" s="89"/>
      <c r="D684" s="89"/>
      <c r="E684" s="89"/>
      <c r="F684" s="89"/>
      <c r="H684" s="89"/>
      <c r="I684" s="89"/>
      <c r="J684" s="89"/>
      <c r="K684" s="89"/>
      <c r="L684" s="89"/>
      <c r="M684" s="89"/>
      <c r="N684" s="89"/>
      <c r="O684" s="89"/>
      <c r="P684" s="89"/>
    </row>
    <row r="685" spans="3:16" ht="15.75" customHeight="1">
      <c r="C685" s="89"/>
      <c r="D685" s="89"/>
      <c r="E685" s="89"/>
      <c r="F685" s="89"/>
      <c r="H685" s="89"/>
      <c r="I685" s="89"/>
      <c r="J685" s="89"/>
      <c r="K685" s="89"/>
      <c r="L685" s="89"/>
      <c r="M685" s="89"/>
      <c r="N685" s="89"/>
      <c r="O685" s="89"/>
      <c r="P685" s="89"/>
    </row>
    <row r="686" spans="3:16" ht="15.75" customHeight="1">
      <c r="C686" s="89"/>
      <c r="D686" s="89"/>
      <c r="E686" s="89"/>
      <c r="F686" s="89"/>
      <c r="H686" s="89"/>
      <c r="I686" s="89"/>
      <c r="J686" s="89"/>
      <c r="K686" s="89"/>
      <c r="L686" s="89"/>
      <c r="M686" s="89"/>
      <c r="N686" s="89"/>
      <c r="O686" s="89"/>
      <c r="P686" s="89"/>
    </row>
    <row r="687" spans="3:16" ht="15.75" customHeight="1">
      <c r="C687" s="89"/>
      <c r="D687" s="89"/>
      <c r="E687" s="89"/>
      <c r="F687" s="89"/>
      <c r="H687" s="89"/>
      <c r="I687" s="89"/>
      <c r="J687" s="89"/>
      <c r="K687" s="89"/>
      <c r="L687" s="89"/>
      <c r="M687" s="89"/>
      <c r="N687" s="89"/>
      <c r="O687" s="89"/>
      <c r="P687" s="89"/>
    </row>
    <row r="688" spans="3:16" ht="15.75" customHeight="1">
      <c r="C688" s="89"/>
      <c r="D688" s="89"/>
      <c r="E688" s="89"/>
      <c r="F688" s="89"/>
      <c r="H688" s="89"/>
      <c r="I688" s="89"/>
      <c r="J688" s="89"/>
      <c r="K688" s="89"/>
      <c r="L688" s="89"/>
      <c r="M688" s="89"/>
      <c r="N688" s="89"/>
      <c r="O688" s="89"/>
      <c r="P688" s="89"/>
    </row>
    <row r="689" spans="3:16" ht="15.75" customHeight="1">
      <c r="C689" s="89"/>
      <c r="D689" s="89"/>
      <c r="E689" s="89"/>
      <c r="F689" s="89"/>
      <c r="H689" s="89"/>
      <c r="I689" s="89"/>
      <c r="J689" s="89"/>
      <c r="K689" s="89"/>
      <c r="L689" s="89"/>
      <c r="M689" s="89"/>
      <c r="N689" s="89"/>
      <c r="O689" s="89"/>
      <c r="P689" s="89"/>
    </row>
    <row r="690" spans="3:16" ht="15.75" customHeight="1">
      <c r="C690" s="89"/>
      <c r="D690" s="89"/>
      <c r="E690" s="89"/>
      <c r="F690" s="89"/>
      <c r="H690" s="89"/>
      <c r="I690" s="89"/>
      <c r="J690" s="89"/>
      <c r="K690" s="89"/>
      <c r="L690" s="89"/>
      <c r="M690" s="89"/>
      <c r="N690" s="89"/>
      <c r="O690" s="89"/>
      <c r="P690" s="89"/>
    </row>
    <row r="691" spans="3:16" ht="15.75" customHeight="1">
      <c r="C691" s="89"/>
      <c r="D691" s="89"/>
      <c r="E691" s="89"/>
      <c r="F691" s="89"/>
      <c r="H691" s="89"/>
      <c r="I691" s="89"/>
      <c r="J691" s="89"/>
      <c r="K691" s="89"/>
      <c r="L691" s="89"/>
      <c r="M691" s="89"/>
      <c r="N691" s="89"/>
      <c r="O691" s="89"/>
      <c r="P691" s="89"/>
    </row>
    <row r="692" spans="3:16" ht="15.75" customHeight="1">
      <c r="C692" s="89"/>
      <c r="D692" s="89"/>
      <c r="E692" s="89"/>
      <c r="F692" s="89"/>
      <c r="H692" s="89"/>
      <c r="I692" s="89"/>
      <c r="J692" s="89"/>
      <c r="K692" s="89"/>
      <c r="L692" s="89"/>
      <c r="M692" s="89"/>
      <c r="N692" s="89"/>
      <c r="O692" s="89"/>
      <c r="P692" s="89"/>
    </row>
    <row r="693" spans="3:16" ht="15.75" customHeight="1">
      <c r="C693" s="89"/>
      <c r="D693" s="89"/>
      <c r="E693" s="89"/>
      <c r="F693" s="89"/>
      <c r="H693" s="89"/>
      <c r="I693" s="89"/>
      <c r="J693" s="89"/>
      <c r="K693" s="89"/>
      <c r="L693" s="89"/>
      <c r="M693" s="89"/>
      <c r="N693" s="89"/>
      <c r="O693" s="89"/>
      <c r="P693" s="89"/>
    </row>
    <row r="694" spans="3:16" ht="15.75" customHeight="1">
      <c r="C694" s="89"/>
      <c r="D694" s="89"/>
      <c r="E694" s="89"/>
      <c r="F694" s="89"/>
      <c r="H694" s="89"/>
      <c r="I694" s="89"/>
      <c r="J694" s="89"/>
      <c r="K694" s="89"/>
      <c r="L694" s="89"/>
      <c r="M694" s="89"/>
      <c r="N694" s="89"/>
      <c r="O694" s="89"/>
      <c r="P694" s="89"/>
    </row>
    <row r="695" spans="3:16" ht="15.75" customHeight="1">
      <c r="C695" s="89"/>
      <c r="D695" s="89"/>
      <c r="E695" s="89"/>
      <c r="F695" s="89"/>
      <c r="H695" s="89"/>
      <c r="I695" s="89"/>
      <c r="J695" s="89"/>
      <c r="K695" s="89"/>
      <c r="L695" s="89"/>
      <c r="M695" s="89"/>
      <c r="N695" s="89"/>
      <c r="O695" s="89"/>
      <c r="P695" s="89"/>
    </row>
    <row r="696" spans="3:16" ht="15.75" customHeight="1">
      <c r="C696" s="89"/>
      <c r="D696" s="89"/>
      <c r="E696" s="89"/>
      <c r="F696" s="89"/>
      <c r="H696" s="89"/>
      <c r="I696" s="89"/>
      <c r="J696" s="89"/>
      <c r="K696" s="89"/>
      <c r="L696" s="89"/>
      <c r="M696" s="89"/>
      <c r="N696" s="89"/>
      <c r="O696" s="89"/>
      <c r="P696" s="89"/>
    </row>
    <row r="697" spans="3:16" ht="15.75" customHeight="1">
      <c r="C697" s="89"/>
      <c r="D697" s="89"/>
      <c r="E697" s="89"/>
      <c r="F697" s="89"/>
      <c r="H697" s="89"/>
      <c r="I697" s="89"/>
      <c r="J697" s="89"/>
      <c r="K697" s="89"/>
      <c r="L697" s="89"/>
      <c r="M697" s="89"/>
      <c r="N697" s="89"/>
      <c r="O697" s="89"/>
      <c r="P697" s="89"/>
    </row>
    <row r="698" spans="3:16" ht="15.75" customHeight="1">
      <c r="C698" s="89"/>
      <c r="D698" s="89"/>
      <c r="E698" s="89"/>
      <c r="F698" s="89"/>
      <c r="H698" s="89"/>
      <c r="I698" s="89"/>
      <c r="J698" s="89"/>
      <c r="K698" s="89"/>
      <c r="L698" s="89"/>
      <c r="M698" s="89"/>
      <c r="N698" s="89"/>
      <c r="O698" s="89"/>
      <c r="P698" s="89"/>
    </row>
    <row r="699" spans="3:16" ht="15.75" customHeight="1">
      <c r="C699" s="89"/>
      <c r="D699" s="89"/>
      <c r="E699" s="89"/>
      <c r="F699" s="89"/>
      <c r="H699" s="89"/>
      <c r="I699" s="89"/>
      <c r="J699" s="89"/>
      <c r="K699" s="89"/>
      <c r="L699" s="89"/>
      <c r="M699" s="89"/>
      <c r="N699" s="89"/>
      <c r="O699" s="89"/>
      <c r="P699" s="89"/>
    </row>
    <row r="700" spans="3:16" ht="15.75" customHeight="1">
      <c r="C700" s="89"/>
      <c r="D700" s="89"/>
      <c r="E700" s="89"/>
      <c r="F700" s="89"/>
      <c r="H700" s="89"/>
      <c r="I700" s="89"/>
      <c r="J700" s="89"/>
      <c r="K700" s="89"/>
      <c r="L700" s="89"/>
      <c r="M700" s="89"/>
      <c r="N700" s="89"/>
      <c r="O700" s="89"/>
      <c r="P700" s="89"/>
    </row>
    <row r="701" spans="3:16" ht="15.75" customHeight="1">
      <c r="C701" s="89"/>
      <c r="D701" s="89"/>
      <c r="E701" s="89"/>
      <c r="F701" s="89"/>
      <c r="H701" s="89"/>
      <c r="I701" s="89"/>
      <c r="J701" s="89"/>
      <c r="K701" s="89"/>
      <c r="L701" s="89"/>
      <c r="M701" s="89"/>
      <c r="N701" s="89"/>
      <c r="O701" s="89"/>
      <c r="P701" s="89"/>
    </row>
    <row r="702" spans="3:16" ht="15.75" customHeight="1">
      <c r="C702" s="89"/>
      <c r="D702" s="89"/>
      <c r="E702" s="89"/>
      <c r="F702" s="89"/>
      <c r="H702" s="89"/>
      <c r="I702" s="89"/>
      <c r="J702" s="89"/>
      <c r="K702" s="89"/>
      <c r="L702" s="89"/>
      <c r="M702" s="89"/>
      <c r="N702" s="89"/>
      <c r="O702" s="89"/>
      <c r="P702" s="89"/>
    </row>
    <row r="703" spans="3:16" ht="15.75" customHeight="1">
      <c r="C703" s="89"/>
      <c r="D703" s="89"/>
      <c r="E703" s="89"/>
      <c r="F703" s="89"/>
      <c r="H703" s="89"/>
      <c r="I703" s="89"/>
      <c r="J703" s="89"/>
      <c r="K703" s="89"/>
      <c r="L703" s="89"/>
      <c r="M703" s="89"/>
      <c r="N703" s="89"/>
      <c r="O703" s="89"/>
      <c r="P703" s="89"/>
    </row>
    <row r="704" spans="3:16" ht="15.75" customHeight="1">
      <c r="C704" s="89"/>
      <c r="D704" s="89"/>
      <c r="E704" s="89"/>
      <c r="F704" s="89"/>
      <c r="H704" s="89"/>
      <c r="I704" s="89"/>
      <c r="J704" s="89"/>
      <c r="K704" s="89"/>
      <c r="L704" s="89"/>
      <c r="M704" s="89"/>
      <c r="N704" s="89"/>
      <c r="O704" s="89"/>
      <c r="P704" s="89"/>
    </row>
    <row r="705" spans="3:16" ht="15.75" customHeight="1">
      <c r="C705" s="89"/>
      <c r="D705" s="89"/>
      <c r="E705" s="89"/>
      <c r="F705" s="89"/>
      <c r="H705" s="89"/>
      <c r="I705" s="89"/>
      <c r="J705" s="89"/>
      <c r="K705" s="89"/>
      <c r="L705" s="89"/>
      <c r="M705" s="89"/>
      <c r="N705" s="89"/>
      <c r="O705" s="89"/>
      <c r="P705" s="89"/>
    </row>
    <row r="706" spans="3:16" ht="15.75" customHeight="1">
      <c r="C706" s="89"/>
      <c r="D706" s="89"/>
      <c r="E706" s="89"/>
      <c r="F706" s="89"/>
      <c r="H706" s="89"/>
      <c r="I706" s="89"/>
      <c r="J706" s="89"/>
      <c r="K706" s="89"/>
      <c r="L706" s="89"/>
      <c r="M706" s="89"/>
      <c r="N706" s="89"/>
      <c r="O706" s="89"/>
      <c r="P706" s="89"/>
    </row>
    <row r="707" spans="3:16" ht="15.75" customHeight="1">
      <c r="C707" s="89"/>
      <c r="D707" s="89"/>
      <c r="E707" s="89"/>
      <c r="F707" s="89"/>
      <c r="H707" s="89"/>
      <c r="I707" s="89"/>
      <c r="J707" s="89"/>
      <c r="K707" s="89"/>
      <c r="L707" s="89"/>
      <c r="M707" s="89"/>
      <c r="N707" s="89"/>
      <c r="O707" s="89"/>
      <c r="P707" s="89"/>
    </row>
    <row r="708" spans="3:16" ht="15.75" customHeight="1">
      <c r="C708" s="89"/>
      <c r="D708" s="89"/>
      <c r="E708" s="89"/>
      <c r="F708" s="89"/>
      <c r="H708" s="89"/>
      <c r="I708" s="89"/>
      <c r="J708" s="89"/>
      <c r="K708" s="89"/>
      <c r="L708" s="89"/>
      <c r="M708" s="89"/>
      <c r="N708" s="89"/>
      <c r="O708" s="89"/>
      <c r="P708" s="89"/>
    </row>
    <row r="709" spans="3:16" ht="15.75" customHeight="1">
      <c r="C709" s="89"/>
      <c r="D709" s="89"/>
      <c r="E709" s="89"/>
      <c r="F709" s="89"/>
      <c r="H709" s="89"/>
      <c r="I709" s="89"/>
      <c r="J709" s="89"/>
      <c r="K709" s="89"/>
      <c r="L709" s="89"/>
      <c r="M709" s="89"/>
      <c r="N709" s="89"/>
      <c r="O709" s="89"/>
      <c r="P709" s="89"/>
    </row>
    <row r="710" spans="3:16" ht="15.75" customHeight="1">
      <c r="C710" s="89"/>
      <c r="D710" s="89"/>
      <c r="E710" s="89"/>
      <c r="F710" s="89"/>
      <c r="H710" s="89"/>
      <c r="I710" s="89"/>
      <c r="J710" s="89"/>
      <c r="K710" s="89"/>
      <c r="L710" s="89"/>
      <c r="M710" s="89"/>
      <c r="N710" s="89"/>
      <c r="O710" s="89"/>
      <c r="P710" s="89"/>
    </row>
    <row r="711" spans="3:16" ht="15.75" customHeight="1">
      <c r="C711" s="89"/>
      <c r="D711" s="89"/>
      <c r="E711" s="89"/>
      <c r="F711" s="89"/>
      <c r="H711" s="89"/>
      <c r="I711" s="89"/>
      <c r="J711" s="89"/>
      <c r="K711" s="89"/>
      <c r="L711" s="89"/>
      <c r="M711" s="89"/>
      <c r="N711" s="89"/>
      <c r="O711" s="89"/>
      <c r="P711" s="89"/>
    </row>
    <row r="712" spans="3:16" ht="15.75" customHeight="1">
      <c r="C712" s="89"/>
      <c r="D712" s="89"/>
      <c r="E712" s="89"/>
      <c r="F712" s="89"/>
      <c r="H712" s="89"/>
      <c r="I712" s="89"/>
      <c r="J712" s="89"/>
      <c r="K712" s="89"/>
      <c r="L712" s="89"/>
      <c r="M712" s="89"/>
      <c r="N712" s="89"/>
      <c r="O712" s="89"/>
      <c r="P712" s="89"/>
    </row>
    <row r="713" spans="3:16" ht="15.75" customHeight="1">
      <c r="C713" s="89"/>
      <c r="D713" s="89"/>
      <c r="E713" s="89"/>
      <c r="F713" s="89"/>
      <c r="H713" s="89"/>
      <c r="I713" s="89"/>
      <c r="J713" s="89"/>
      <c r="K713" s="89"/>
      <c r="L713" s="89"/>
      <c r="M713" s="89"/>
      <c r="N713" s="89"/>
      <c r="O713" s="89"/>
      <c r="P713" s="89"/>
    </row>
    <row r="714" spans="3:16" ht="15.75" customHeight="1">
      <c r="C714" s="89"/>
      <c r="D714" s="89"/>
      <c r="E714" s="89"/>
      <c r="F714" s="89"/>
      <c r="H714" s="89"/>
      <c r="I714" s="89"/>
      <c r="J714" s="89"/>
      <c r="K714" s="89"/>
      <c r="L714" s="89"/>
      <c r="M714" s="89"/>
      <c r="N714" s="89"/>
      <c r="O714" s="89"/>
      <c r="P714" s="89"/>
    </row>
    <row r="715" spans="3:16" ht="15.75" customHeight="1">
      <c r="C715" s="89"/>
      <c r="D715" s="89"/>
      <c r="E715" s="89"/>
      <c r="F715" s="89"/>
      <c r="H715" s="89"/>
      <c r="I715" s="89"/>
      <c r="J715" s="89"/>
      <c r="K715" s="89"/>
      <c r="L715" s="89"/>
      <c r="M715" s="89"/>
      <c r="N715" s="89"/>
      <c r="O715" s="89"/>
      <c r="P715" s="89"/>
    </row>
    <row r="716" spans="3:16" ht="15.75" customHeight="1">
      <c r="C716" s="89"/>
      <c r="D716" s="89"/>
      <c r="E716" s="89"/>
      <c r="F716" s="89"/>
      <c r="H716" s="89"/>
      <c r="I716" s="89"/>
      <c r="J716" s="89"/>
      <c r="K716" s="89"/>
      <c r="L716" s="89"/>
      <c r="M716" s="89"/>
      <c r="N716" s="89"/>
      <c r="O716" s="89"/>
      <c r="P716" s="89"/>
    </row>
    <row r="717" spans="3:16" ht="15.75" customHeight="1">
      <c r="C717" s="89"/>
      <c r="D717" s="89"/>
      <c r="E717" s="89"/>
      <c r="F717" s="89"/>
      <c r="H717" s="89"/>
      <c r="I717" s="89"/>
      <c r="J717" s="89"/>
      <c r="K717" s="89"/>
      <c r="L717" s="89"/>
      <c r="M717" s="89"/>
      <c r="N717" s="89"/>
      <c r="O717" s="89"/>
      <c r="P717" s="89"/>
    </row>
    <row r="718" spans="3:16" ht="15.75" customHeight="1">
      <c r="C718" s="89"/>
      <c r="D718" s="89"/>
      <c r="E718" s="89"/>
      <c r="F718" s="89"/>
      <c r="H718" s="89"/>
      <c r="I718" s="89"/>
      <c r="J718" s="89"/>
      <c r="K718" s="89"/>
      <c r="L718" s="89"/>
      <c r="M718" s="89"/>
      <c r="N718" s="89"/>
      <c r="O718" s="89"/>
      <c r="P718" s="89"/>
    </row>
    <row r="719" spans="3:16" ht="15.75" customHeight="1">
      <c r="C719" s="89"/>
      <c r="D719" s="89"/>
      <c r="E719" s="89"/>
      <c r="F719" s="89"/>
      <c r="H719" s="89"/>
      <c r="I719" s="89"/>
      <c r="J719" s="89"/>
      <c r="K719" s="89"/>
      <c r="L719" s="89"/>
      <c r="M719" s="89"/>
      <c r="N719" s="89"/>
      <c r="O719" s="89"/>
      <c r="P719" s="89"/>
    </row>
    <row r="720" spans="3:16" ht="15.75" customHeight="1">
      <c r="C720" s="89"/>
      <c r="D720" s="89"/>
      <c r="E720" s="89"/>
      <c r="F720" s="89"/>
      <c r="H720" s="89"/>
      <c r="I720" s="89"/>
      <c r="J720" s="89"/>
      <c r="K720" s="89"/>
      <c r="L720" s="89"/>
      <c r="M720" s="89"/>
      <c r="N720" s="89"/>
      <c r="O720" s="89"/>
      <c r="P720" s="89"/>
    </row>
    <row r="721" spans="3:16" ht="15.75" customHeight="1">
      <c r="C721" s="89"/>
      <c r="D721" s="89"/>
      <c r="E721" s="89"/>
      <c r="F721" s="89"/>
      <c r="H721" s="89"/>
      <c r="I721" s="89"/>
      <c r="J721" s="89"/>
      <c r="K721" s="89"/>
      <c r="L721" s="89"/>
      <c r="M721" s="89"/>
      <c r="N721" s="89"/>
      <c r="O721" s="89"/>
      <c r="P721" s="89"/>
    </row>
    <row r="722" spans="3:16" ht="15.75" customHeight="1">
      <c r="C722" s="89"/>
      <c r="D722" s="89"/>
      <c r="E722" s="89"/>
      <c r="F722" s="89"/>
      <c r="H722" s="89"/>
      <c r="I722" s="89"/>
      <c r="J722" s="89"/>
      <c r="K722" s="89"/>
      <c r="L722" s="89"/>
      <c r="M722" s="89"/>
      <c r="N722" s="89"/>
      <c r="O722" s="89"/>
      <c r="P722" s="89"/>
    </row>
    <row r="723" spans="3:16" ht="15.75" customHeight="1">
      <c r="C723" s="89"/>
      <c r="D723" s="89"/>
      <c r="E723" s="89"/>
      <c r="F723" s="89"/>
      <c r="H723" s="89"/>
      <c r="I723" s="89"/>
      <c r="J723" s="89"/>
      <c r="K723" s="89"/>
      <c r="L723" s="89"/>
      <c r="M723" s="89"/>
      <c r="N723" s="89"/>
      <c r="O723" s="89"/>
      <c r="P723" s="89"/>
    </row>
    <row r="724" spans="3:16" ht="15.75" customHeight="1">
      <c r="C724" s="89"/>
      <c r="D724" s="89"/>
      <c r="E724" s="89"/>
      <c r="F724" s="89"/>
      <c r="H724" s="89"/>
      <c r="I724" s="89"/>
      <c r="J724" s="89"/>
      <c r="K724" s="89"/>
      <c r="L724" s="89"/>
      <c r="M724" s="89"/>
      <c r="N724" s="89"/>
      <c r="O724" s="89"/>
      <c r="P724" s="89"/>
    </row>
    <row r="725" spans="3:16" ht="15.75" customHeight="1">
      <c r="C725" s="89"/>
      <c r="D725" s="89"/>
      <c r="E725" s="89"/>
      <c r="F725" s="89"/>
      <c r="H725" s="89"/>
      <c r="I725" s="89"/>
      <c r="J725" s="89"/>
      <c r="K725" s="89"/>
      <c r="L725" s="89"/>
      <c r="M725" s="89"/>
      <c r="N725" s="89"/>
      <c r="O725" s="89"/>
      <c r="P725" s="89"/>
    </row>
    <row r="726" spans="3:16" ht="15.75" customHeight="1">
      <c r="C726" s="89"/>
      <c r="D726" s="89"/>
      <c r="E726" s="89"/>
      <c r="F726" s="89"/>
      <c r="H726" s="89"/>
      <c r="I726" s="89"/>
      <c r="J726" s="89"/>
      <c r="K726" s="89"/>
      <c r="L726" s="89"/>
      <c r="M726" s="89"/>
      <c r="N726" s="89"/>
      <c r="O726" s="89"/>
      <c r="P726" s="89"/>
    </row>
    <row r="727" spans="3:16" ht="15.75" customHeight="1">
      <c r="C727" s="89"/>
      <c r="D727" s="89"/>
      <c r="E727" s="89"/>
      <c r="F727" s="89"/>
      <c r="H727" s="89"/>
      <c r="I727" s="89"/>
      <c r="J727" s="89"/>
      <c r="K727" s="89"/>
      <c r="L727" s="89"/>
      <c r="M727" s="89"/>
      <c r="N727" s="89"/>
      <c r="O727" s="89"/>
      <c r="P727" s="89"/>
    </row>
    <row r="728" spans="3:16" ht="15.75" customHeight="1">
      <c r="C728" s="89"/>
      <c r="D728" s="89"/>
      <c r="E728" s="89"/>
      <c r="F728" s="89"/>
      <c r="H728" s="89"/>
      <c r="I728" s="89"/>
      <c r="J728" s="89"/>
      <c r="K728" s="89"/>
      <c r="L728" s="89"/>
      <c r="M728" s="89"/>
      <c r="N728" s="89"/>
      <c r="O728" s="89"/>
      <c r="P728" s="89"/>
    </row>
    <row r="729" spans="3:16" ht="15.75" customHeight="1">
      <c r="C729" s="89"/>
      <c r="D729" s="89"/>
      <c r="E729" s="89"/>
      <c r="F729" s="89"/>
      <c r="H729" s="89"/>
      <c r="I729" s="89"/>
      <c r="J729" s="89"/>
      <c r="K729" s="89"/>
      <c r="L729" s="89"/>
      <c r="M729" s="89"/>
      <c r="N729" s="89"/>
      <c r="O729" s="89"/>
      <c r="P729" s="89"/>
    </row>
    <row r="730" spans="3:16" ht="15.75" customHeight="1">
      <c r="C730" s="89"/>
      <c r="D730" s="89"/>
      <c r="E730" s="89"/>
      <c r="F730" s="89"/>
      <c r="H730" s="89"/>
      <c r="I730" s="89"/>
      <c r="J730" s="89"/>
      <c r="K730" s="89"/>
      <c r="L730" s="89"/>
      <c r="M730" s="89"/>
      <c r="N730" s="89"/>
      <c r="O730" s="89"/>
      <c r="P730" s="89"/>
    </row>
    <row r="731" spans="3:16" ht="15.75" customHeight="1">
      <c r="C731" s="89"/>
      <c r="D731" s="89"/>
      <c r="E731" s="89"/>
      <c r="F731" s="89"/>
      <c r="H731" s="89"/>
      <c r="I731" s="89"/>
      <c r="J731" s="89"/>
      <c r="K731" s="89"/>
      <c r="L731" s="89"/>
      <c r="M731" s="89"/>
      <c r="N731" s="89"/>
      <c r="O731" s="89"/>
      <c r="P731" s="89"/>
    </row>
    <row r="732" spans="3:16" ht="15.75" customHeight="1">
      <c r="C732" s="89"/>
      <c r="D732" s="89"/>
      <c r="E732" s="89"/>
      <c r="F732" s="89"/>
      <c r="H732" s="89"/>
      <c r="I732" s="89"/>
      <c r="J732" s="89"/>
      <c r="K732" s="89"/>
      <c r="L732" s="89"/>
      <c r="M732" s="89"/>
      <c r="N732" s="89"/>
      <c r="O732" s="89"/>
      <c r="P732" s="89"/>
    </row>
    <row r="733" spans="3:16" ht="15.75" customHeight="1">
      <c r="C733" s="89"/>
      <c r="D733" s="89"/>
      <c r="E733" s="89"/>
      <c r="F733" s="89"/>
      <c r="H733" s="89"/>
      <c r="I733" s="89"/>
      <c r="J733" s="89"/>
      <c r="K733" s="89"/>
      <c r="L733" s="89"/>
      <c r="M733" s="89"/>
      <c r="N733" s="89"/>
      <c r="O733" s="89"/>
      <c r="P733" s="89"/>
    </row>
    <row r="734" spans="3:16" ht="15.75" customHeight="1">
      <c r="C734" s="89"/>
      <c r="D734" s="89"/>
      <c r="E734" s="89"/>
      <c r="F734" s="89"/>
      <c r="H734" s="89"/>
      <c r="I734" s="89"/>
      <c r="J734" s="89"/>
      <c r="K734" s="89"/>
      <c r="L734" s="89"/>
      <c r="M734" s="89"/>
      <c r="N734" s="89"/>
      <c r="O734" s="89"/>
      <c r="P734" s="89"/>
    </row>
    <row r="735" spans="3:16" ht="15.75" customHeight="1">
      <c r="C735" s="89"/>
      <c r="D735" s="89"/>
      <c r="E735" s="89"/>
      <c r="F735" s="89"/>
      <c r="H735" s="89"/>
      <c r="I735" s="89"/>
      <c r="J735" s="89"/>
      <c r="K735" s="89"/>
      <c r="L735" s="89"/>
      <c r="M735" s="89"/>
      <c r="N735" s="89"/>
      <c r="O735" s="89"/>
      <c r="P735" s="89"/>
    </row>
    <row r="736" spans="3:16" ht="15.75" customHeight="1">
      <c r="C736" s="89"/>
      <c r="D736" s="89"/>
      <c r="E736" s="89"/>
      <c r="F736" s="89"/>
      <c r="H736" s="89"/>
      <c r="I736" s="89"/>
      <c r="J736" s="89"/>
      <c r="K736" s="89"/>
      <c r="L736" s="89"/>
      <c r="M736" s="89"/>
      <c r="N736" s="89"/>
      <c r="O736" s="89"/>
      <c r="P736" s="89"/>
    </row>
    <row r="737" spans="3:16" ht="15.75" customHeight="1">
      <c r="C737" s="89"/>
      <c r="D737" s="89"/>
      <c r="E737" s="89"/>
      <c r="F737" s="89"/>
      <c r="H737" s="89"/>
      <c r="I737" s="89"/>
      <c r="J737" s="89"/>
      <c r="K737" s="89"/>
      <c r="L737" s="89"/>
      <c r="M737" s="89"/>
      <c r="N737" s="89"/>
      <c r="O737" s="89"/>
      <c r="P737" s="89"/>
    </row>
    <row r="738" spans="3:16" ht="15.75" customHeight="1">
      <c r="C738" s="89"/>
      <c r="D738" s="89"/>
      <c r="E738" s="89"/>
      <c r="F738" s="89"/>
      <c r="H738" s="89"/>
      <c r="I738" s="89"/>
      <c r="J738" s="89"/>
      <c r="K738" s="89"/>
      <c r="L738" s="89"/>
      <c r="M738" s="89"/>
      <c r="N738" s="89"/>
      <c r="O738" s="89"/>
      <c r="P738" s="89"/>
    </row>
    <row r="739" spans="3:16" ht="15.75" customHeight="1">
      <c r="C739" s="89"/>
      <c r="D739" s="89"/>
      <c r="E739" s="89"/>
      <c r="F739" s="89"/>
      <c r="H739" s="89"/>
      <c r="I739" s="89"/>
      <c r="J739" s="89"/>
      <c r="K739" s="89"/>
      <c r="L739" s="89"/>
      <c r="M739" s="89"/>
      <c r="N739" s="89"/>
      <c r="O739" s="89"/>
      <c r="P739" s="89"/>
    </row>
    <row r="740" spans="3:16" ht="15.75" customHeight="1">
      <c r="C740" s="89"/>
      <c r="D740" s="89"/>
      <c r="E740" s="89"/>
      <c r="F740" s="89"/>
      <c r="H740" s="89"/>
      <c r="I740" s="89"/>
      <c r="J740" s="89"/>
      <c r="K740" s="89"/>
      <c r="L740" s="89"/>
      <c r="M740" s="89"/>
      <c r="N740" s="89"/>
      <c r="O740" s="89"/>
      <c r="P740" s="89"/>
    </row>
    <row r="741" spans="3:16" ht="15.75" customHeight="1">
      <c r="C741" s="89"/>
      <c r="D741" s="89"/>
      <c r="E741" s="89"/>
      <c r="F741" s="89"/>
      <c r="H741" s="89"/>
      <c r="I741" s="89"/>
      <c r="J741" s="89"/>
      <c r="K741" s="89"/>
      <c r="L741" s="89"/>
      <c r="M741" s="89"/>
      <c r="N741" s="89"/>
      <c r="O741" s="89"/>
      <c r="P741" s="89"/>
    </row>
    <row r="742" spans="3:16" ht="15.75" customHeight="1">
      <c r="C742" s="89"/>
      <c r="D742" s="89"/>
      <c r="E742" s="89"/>
      <c r="F742" s="89"/>
      <c r="H742" s="89"/>
      <c r="I742" s="89"/>
      <c r="J742" s="89"/>
      <c r="K742" s="89"/>
      <c r="L742" s="89"/>
      <c r="M742" s="89"/>
      <c r="N742" s="89"/>
      <c r="O742" s="89"/>
      <c r="P742" s="89"/>
    </row>
    <row r="743" spans="3:16" ht="15.75" customHeight="1">
      <c r="C743" s="89"/>
      <c r="D743" s="89"/>
      <c r="E743" s="89"/>
      <c r="F743" s="89"/>
      <c r="H743" s="89"/>
      <c r="I743" s="89"/>
      <c r="J743" s="89"/>
      <c r="K743" s="89"/>
      <c r="L743" s="89"/>
      <c r="M743" s="89"/>
      <c r="N743" s="89"/>
      <c r="O743" s="89"/>
      <c r="P743" s="89"/>
    </row>
    <row r="744" spans="3:16" ht="15.75" customHeight="1">
      <c r="C744" s="89"/>
      <c r="D744" s="89"/>
      <c r="E744" s="89"/>
      <c r="F744" s="89"/>
      <c r="H744" s="89"/>
      <c r="I744" s="89"/>
      <c r="J744" s="89"/>
      <c r="K744" s="89"/>
      <c r="L744" s="89"/>
      <c r="M744" s="89"/>
      <c r="N744" s="89"/>
      <c r="O744" s="89"/>
      <c r="P744" s="89"/>
    </row>
    <row r="745" spans="3:16" ht="15.75" customHeight="1">
      <c r="C745" s="89"/>
      <c r="D745" s="89"/>
      <c r="E745" s="89"/>
      <c r="F745" s="89"/>
      <c r="H745" s="89"/>
      <c r="I745" s="89"/>
      <c r="J745" s="89"/>
      <c r="K745" s="89"/>
      <c r="L745" s="89"/>
      <c r="M745" s="89"/>
      <c r="N745" s="89"/>
      <c r="O745" s="89"/>
      <c r="P745" s="89"/>
    </row>
    <row r="746" spans="3:16" ht="15.75" customHeight="1">
      <c r="C746" s="89"/>
      <c r="D746" s="89"/>
      <c r="E746" s="89"/>
      <c r="F746" s="89"/>
      <c r="H746" s="89"/>
      <c r="I746" s="89"/>
      <c r="J746" s="89"/>
      <c r="K746" s="89"/>
      <c r="L746" s="89"/>
      <c r="M746" s="89"/>
      <c r="N746" s="89"/>
      <c r="O746" s="89"/>
      <c r="P746" s="89"/>
    </row>
    <row r="747" spans="3:16" ht="15.75" customHeight="1">
      <c r="C747" s="89"/>
      <c r="D747" s="89"/>
      <c r="E747" s="89"/>
      <c r="F747" s="89"/>
      <c r="H747" s="89"/>
      <c r="I747" s="89"/>
      <c r="J747" s="89"/>
      <c r="K747" s="89"/>
      <c r="L747" s="89"/>
      <c r="M747" s="89"/>
      <c r="N747" s="89"/>
      <c r="O747" s="89"/>
      <c r="P747" s="89"/>
    </row>
    <row r="748" spans="3:16" ht="15.75" customHeight="1">
      <c r="C748" s="89"/>
      <c r="D748" s="89"/>
      <c r="E748" s="89"/>
      <c r="F748" s="89"/>
      <c r="H748" s="89"/>
      <c r="I748" s="89"/>
      <c r="J748" s="89"/>
      <c r="K748" s="89"/>
      <c r="L748" s="89"/>
      <c r="M748" s="89"/>
      <c r="N748" s="89"/>
      <c r="O748" s="89"/>
      <c r="P748" s="89"/>
    </row>
    <row r="749" spans="3:16" ht="15.75" customHeight="1">
      <c r="C749" s="89"/>
      <c r="D749" s="89"/>
      <c r="E749" s="89"/>
      <c r="F749" s="89"/>
      <c r="H749" s="89"/>
      <c r="I749" s="89"/>
      <c r="J749" s="89"/>
      <c r="K749" s="89"/>
      <c r="L749" s="89"/>
      <c r="M749" s="89"/>
      <c r="N749" s="89"/>
      <c r="O749" s="89"/>
      <c r="P749" s="89"/>
    </row>
    <row r="750" spans="3:16" ht="15.75" customHeight="1">
      <c r="C750" s="89"/>
      <c r="D750" s="89"/>
      <c r="E750" s="89"/>
      <c r="F750" s="89"/>
      <c r="H750" s="89"/>
      <c r="I750" s="89"/>
      <c r="J750" s="89"/>
      <c r="K750" s="89"/>
      <c r="L750" s="89"/>
      <c r="M750" s="89"/>
      <c r="N750" s="89"/>
      <c r="O750" s="89"/>
      <c r="P750" s="89"/>
    </row>
    <row r="751" spans="3:16" ht="15.75" customHeight="1">
      <c r="C751" s="89"/>
      <c r="D751" s="89"/>
      <c r="E751" s="89"/>
      <c r="F751" s="89"/>
      <c r="H751" s="89"/>
      <c r="I751" s="89"/>
      <c r="J751" s="89"/>
      <c r="K751" s="89"/>
      <c r="L751" s="89"/>
      <c r="M751" s="89"/>
      <c r="N751" s="89"/>
      <c r="O751" s="89"/>
      <c r="P751" s="89"/>
    </row>
    <row r="752" spans="3:16" ht="15.75" customHeight="1">
      <c r="C752" s="89"/>
      <c r="D752" s="89"/>
      <c r="E752" s="89"/>
      <c r="F752" s="89"/>
      <c r="H752" s="89"/>
      <c r="I752" s="89"/>
      <c r="J752" s="89"/>
      <c r="K752" s="89"/>
      <c r="L752" s="89"/>
      <c r="M752" s="89"/>
      <c r="N752" s="89"/>
      <c r="O752" s="89"/>
      <c r="P752" s="89"/>
    </row>
    <row r="753" spans="3:16" ht="15.75" customHeight="1">
      <c r="C753" s="89"/>
      <c r="D753" s="89"/>
      <c r="E753" s="89"/>
      <c r="F753" s="89"/>
      <c r="H753" s="89"/>
      <c r="I753" s="89"/>
      <c r="J753" s="89"/>
      <c r="K753" s="89"/>
      <c r="L753" s="89"/>
      <c r="M753" s="89"/>
      <c r="N753" s="89"/>
      <c r="O753" s="89"/>
      <c r="P753" s="89"/>
    </row>
    <row r="754" spans="3:16" ht="15.75" customHeight="1">
      <c r="C754" s="89"/>
      <c r="D754" s="89"/>
      <c r="E754" s="89"/>
      <c r="F754" s="89"/>
      <c r="H754" s="89"/>
      <c r="I754" s="89"/>
      <c r="J754" s="89"/>
      <c r="K754" s="89"/>
      <c r="L754" s="89"/>
      <c r="M754" s="89"/>
      <c r="N754" s="89"/>
      <c r="O754" s="89"/>
      <c r="P754" s="89"/>
    </row>
    <row r="755" spans="3:16" ht="15.75" customHeight="1">
      <c r="C755" s="89"/>
      <c r="D755" s="89"/>
      <c r="E755" s="89"/>
      <c r="F755" s="89"/>
      <c r="H755" s="89"/>
      <c r="I755" s="89"/>
      <c r="J755" s="89"/>
      <c r="K755" s="89"/>
      <c r="L755" s="89"/>
      <c r="M755" s="89"/>
      <c r="N755" s="89"/>
      <c r="O755" s="89"/>
      <c r="P755" s="89"/>
    </row>
    <row r="756" spans="3:16" ht="15.75" customHeight="1">
      <c r="C756" s="89"/>
      <c r="D756" s="89"/>
      <c r="E756" s="89"/>
      <c r="F756" s="89"/>
      <c r="H756" s="89"/>
      <c r="I756" s="89"/>
      <c r="J756" s="89"/>
      <c r="K756" s="89"/>
      <c r="L756" s="89"/>
      <c r="M756" s="89"/>
      <c r="N756" s="89"/>
      <c r="O756" s="89"/>
      <c r="P756" s="89"/>
    </row>
    <row r="757" spans="3:16" ht="15.75" customHeight="1">
      <c r="C757" s="89"/>
      <c r="D757" s="89"/>
      <c r="E757" s="89"/>
      <c r="F757" s="89"/>
      <c r="H757" s="89"/>
      <c r="I757" s="89"/>
      <c r="J757" s="89"/>
      <c r="K757" s="89"/>
      <c r="L757" s="89"/>
      <c r="M757" s="89"/>
      <c r="N757" s="89"/>
      <c r="O757" s="89"/>
      <c r="P757" s="89"/>
    </row>
    <row r="758" spans="3:16" ht="15.75" customHeight="1">
      <c r="C758" s="89"/>
      <c r="D758" s="89"/>
      <c r="E758" s="89"/>
      <c r="F758" s="89"/>
      <c r="H758" s="89"/>
      <c r="I758" s="89"/>
      <c r="J758" s="89"/>
      <c r="K758" s="89"/>
      <c r="L758" s="89"/>
      <c r="M758" s="89"/>
      <c r="N758" s="89"/>
      <c r="O758" s="89"/>
      <c r="P758" s="89"/>
    </row>
    <row r="759" spans="3:16" ht="15.75" customHeight="1">
      <c r="C759" s="89"/>
      <c r="D759" s="89"/>
      <c r="E759" s="89"/>
      <c r="F759" s="89"/>
      <c r="H759" s="89"/>
      <c r="I759" s="89"/>
      <c r="J759" s="89"/>
      <c r="K759" s="89"/>
      <c r="L759" s="89"/>
      <c r="M759" s="89"/>
      <c r="N759" s="89"/>
      <c r="O759" s="89"/>
      <c r="P759" s="89"/>
    </row>
    <row r="760" spans="3:16" ht="15.75" customHeight="1">
      <c r="C760" s="89"/>
      <c r="D760" s="89"/>
      <c r="E760" s="89"/>
      <c r="F760" s="89"/>
      <c r="H760" s="89"/>
      <c r="I760" s="89"/>
      <c r="J760" s="89"/>
      <c r="K760" s="89"/>
      <c r="L760" s="89"/>
      <c r="M760" s="89"/>
      <c r="N760" s="89"/>
      <c r="O760" s="89"/>
      <c r="P760" s="89"/>
    </row>
    <row r="761" spans="3:16" ht="15.75" customHeight="1">
      <c r="C761" s="89"/>
      <c r="D761" s="89"/>
      <c r="E761" s="89"/>
      <c r="F761" s="89"/>
      <c r="H761" s="89"/>
      <c r="I761" s="89"/>
      <c r="J761" s="89"/>
      <c r="K761" s="89"/>
      <c r="L761" s="89"/>
      <c r="M761" s="89"/>
      <c r="N761" s="89"/>
      <c r="O761" s="89"/>
      <c r="P761" s="89"/>
    </row>
    <row r="762" spans="3:16" ht="15.75" customHeight="1">
      <c r="C762" s="89"/>
      <c r="D762" s="89"/>
      <c r="E762" s="89"/>
      <c r="F762" s="89"/>
      <c r="H762" s="89"/>
      <c r="I762" s="89"/>
      <c r="J762" s="89"/>
      <c r="K762" s="89"/>
      <c r="L762" s="89"/>
      <c r="M762" s="89"/>
      <c r="N762" s="89"/>
      <c r="O762" s="89"/>
      <c r="P762" s="89"/>
    </row>
    <row r="763" spans="3:16" ht="15.75" customHeight="1">
      <c r="C763" s="89"/>
      <c r="D763" s="89"/>
      <c r="E763" s="89"/>
      <c r="F763" s="89"/>
      <c r="H763" s="89"/>
      <c r="I763" s="89"/>
      <c r="J763" s="89"/>
      <c r="K763" s="89"/>
      <c r="L763" s="89"/>
      <c r="M763" s="89"/>
      <c r="N763" s="89"/>
      <c r="O763" s="89"/>
      <c r="P763" s="89"/>
    </row>
    <row r="764" spans="3:16" ht="15.75" customHeight="1">
      <c r="C764" s="89"/>
      <c r="D764" s="89"/>
      <c r="E764" s="89"/>
      <c r="F764" s="89"/>
      <c r="H764" s="89"/>
      <c r="I764" s="89"/>
      <c r="J764" s="89"/>
      <c r="K764" s="89"/>
      <c r="L764" s="89"/>
      <c r="M764" s="89"/>
      <c r="N764" s="89"/>
      <c r="O764" s="89"/>
      <c r="P764" s="89"/>
    </row>
    <row r="765" spans="3:16" ht="15.75" customHeight="1">
      <c r="C765" s="89"/>
      <c r="D765" s="89"/>
      <c r="E765" s="89"/>
      <c r="F765" s="89"/>
      <c r="H765" s="89"/>
      <c r="I765" s="89"/>
      <c r="J765" s="89"/>
      <c r="K765" s="89"/>
      <c r="L765" s="89"/>
      <c r="M765" s="89"/>
      <c r="N765" s="89"/>
      <c r="O765" s="89"/>
      <c r="P765" s="89"/>
    </row>
    <row r="766" spans="3:16" ht="15.75" customHeight="1">
      <c r="C766" s="89"/>
      <c r="D766" s="89"/>
      <c r="E766" s="89"/>
      <c r="F766" s="89"/>
      <c r="H766" s="89"/>
      <c r="I766" s="89"/>
      <c r="J766" s="89"/>
      <c r="K766" s="89"/>
      <c r="L766" s="89"/>
      <c r="M766" s="89"/>
      <c r="N766" s="89"/>
      <c r="O766" s="89"/>
      <c r="P766" s="89"/>
    </row>
    <row r="767" spans="3:16" ht="15.75" customHeight="1">
      <c r="C767" s="89"/>
      <c r="D767" s="89"/>
      <c r="E767" s="89"/>
      <c r="F767" s="89"/>
      <c r="H767" s="89"/>
      <c r="I767" s="89"/>
      <c r="J767" s="89"/>
      <c r="K767" s="89"/>
      <c r="L767" s="89"/>
      <c r="M767" s="89"/>
      <c r="N767" s="89"/>
      <c r="O767" s="89"/>
      <c r="P767" s="89"/>
    </row>
    <row r="768" spans="3:16" ht="15.75" customHeight="1">
      <c r="C768" s="89"/>
      <c r="D768" s="89"/>
      <c r="E768" s="89"/>
      <c r="F768" s="89"/>
      <c r="H768" s="89"/>
      <c r="I768" s="89"/>
      <c r="J768" s="89"/>
      <c r="K768" s="89"/>
      <c r="L768" s="89"/>
      <c r="M768" s="89"/>
      <c r="N768" s="89"/>
      <c r="O768" s="89"/>
      <c r="P768" s="89"/>
    </row>
    <row r="769" spans="3:16" ht="15.75" customHeight="1">
      <c r="C769" s="89"/>
      <c r="D769" s="89"/>
      <c r="E769" s="89"/>
      <c r="F769" s="89"/>
      <c r="H769" s="89"/>
      <c r="I769" s="89"/>
      <c r="J769" s="89"/>
      <c r="K769" s="89"/>
      <c r="L769" s="89"/>
      <c r="M769" s="89"/>
      <c r="N769" s="89"/>
      <c r="O769" s="89"/>
      <c r="P769" s="89"/>
    </row>
    <row r="770" spans="3:16" ht="15.75" customHeight="1">
      <c r="C770" s="89"/>
      <c r="D770" s="89"/>
      <c r="E770" s="89"/>
      <c r="F770" s="89"/>
      <c r="H770" s="89"/>
      <c r="I770" s="89"/>
      <c r="J770" s="89"/>
      <c r="K770" s="89"/>
      <c r="L770" s="89"/>
      <c r="M770" s="89"/>
      <c r="N770" s="89"/>
      <c r="O770" s="89"/>
      <c r="P770" s="89"/>
    </row>
    <row r="771" spans="3:16" ht="15.75" customHeight="1">
      <c r="C771" s="89"/>
      <c r="D771" s="89"/>
      <c r="E771" s="89"/>
      <c r="F771" s="89"/>
      <c r="H771" s="89"/>
      <c r="I771" s="89"/>
      <c r="J771" s="89"/>
      <c r="K771" s="89"/>
      <c r="L771" s="89"/>
      <c r="M771" s="89"/>
      <c r="N771" s="89"/>
      <c r="O771" s="89"/>
      <c r="P771" s="89"/>
    </row>
    <row r="772" spans="3:16" ht="15.75" customHeight="1">
      <c r="C772" s="89"/>
      <c r="D772" s="89"/>
      <c r="E772" s="89"/>
      <c r="F772" s="89"/>
      <c r="H772" s="89"/>
      <c r="I772" s="89"/>
      <c r="J772" s="89"/>
      <c r="K772" s="89"/>
      <c r="L772" s="89"/>
      <c r="M772" s="89"/>
      <c r="N772" s="89"/>
      <c r="O772" s="89"/>
      <c r="P772" s="89"/>
    </row>
    <row r="773" spans="3:16" ht="15.75" customHeight="1">
      <c r="C773" s="89"/>
      <c r="D773" s="89"/>
      <c r="E773" s="89"/>
      <c r="F773" s="89"/>
      <c r="H773" s="89"/>
      <c r="I773" s="89"/>
      <c r="J773" s="89"/>
      <c r="K773" s="89"/>
      <c r="L773" s="89"/>
      <c r="M773" s="89"/>
      <c r="N773" s="89"/>
      <c r="O773" s="89"/>
      <c r="P773" s="89"/>
    </row>
    <row r="774" spans="3:16" ht="15.75" customHeight="1">
      <c r="C774" s="89"/>
      <c r="D774" s="89"/>
      <c r="E774" s="89"/>
      <c r="F774" s="89"/>
      <c r="H774" s="89"/>
      <c r="I774" s="89"/>
      <c r="J774" s="89"/>
      <c r="K774" s="89"/>
      <c r="L774" s="89"/>
      <c r="M774" s="89"/>
      <c r="N774" s="89"/>
      <c r="O774" s="89"/>
      <c r="P774" s="89"/>
    </row>
    <row r="775" spans="3:16" ht="15.75" customHeight="1">
      <c r="C775" s="89"/>
      <c r="D775" s="89"/>
      <c r="E775" s="89"/>
      <c r="F775" s="89"/>
      <c r="H775" s="89"/>
      <c r="I775" s="89"/>
      <c r="J775" s="89"/>
      <c r="K775" s="89"/>
      <c r="L775" s="89"/>
      <c r="M775" s="89"/>
      <c r="N775" s="89"/>
      <c r="O775" s="89"/>
      <c r="P775" s="89"/>
    </row>
    <row r="776" spans="3:16" ht="15.75" customHeight="1">
      <c r="C776" s="89"/>
      <c r="D776" s="89"/>
      <c r="E776" s="89"/>
      <c r="F776" s="89"/>
      <c r="H776" s="89"/>
      <c r="I776" s="89"/>
      <c r="J776" s="89"/>
      <c r="K776" s="89"/>
      <c r="L776" s="89"/>
      <c r="M776" s="89"/>
      <c r="N776" s="89"/>
      <c r="O776" s="89"/>
      <c r="P776" s="89"/>
    </row>
    <row r="777" spans="3:16" ht="15.75" customHeight="1">
      <c r="C777" s="89"/>
      <c r="D777" s="89"/>
      <c r="E777" s="89"/>
      <c r="F777" s="89"/>
      <c r="H777" s="89"/>
      <c r="I777" s="89"/>
      <c r="J777" s="89"/>
      <c r="K777" s="89"/>
      <c r="L777" s="89"/>
      <c r="M777" s="89"/>
      <c r="N777" s="89"/>
      <c r="O777" s="89"/>
      <c r="P777" s="89"/>
    </row>
    <row r="778" spans="3:16" ht="15.75" customHeight="1">
      <c r="C778" s="89"/>
      <c r="D778" s="89"/>
      <c r="E778" s="89"/>
      <c r="F778" s="89"/>
      <c r="H778" s="89"/>
      <c r="I778" s="89"/>
      <c r="J778" s="89"/>
      <c r="K778" s="89"/>
      <c r="L778" s="89"/>
      <c r="M778" s="89"/>
      <c r="N778" s="89"/>
      <c r="O778" s="89"/>
      <c r="P778" s="89"/>
    </row>
    <row r="779" spans="3:16" ht="15.75" customHeight="1">
      <c r="C779" s="89"/>
      <c r="D779" s="89"/>
      <c r="E779" s="89"/>
      <c r="F779" s="89"/>
      <c r="H779" s="89"/>
      <c r="I779" s="89"/>
      <c r="J779" s="89"/>
      <c r="K779" s="89"/>
      <c r="L779" s="89"/>
      <c r="M779" s="89"/>
      <c r="N779" s="89"/>
      <c r="O779" s="89"/>
      <c r="P779" s="89"/>
    </row>
    <row r="780" spans="3:16" ht="15.75" customHeight="1">
      <c r="C780" s="89"/>
      <c r="D780" s="89"/>
      <c r="E780" s="89"/>
      <c r="F780" s="89"/>
      <c r="H780" s="89"/>
      <c r="I780" s="89"/>
      <c r="J780" s="89"/>
      <c r="K780" s="89"/>
      <c r="L780" s="89"/>
      <c r="M780" s="89"/>
      <c r="N780" s="89"/>
      <c r="O780" s="89"/>
      <c r="P780" s="89"/>
    </row>
    <row r="781" spans="3:16" ht="15.75" customHeight="1">
      <c r="C781" s="89"/>
      <c r="D781" s="89"/>
      <c r="E781" s="89"/>
      <c r="F781" s="89"/>
      <c r="H781" s="89"/>
      <c r="I781" s="89"/>
      <c r="J781" s="89"/>
      <c r="K781" s="89"/>
      <c r="L781" s="89"/>
      <c r="M781" s="89"/>
      <c r="N781" s="89"/>
      <c r="O781" s="89"/>
      <c r="P781" s="89"/>
    </row>
    <row r="782" spans="3:16" ht="15.75" customHeight="1">
      <c r="C782" s="89"/>
      <c r="D782" s="89"/>
      <c r="E782" s="89"/>
      <c r="F782" s="89"/>
      <c r="H782" s="89"/>
      <c r="I782" s="89"/>
      <c r="J782" s="89"/>
      <c r="K782" s="89"/>
      <c r="L782" s="89"/>
      <c r="M782" s="89"/>
      <c r="N782" s="89"/>
      <c r="O782" s="89"/>
      <c r="P782" s="89"/>
    </row>
    <row r="783" spans="3:16" ht="15.75" customHeight="1">
      <c r="C783" s="89"/>
      <c r="D783" s="89"/>
      <c r="E783" s="89"/>
      <c r="F783" s="89"/>
      <c r="H783" s="89"/>
      <c r="I783" s="89"/>
      <c r="J783" s="89"/>
      <c r="K783" s="89"/>
      <c r="L783" s="89"/>
      <c r="M783" s="89"/>
      <c r="N783" s="89"/>
      <c r="O783" s="89"/>
      <c r="P783" s="89"/>
    </row>
    <row r="784" spans="3:16" ht="15.75" customHeight="1">
      <c r="C784" s="89"/>
      <c r="D784" s="89"/>
      <c r="E784" s="89"/>
      <c r="F784" s="89"/>
      <c r="H784" s="89"/>
      <c r="I784" s="89"/>
      <c r="J784" s="89"/>
      <c r="K784" s="89"/>
      <c r="L784" s="89"/>
      <c r="M784" s="89"/>
      <c r="N784" s="89"/>
      <c r="O784" s="89"/>
      <c r="P784" s="89"/>
    </row>
    <row r="785" spans="3:16" ht="15.75" customHeight="1">
      <c r="C785" s="89"/>
      <c r="D785" s="89"/>
      <c r="E785" s="89"/>
      <c r="F785" s="89"/>
      <c r="H785" s="89"/>
      <c r="I785" s="89"/>
      <c r="J785" s="89"/>
      <c r="K785" s="89"/>
      <c r="L785" s="89"/>
      <c r="M785" s="89"/>
      <c r="N785" s="89"/>
      <c r="O785" s="89"/>
      <c r="P785" s="89"/>
    </row>
    <row r="786" spans="3:16" ht="15.75" customHeight="1">
      <c r="C786" s="89"/>
      <c r="D786" s="89"/>
      <c r="E786" s="89"/>
      <c r="F786" s="89"/>
      <c r="H786" s="89"/>
      <c r="I786" s="89"/>
      <c r="J786" s="89"/>
      <c r="K786" s="89"/>
      <c r="L786" s="89"/>
      <c r="M786" s="89"/>
      <c r="N786" s="89"/>
      <c r="O786" s="89"/>
      <c r="P786" s="89"/>
    </row>
    <row r="787" spans="3:16" ht="15.75" customHeight="1">
      <c r="C787" s="89"/>
      <c r="D787" s="89"/>
      <c r="E787" s="89"/>
      <c r="F787" s="89"/>
      <c r="H787" s="89"/>
      <c r="I787" s="89"/>
      <c r="J787" s="89"/>
      <c r="K787" s="89"/>
      <c r="L787" s="89"/>
      <c r="M787" s="89"/>
      <c r="N787" s="89"/>
      <c r="O787" s="89"/>
      <c r="P787" s="89"/>
    </row>
    <row r="788" spans="3:16" ht="15.75" customHeight="1">
      <c r="C788" s="89"/>
      <c r="D788" s="89"/>
      <c r="E788" s="89"/>
      <c r="F788" s="89"/>
      <c r="H788" s="89"/>
      <c r="I788" s="89"/>
      <c r="J788" s="89"/>
      <c r="K788" s="89"/>
      <c r="L788" s="89"/>
      <c r="M788" s="89"/>
      <c r="N788" s="89"/>
      <c r="O788" s="89"/>
      <c r="P788" s="89"/>
    </row>
    <row r="789" spans="3:16" ht="15.75" customHeight="1">
      <c r="C789" s="89"/>
      <c r="D789" s="89"/>
      <c r="E789" s="89"/>
      <c r="F789" s="89"/>
      <c r="H789" s="89"/>
      <c r="I789" s="89"/>
      <c r="J789" s="89"/>
      <c r="K789" s="89"/>
      <c r="L789" s="89"/>
      <c r="M789" s="89"/>
      <c r="N789" s="89"/>
      <c r="O789" s="89"/>
      <c r="P789" s="89"/>
    </row>
    <row r="790" spans="3:16" ht="15.75" customHeight="1">
      <c r="C790" s="89"/>
      <c r="D790" s="89"/>
      <c r="E790" s="89"/>
      <c r="F790" s="89"/>
      <c r="H790" s="89"/>
      <c r="I790" s="89"/>
      <c r="J790" s="89"/>
      <c r="K790" s="89"/>
      <c r="L790" s="89"/>
      <c r="M790" s="89"/>
      <c r="N790" s="89"/>
      <c r="O790" s="89"/>
      <c r="P790" s="89"/>
    </row>
    <row r="791" spans="3:16" ht="15.75" customHeight="1">
      <c r="C791" s="89"/>
      <c r="D791" s="89"/>
      <c r="E791" s="89"/>
      <c r="F791" s="89"/>
      <c r="H791" s="89"/>
      <c r="I791" s="89"/>
      <c r="J791" s="89"/>
      <c r="K791" s="89"/>
      <c r="L791" s="89"/>
      <c r="M791" s="89"/>
      <c r="N791" s="89"/>
      <c r="O791" s="89"/>
      <c r="P791" s="89"/>
    </row>
    <row r="792" spans="3:16" ht="15.75" customHeight="1">
      <c r="C792" s="89"/>
      <c r="D792" s="89"/>
      <c r="E792" s="89"/>
      <c r="F792" s="89"/>
      <c r="H792" s="89"/>
      <c r="I792" s="89"/>
      <c r="J792" s="89"/>
      <c r="K792" s="89"/>
      <c r="L792" s="89"/>
      <c r="M792" s="89"/>
      <c r="N792" s="89"/>
      <c r="O792" s="89"/>
      <c r="P792" s="89"/>
    </row>
    <row r="793" spans="3:16" ht="15.75" customHeight="1">
      <c r="C793" s="89"/>
      <c r="D793" s="89"/>
      <c r="E793" s="89"/>
      <c r="F793" s="89"/>
      <c r="H793" s="89"/>
      <c r="I793" s="89"/>
      <c r="J793" s="89"/>
      <c r="K793" s="89"/>
      <c r="L793" s="89"/>
      <c r="M793" s="89"/>
      <c r="N793" s="89"/>
      <c r="O793" s="89"/>
      <c r="P793" s="89"/>
    </row>
    <row r="794" spans="3:16" ht="15.75" customHeight="1">
      <c r="C794" s="89"/>
      <c r="D794" s="89"/>
      <c r="E794" s="89"/>
      <c r="F794" s="89"/>
      <c r="H794" s="89"/>
      <c r="I794" s="89"/>
      <c r="J794" s="89"/>
      <c r="K794" s="89"/>
      <c r="L794" s="89"/>
      <c r="M794" s="89"/>
      <c r="N794" s="89"/>
      <c r="O794" s="89"/>
      <c r="P794" s="89"/>
    </row>
    <row r="795" spans="3:16" ht="15.75" customHeight="1">
      <c r="C795" s="89"/>
      <c r="D795" s="89"/>
      <c r="E795" s="89"/>
      <c r="F795" s="89"/>
      <c r="H795" s="89"/>
      <c r="I795" s="89"/>
      <c r="J795" s="89"/>
      <c r="K795" s="89"/>
      <c r="L795" s="89"/>
      <c r="M795" s="89"/>
      <c r="N795" s="89"/>
      <c r="O795" s="89"/>
      <c r="P795" s="89"/>
    </row>
    <row r="796" spans="3:16" ht="15.75" customHeight="1">
      <c r="C796" s="89"/>
      <c r="D796" s="89"/>
      <c r="E796" s="89"/>
      <c r="F796" s="89"/>
      <c r="H796" s="89"/>
      <c r="I796" s="89"/>
      <c r="J796" s="89"/>
      <c r="K796" s="89"/>
      <c r="L796" s="89"/>
      <c r="M796" s="89"/>
      <c r="N796" s="89"/>
      <c r="O796" s="89"/>
      <c r="P796" s="89"/>
    </row>
    <row r="797" spans="3:16" ht="15.75" customHeight="1">
      <c r="C797" s="89"/>
      <c r="D797" s="89"/>
      <c r="E797" s="89"/>
      <c r="F797" s="89"/>
      <c r="H797" s="89"/>
      <c r="I797" s="89"/>
      <c r="J797" s="89"/>
      <c r="K797" s="89"/>
      <c r="L797" s="89"/>
      <c r="M797" s="89"/>
      <c r="N797" s="89"/>
      <c r="O797" s="89"/>
      <c r="P797" s="89"/>
    </row>
    <row r="798" spans="3:16" ht="15.75" customHeight="1">
      <c r="C798" s="89"/>
      <c r="D798" s="89"/>
      <c r="E798" s="89"/>
      <c r="F798" s="89"/>
      <c r="H798" s="89"/>
      <c r="I798" s="89"/>
      <c r="J798" s="89"/>
      <c r="K798" s="89"/>
      <c r="L798" s="89"/>
      <c r="M798" s="89"/>
      <c r="N798" s="89"/>
      <c r="O798" s="89"/>
      <c r="P798" s="89"/>
    </row>
    <row r="799" spans="3:16" ht="15.75" customHeight="1">
      <c r="C799" s="89"/>
      <c r="D799" s="89"/>
      <c r="E799" s="89"/>
      <c r="F799" s="89"/>
      <c r="H799" s="89"/>
      <c r="I799" s="89"/>
      <c r="J799" s="89"/>
      <c r="K799" s="89"/>
      <c r="L799" s="89"/>
      <c r="M799" s="89"/>
      <c r="N799" s="89"/>
      <c r="O799" s="89"/>
      <c r="P799" s="89"/>
    </row>
    <row r="800" spans="3:16" ht="15.75" customHeight="1">
      <c r="C800" s="89"/>
      <c r="D800" s="89"/>
      <c r="E800" s="89"/>
      <c r="F800" s="89"/>
      <c r="H800" s="89"/>
      <c r="I800" s="89"/>
      <c r="J800" s="89"/>
      <c r="K800" s="89"/>
      <c r="L800" s="89"/>
      <c r="M800" s="89"/>
      <c r="N800" s="89"/>
      <c r="O800" s="89"/>
      <c r="P800" s="89"/>
    </row>
    <row r="801" spans="3:16" ht="15.75" customHeight="1">
      <c r="C801" s="89"/>
      <c r="D801" s="89"/>
      <c r="E801" s="89"/>
      <c r="F801" s="89"/>
      <c r="H801" s="89"/>
      <c r="I801" s="89"/>
      <c r="J801" s="89"/>
      <c r="K801" s="89"/>
      <c r="L801" s="89"/>
      <c r="M801" s="89"/>
      <c r="N801" s="89"/>
      <c r="O801" s="89"/>
      <c r="P801" s="89"/>
    </row>
    <row r="802" spans="3:16" ht="15.75" customHeight="1">
      <c r="C802" s="89"/>
      <c r="D802" s="89"/>
      <c r="E802" s="89"/>
      <c r="F802" s="89"/>
      <c r="H802" s="89"/>
      <c r="I802" s="89"/>
      <c r="J802" s="89"/>
      <c r="K802" s="89"/>
      <c r="L802" s="89"/>
      <c r="M802" s="89"/>
      <c r="N802" s="89"/>
      <c r="O802" s="89"/>
      <c r="P802" s="89"/>
    </row>
    <row r="803" spans="3:16" ht="15.75" customHeight="1">
      <c r="C803" s="89"/>
      <c r="D803" s="89"/>
      <c r="E803" s="89"/>
      <c r="F803" s="89"/>
      <c r="H803" s="89"/>
      <c r="I803" s="89"/>
      <c r="J803" s="89"/>
      <c r="K803" s="89"/>
      <c r="L803" s="89"/>
      <c r="M803" s="89"/>
      <c r="N803" s="89"/>
      <c r="O803" s="89"/>
      <c r="P803" s="89"/>
    </row>
    <row r="804" spans="3:16" ht="15.75" customHeight="1">
      <c r="C804" s="89"/>
      <c r="D804" s="89"/>
      <c r="E804" s="89"/>
      <c r="F804" s="89"/>
      <c r="H804" s="89"/>
      <c r="I804" s="89"/>
      <c r="J804" s="89"/>
      <c r="K804" s="89"/>
      <c r="L804" s="89"/>
      <c r="M804" s="89"/>
      <c r="N804" s="89"/>
      <c r="O804" s="89"/>
      <c r="P804" s="89"/>
    </row>
    <row r="805" spans="3:16" ht="15.75" customHeight="1">
      <c r="C805" s="89"/>
      <c r="D805" s="89"/>
      <c r="E805" s="89"/>
      <c r="F805" s="89"/>
      <c r="H805" s="89"/>
      <c r="I805" s="89"/>
      <c r="J805" s="89"/>
      <c r="K805" s="89"/>
      <c r="L805" s="89"/>
      <c r="M805" s="89"/>
      <c r="N805" s="89"/>
      <c r="O805" s="89"/>
      <c r="P805" s="89"/>
    </row>
    <row r="806" spans="3:16" ht="15.75" customHeight="1">
      <c r="C806" s="89"/>
      <c r="D806" s="89"/>
      <c r="E806" s="89"/>
      <c r="F806" s="89"/>
      <c r="H806" s="89"/>
      <c r="I806" s="89"/>
      <c r="J806" s="89"/>
      <c r="K806" s="89"/>
      <c r="L806" s="89"/>
      <c r="M806" s="89"/>
      <c r="N806" s="89"/>
      <c r="O806" s="89"/>
      <c r="P806" s="89"/>
    </row>
    <row r="807" spans="3:16" ht="15.75" customHeight="1">
      <c r="C807" s="89"/>
      <c r="D807" s="89"/>
      <c r="E807" s="89"/>
      <c r="F807" s="89"/>
      <c r="H807" s="89"/>
      <c r="I807" s="89"/>
      <c r="J807" s="89"/>
      <c r="K807" s="89"/>
      <c r="L807" s="89"/>
      <c r="M807" s="89"/>
      <c r="N807" s="89"/>
      <c r="O807" s="89"/>
      <c r="P807" s="89"/>
    </row>
    <row r="808" spans="3:16" ht="15.75" customHeight="1">
      <c r="C808" s="89"/>
      <c r="D808" s="89"/>
      <c r="E808" s="89"/>
      <c r="F808" s="89"/>
      <c r="H808" s="89"/>
      <c r="I808" s="89"/>
      <c r="J808" s="89"/>
      <c r="K808" s="89"/>
      <c r="L808" s="89"/>
      <c r="M808" s="89"/>
      <c r="N808" s="89"/>
      <c r="O808" s="89"/>
      <c r="P808" s="89"/>
    </row>
    <row r="809" spans="3:16" ht="15.75" customHeight="1">
      <c r="C809" s="89"/>
      <c r="D809" s="89"/>
      <c r="E809" s="89"/>
      <c r="F809" s="89"/>
      <c r="H809" s="89"/>
      <c r="I809" s="89"/>
      <c r="J809" s="89"/>
      <c r="K809" s="89"/>
      <c r="L809" s="89"/>
      <c r="M809" s="89"/>
      <c r="N809" s="89"/>
      <c r="O809" s="89"/>
      <c r="P809" s="89"/>
    </row>
    <row r="810" spans="3:16" ht="15.75" customHeight="1">
      <c r="C810" s="89"/>
      <c r="D810" s="89"/>
      <c r="E810" s="89"/>
      <c r="F810" s="89"/>
      <c r="H810" s="89"/>
      <c r="I810" s="89"/>
      <c r="J810" s="89"/>
      <c r="K810" s="89"/>
      <c r="L810" s="89"/>
      <c r="M810" s="89"/>
      <c r="N810" s="89"/>
      <c r="O810" s="89"/>
      <c r="P810" s="89"/>
    </row>
    <row r="811" spans="3:16" ht="15.75" customHeight="1">
      <c r="C811" s="89"/>
      <c r="D811" s="89"/>
      <c r="E811" s="89"/>
      <c r="F811" s="89"/>
      <c r="H811" s="89"/>
      <c r="I811" s="89"/>
      <c r="J811" s="89"/>
      <c r="K811" s="89"/>
      <c r="L811" s="89"/>
      <c r="M811" s="89"/>
      <c r="N811" s="89"/>
      <c r="O811" s="89"/>
      <c r="P811" s="89"/>
    </row>
    <row r="812" spans="3:16" ht="15.75" customHeight="1">
      <c r="C812" s="89"/>
      <c r="D812" s="89"/>
      <c r="E812" s="89"/>
      <c r="F812" s="89"/>
      <c r="H812" s="89"/>
      <c r="I812" s="89"/>
      <c r="J812" s="89"/>
      <c r="K812" s="89"/>
      <c r="L812" s="89"/>
      <c r="M812" s="89"/>
      <c r="N812" s="89"/>
      <c r="O812" s="89"/>
      <c r="P812" s="89"/>
    </row>
    <row r="813" spans="3:16" ht="15.75" customHeight="1">
      <c r="C813" s="89"/>
      <c r="D813" s="89"/>
      <c r="E813" s="89"/>
      <c r="F813" s="89"/>
      <c r="H813" s="89"/>
      <c r="I813" s="89"/>
      <c r="J813" s="89"/>
      <c r="K813" s="89"/>
      <c r="L813" s="89"/>
      <c r="M813" s="89"/>
      <c r="N813" s="89"/>
      <c r="O813" s="89"/>
      <c r="P813" s="89"/>
    </row>
    <row r="814" spans="3:16" ht="15.75" customHeight="1">
      <c r="C814" s="89"/>
      <c r="D814" s="89"/>
      <c r="E814" s="89"/>
      <c r="F814" s="89"/>
      <c r="H814" s="89"/>
      <c r="I814" s="89"/>
      <c r="J814" s="89"/>
      <c r="K814" s="89"/>
      <c r="L814" s="89"/>
      <c r="M814" s="89"/>
      <c r="N814" s="89"/>
      <c r="O814" s="89"/>
      <c r="P814" s="89"/>
    </row>
    <row r="815" spans="3:16" ht="15.75" customHeight="1">
      <c r="C815" s="89"/>
      <c r="D815" s="89"/>
      <c r="E815" s="89"/>
      <c r="F815" s="89"/>
      <c r="H815" s="89"/>
      <c r="I815" s="89"/>
      <c r="J815" s="89"/>
      <c r="K815" s="89"/>
      <c r="L815" s="89"/>
      <c r="M815" s="89"/>
      <c r="N815" s="89"/>
      <c r="O815" s="89"/>
      <c r="P815" s="89"/>
    </row>
    <row r="816" spans="3:16" ht="15.75" customHeight="1">
      <c r="C816" s="89"/>
      <c r="D816" s="89"/>
      <c r="E816" s="89"/>
      <c r="F816" s="89"/>
      <c r="H816" s="89"/>
      <c r="I816" s="89"/>
      <c r="J816" s="89"/>
      <c r="K816" s="89"/>
      <c r="L816" s="89"/>
      <c r="M816" s="89"/>
      <c r="N816" s="89"/>
      <c r="O816" s="89"/>
      <c r="P816" s="89"/>
    </row>
    <row r="817" spans="3:16" ht="15.75" customHeight="1">
      <c r="C817" s="89"/>
      <c r="D817" s="89"/>
      <c r="E817" s="89"/>
      <c r="F817" s="89"/>
      <c r="H817" s="89"/>
      <c r="I817" s="89"/>
      <c r="J817" s="89"/>
      <c r="K817" s="89"/>
      <c r="L817" s="89"/>
      <c r="M817" s="89"/>
      <c r="N817" s="89"/>
      <c r="O817" s="89"/>
      <c r="P817" s="89"/>
    </row>
    <row r="818" spans="3:16" ht="15.75" customHeight="1">
      <c r="C818" s="89"/>
      <c r="D818" s="89"/>
      <c r="E818" s="89"/>
      <c r="F818" s="89"/>
      <c r="H818" s="89"/>
      <c r="I818" s="89"/>
      <c r="J818" s="89"/>
      <c r="K818" s="89"/>
      <c r="L818" s="89"/>
      <c r="M818" s="89"/>
      <c r="N818" s="89"/>
      <c r="O818" s="89"/>
      <c r="P818" s="89"/>
    </row>
    <row r="819" spans="3:16" ht="15.75" customHeight="1">
      <c r="C819" s="89"/>
      <c r="D819" s="89"/>
      <c r="E819" s="89"/>
      <c r="F819" s="89"/>
      <c r="H819" s="89"/>
      <c r="I819" s="89"/>
      <c r="J819" s="89"/>
      <c r="K819" s="89"/>
      <c r="L819" s="89"/>
      <c r="M819" s="89"/>
      <c r="N819" s="89"/>
      <c r="O819" s="89"/>
      <c r="P819" s="89"/>
    </row>
    <row r="820" spans="3:16" ht="15.75" customHeight="1">
      <c r="C820" s="89"/>
      <c r="D820" s="89"/>
      <c r="E820" s="89"/>
      <c r="F820" s="89"/>
      <c r="H820" s="89"/>
      <c r="I820" s="89"/>
      <c r="J820" s="89"/>
      <c r="K820" s="89"/>
      <c r="L820" s="89"/>
      <c r="M820" s="89"/>
      <c r="N820" s="89"/>
      <c r="O820" s="89"/>
      <c r="P820" s="89"/>
    </row>
    <row r="821" spans="3:16" ht="15.75" customHeight="1">
      <c r="C821" s="89"/>
      <c r="D821" s="89"/>
      <c r="E821" s="89"/>
      <c r="F821" s="89"/>
      <c r="H821" s="89"/>
      <c r="I821" s="89"/>
      <c r="J821" s="89"/>
      <c r="K821" s="89"/>
      <c r="L821" s="89"/>
      <c r="M821" s="89"/>
      <c r="N821" s="89"/>
      <c r="O821" s="89"/>
      <c r="P821" s="89"/>
    </row>
    <row r="822" spans="3:16" ht="15.75" customHeight="1">
      <c r="C822" s="89"/>
      <c r="D822" s="89"/>
      <c r="E822" s="89"/>
      <c r="F822" s="89"/>
      <c r="H822" s="89"/>
      <c r="I822" s="89"/>
      <c r="J822" s="89"/>
      <c r="K822" s="89"/>
      <c r="L822" s="89"/>
      <c r="M822" s="89"/>
      <c r="N822" s="89"/>
      <c r="O822" s="89"/>
      <c r="P822" s="89"/>
    </row>
    <row r="823" spans="3:16" ht="15.75" customHeight="1">
      <c r="C823" s="89"/>
      <c r="D823" s="89"/>
      <c r="E823" s="89"/>
      <c r="F823" s="89"/>
      <c r="H823" s="89"/>
      <c r="I823" s="89"/>
      <c r="J823" s="89"/>
      <c r="K823" s="89"/>
      <c r="L823" s="89"/>
      <c r="M823" s="89"/>
      <c r="N823" s="89"/>
      <c r="O823" s="89"/>
      <c r="P823" s="89"/>
    </row>
    <row r="824" spans="3:16" ht="15.75" customHeight="1">
      <c r="C824" s="89"/>
      <c r="D824" s="89"/>
      <c r="E824" s="89"/>
      <c r="F824" s="89"/>
      <c r="H824" s="89"/>
      <c r="I824" s="89"/>
      <c r="J824" s="89"/>
      <c r="K824" s="89"/>
      <c r="L824" s="89"/>
      <c r="M824" s="89"/>
      <c r="N824" s="89"/>
      <c r="O824" s="89"/>
      <c r="P824" s="89"/>
    </row>
    <row r="825" spans="3:16" ht="15.75" customHeight="1">
      <c r="C825" s="89"/>
      <c r="D825" s="89"/>
      <c r="E825" s="89"/>
      <c r="F825" s="89"/>
      <c r="H825" s="89"/>
      <c r="I825" s="89"/>
      <c r="J825" s="89"/>
      <c r="K825" s="89"/>
      <c r="L825" s="89"/>
      <c r="M825" s="89"/>
      <c r="N825" s="89"/>
      <c r="O825" s="89"/>
      <c r="P825" s="89"/>
    </row>
    <row r="826" spans="3:16" ht="15.75" customHeight="1">
      <c r="C826" s="89"/>
      <c r="D826" s="89"/>
      <c r="E826" s="89"/>
      <c r="F826" s="89"/>
      <c r="H826" s="89"/>
      <c r="I826" s="89"/>
      <c r="J826" s="89"/>
      <c r="K826" s="89"/>
      <c r="L826" s="89"/>
      <c r="M826" s="89"/>
      <c r="N826" s="89"/>
      <c r="O826" s="89"/>
      <c r="P826" s="89"/>
    </row>
    <row r="827" spans="3:16" ht="15.75" customHeight="1">
      <c r="C827" s="89"/>
      <c r="D827" s="89"/>
      <c r="E827" s="89"/>
      <c r="F827" s="89"/>
      <c r="H827" s="89"/>
      <c r="I827" s="89"/>
      <c r="J827" s="89"/>
      <c r="K827" s="89"/>
      <c r="L827" s="89"/>
      <c r="M827" s="89"/>
      <c r="N827" s="89"/>
      <c r="O827" s="89"/>
      <c r="P827" s="89"/>
    </row>
    <row r="828" spans="3:16" ht="15.75" customHeight="1">
      <c r="C828" s="89"/>
      <c r="D828" s="89"/>
      <c r="E828" s="89"/>
      <c r="F828" s="89"/>
      <c r="H828" s="89"/>
      <c r="I828" s="89"/>
      <c r="J828" s="89"/>
      <c r="K828" s="89"/>
      <c r="L828" s="89"/>
      <c r="M828" s="89"/>
      <c r="N828" s="89"/>
      <c r="O828" s="89"/>
      <c r="P828" s="89"/>
    </row>
    <row r="829" spans="3:16" ht="15.75" customHeight="1">
      <c r="C829" s="89"/>
      <c r="D829" s="89"/>
      <c r="E829" s="89"/>
      <c r="F829" s="89"/>
      <c r="H829" s="89"/>
      <c r="I829" s="89"/>
      <c r="J829" s="89"/>
      <c r="K829" s="89"/>
      <c r="L829" s="89"/>
      <c r="M829" s="89"/>
      <c r="N829" s="89"/>
      <c r="O829" s="89"/>
      <c r="P829" s="89"/>
    </row>
    <row r="830" spans="3:16" ht="15.75" customHeight="1">
      <c r="C830" s="89"/>
      <c r="D830" s="89"/>
      <c r="E830" s="89"/>
      <c r="F830" s="89"/>
      <c r="H830" s="89"/>
      <c r="I830" s="89"/>
      <c r="J830" s="89"/>
      <c r="K830" s="89"/>
      <c r="L830" s="89"/>
      <c r="M830" s="89"/>
      <c r="N830" s="89"/>
      <c r="O830" s="89"/>
      <c r="P830" s="89"/>
    </row>
    <row r="831" spans="3:16" ht="15.75" customHeight="1">
      <c r="C831" s="89"/>
      <c r="D831" s="89"/>
      <c r="E831" s="89"/>
      <c r="F831" s="89"/>
      <c r="H831" s="89"/>
      <c r="I831" s="89"/>
      <c r="J831" s="89"/>
      <c r="K831" s="89"/>
      <c r="L831" s="89"/>
      <c r="M831" s="89"/>
      <c r="N831" s="89"/>
      <c r="O831" s="89"/>
      <c r="P831" s="89"/>
    </row>
    <row r="832" spans="3:16" ht="15.75" customHeight="1">
      <c r="C832" s="89"/>
      <c r="D832" s="89"/>
      <c r="E832" s="89"/>
      <c r="F832" s="89"/>
      <c r="H832" s="89"/>
      <c r="I832" s="89"/>
      <c r="J832" s="89"/>
      <c r="K832" s="89"/>
      <c r="L832" s="89"/>
      <c r="M832" s="89"/>
      <c r="N832" s="89"/>
      <c r="O832" s="89"/>
      <c r="P832" s="89"/>
    </row>
    <row r="833" spans="3:16" ht="15.75" customHeight="1">
      <c r="C833" s="89"/>
      <c r="D833" s="89"/>
      <c r="E833" s="89"/>
      <c r="F833" s="89"/>
      <c r="H833" s="89"/>
      <c r="I833" s="89"/>
      <c r="J833" s="89"/>
      <c r="K833" s="89"/>
      <c r="L833" s="89"/>
      <c r="M833" s="89"/>
      <c r="N833" s="89"/>
      <c r="O833" s="89"/>
      <c r="P833" s="89"/>
    </row>
    <row r="834" spans="3:16" ht="15.75" customHeight="1">
      <c r="C834" s="89"/>
      <c r="D834" s="89"/>
      <c r="E834" s="89"/>
      <c r="F834" s="89"/>
      <c r="H834" s="89"/>
      <c r="I834" s="89"/>
      <c r="J834" s="89"/>
      <c r="K834" s="89"/>
      <c r="L834" s="89"/>
      <c r="M834" s="89"/>
      <c r="N834" s="89"/>
      <c r="O834" s="89"/>
      <c r="P834" s="89"/>
    </row>
    <row r="835" spans="3:16" ht="15.75" customHeight="1">
      <c r="C835" s="89"/>
      <c r="D835" s="89"/>
      <c r="E835" s="89"/>
      <c r="F835" s="89"/>
      <c r="H835" s="89"/>
      <c r="I835" s="89"/>
      <c r="J835" s="89"/>
      <c r="K835" s="89"/>
      <c r="L835" s="89"/>
      <c r="M835" s="89"/>
      <c r="N835" s="89"/>
      <c r="O835" s="89"/>
      <c r="P835" s="89"/>
    </row>
    <row r="836" spans="3:16" ht="15.75" customHeight="1">
      <c r="C836" s="89"/>
      <c r="D836" s="89"/>
      <c r="E836" s="89"/>
      <c r="F836" s="89"/>
      <c r="H836" s="89"/>
      <c r="I836" s="89"/>
      <c r="J836" s="89"/>
      <c r="K836" s="89"/>
      <c r="L836" s="89"/>
      <c r="M836" s="89"/>
      <c r="N836" s="89"/>
      <c r="O836" s="89"/>
      <c r="P836" s="89"/>
    </row>
    <row r="837" spans="3:16" ht="15.75" customHeight="1">
      <c r="C837" s="89"/>
      <c r="D837" s="89"/>
      <c r="E837" s="89"/>
      <c r="F837" s="89"/>
      <c r="H837" s="89"/>
      <c r="I837" s="89"/>
      <c r="J837" s="89"/>
      <c r="K837" s="89"/>
      <c r="L837" s="89"/>
      <c r="M837" s="89"/>
      <c r="N837" s="89"/>
      <c r="O837" s="89"/>
      <c r="P837" s="89"/>
    </row>
    <row r="838" spans="3:16" ht="15.75" customHeight="1">
      <c r="C838" s="89"/>
      <c r="D838" s="89"/>
      <c r="E838" s="89"/>
      <c r="F838" s="89"/>
      <c r="H838" s="89"/>
      <c r="I838" s="89"/>
      <c r="J838" s="89"/>
      <c r="K838" s="89"/>
      <c r="L838" s="89"/>
      <c r="M838" s="89"/>
      <c r="N838" s="89"/>
      <c r="O838" s="89"/>
      <c r="P838" s="89"/>
    </row>
    <row r="839" spans="3:16" ht="15.75" customHeight="1">
      <c r="C839" s="89"/>
      <c r="D839" s="89"/>
      <c r="E839" s="89"/>
      <c r="F839" s="89"/>
      <c r="H839" s="89"/>
      <c r="I839" s="89"/>
      <c r="J839" s="89"/>
      <c r="K839" s="89"/>
      <c r="L839" s="89"/>
      <c r="M839" s="89"/>
      <c r="N839" s="89"/>
      <c r="O839" s="89"/>
      <c r="P839" s="89"/>
    </row>
    <row r="840" spans="3:16" ht="15.75" customHeight="1">
      <c r="C840" s="89"/>
      <c r="D840" s="89"/>
      <c r="E840" s="89"/>
      <c r="F840" s="89"/>
      <c r="H840" s="89"/>
      <c r="I840" s="89"/>
      <c r="J840" s="89"/>
      <c r="K840" s="89"/>
      <c r="L840" s="89"/>
      <c r="M840" s="89"/>
      <c r="N840" s="89"/>
      <c r="O840" s="89"/>
      <c r="P840" s="89"/>
    </row>
    <row r="841" spans="3:16" ht="15.75" customHeight="1">
      <c r="C841" s="89"/>
      <c r="D841" s="89"/>
      <c r="E841" s="89"/>
      <c r="F841" s="89"/>
      <c r="H841" s="89"/>
      <c r="I841" s="89"/>
      <c r="J841" s="89"/>
      <c r="K841" s="89"/>
      <c r="L841" s="89"/>
      <c r="M841" s="89"/>
      <c r="N841" s="89"/>
      <c r="O841" s="89"/>
      <c r="P841" s="89"/>
    </row>
    <row r="842" spans="3:16" ht="15.75" customHeight="1">
      <c r="C842" s="89"/>
      <c r="D842" s="89"/>
      <c r="E842" s="89"/>
      <c r="F842" s="89"/>
      <c r="H842" s="89"/>
      <c r="I842" s="89"/>
      <c r="J842" s="89"/>
      <c r="K842" s="89"/>
      <c r="L842" s="89"/>
      <c r="M842" s="89"/>
      <c r="N842" s="89"/>
      <c r="O842" s="89"/>
      <c r="P842" s="89"/>
    </row>
    <row r="843" spans="3:16" ht="15.75" customHeight="1">
      <c r="C843" s="89"/>
      <c r="D843" s="89"/>
      <c r="E843" s="89"/>
      <c r="F843" s="89"/>
      <c r="H843" s="89"/>
      <c r="I843" s="89"/>
      <c r="J843" s="89"/>
      <c r="K843" s="89"/>
      <c r="L843" s="89"/>
      <c r="M843" s="89"/>
      <c r="N843" s="89"/>
      <c r="O843" s="89"/>
      <c r="P843" s="89"/>
    </row>
    <row r="844" spans="3:16" ht="15.75" customHeight="1">
      <c r="C844" s="89"/>
      <c r="D844" s="89"/>
      <c r="E844" s="89"/>
      <c r="F844" s="89"/>
      <c r="H844" s="89"/>
      <c r="I844" s="89"/>
      <c r="J844" s="89"/>
      <c r="K844" s="89"/>
      <c r="L844" s="89"/>
      <c r="M844" s="89"/>
      <c r="N844" s="89"/>
      <c r="O844" s="89"/>
      <c r="P844" s="89"/>
    </row>
    <row r="845" spans="3:16" ht="15.75" customHeight="1">
      <c r="C845" s="89"/>
      <c r="D845" s="89"/>
      <c r="E845" s="89"/>
      <c r="F845" s="89"/>
      <c r="H845" s="89"/>
      <c r="I845" s="89"/>
      <c r="J845" s="89"/>
      <c r="K845" s="89"/>
      <c r="L845" s="89"/>
      <c r="M845" s="89"/>
      <c r="N845" s="89"/>
      <c r="O845" s="89"/>
      <c r="P845" s="89"/>
    </row>
    <row r="846" spans="3:16" ht="15.75" customHeight="1">
      <c r="C846" s="89"/>
      <c r="D846" s="89"/>
      <c r="E846" s="89"/>
      <c r="F846" s="89"/>
      <c r="H846" s="89"/>
      <c r="I846" s="89"/>
      <c r="J846" s="89"/>
      <c r="K846" s="89"/>
      <c r="L846" s="89"/>
      <c r="M846" s="89"/>
      <c r="N846" s="89"/>
      <c r="O846" s="89"/>
      <c r="P846" s="89"/>
    </row>
    <row r="847" spans="3:16" ht="15.75" customHeight="1">
      <c r="C847" s="89"/>
      <c r="D847" s="89"/>
      <c r="E847" s="89"/>
      <c r="F847" s="89"/>
      <c r="H847" s="89"/>
      <c r="I847" s="89"/>
      <c r="J847" s="89"/>
      <c r="K847" s="89"/>
      <c r="L847" s="89"/>
      <c r="M847" s="89"/>
      <c r="N847" s="89"/>
      <c r="O847" s="89"/>
      <c r="P847" s="89"/>
    </row>
    <row r="848" spans="3:16" ht="15.75" customHeight="1">
      <c r="C848" s="89"/>
      <c r="D848" s="89"/>
      <c r="E848" s="89"/>
      <c r="F848" s="89"/>
      <c r="H848" s="89"/>
      <c r="I848" s="89"/>
      <c r="J848" s="89"/>
      <c r="K848" s="89"/>
      <c r="L848" s="89"/>
      <c r="M848" s="89"/>
      <c r="N848" s="89"/>
      <c r="O848" s="89"/>
      <c r="P848" s="89"/>
    </row>
    <row r="849" spans="3:16" ht="15.75" customHeight="1">
      <c r="C849" s="89"/>
      <c r="D849" s="89"/>
      <c r="E849" s="89"/>
      <c r="F849" s="89"/>
      <c r="H849" s="89"/>
      <c r="I849" s="89"/>
      <c r="J849" s="89"/>
      <c r="K849" s="89"/>
      <c r="L849" s="89"/>
      <c r="M849" s="89"/>
      <c r="N849" s="89"/>
      <c r="O849" s="89"/>
      <c r="P849" s="89"/>
    </row>
    <row r="850" spans="3:16" ht="15.75" customHeight="1">
      <c r="C850" s="89"/>
      <c r="D850" s="89"/>
      <c r="E850" s="89"/>
      <c r="F850" s="89"/>
      <c r="H850" s="89"/>
      <c r="I850" s="89"/>
      <c r="J850" s="89"/>
      <c r="K850" s="89"/>
      <c r="L850" s="89"/>
      <c r="M850" s="89"/>
      <c r="N850" s="89"/>
      <c r="O850" s="89"/>
      <c r="P850" s="89"/>
    </row>
    <row r="851" spans="3:16" ht="15.75" customHeight="1">
      <c r="C851" s="89"/>
      <c r="D851" s="89"/>
      <c r="E851" s="89"/>
      <c r="F851" s="89"/>
      <c r="H851" s="89"/>
      <c r="I851" s="89"/>
      <c r="J851" s="89"/>
      <c r="K851" s="89"/>
      <c r="L851" s="89"/>
      <c r="M851" s="89"/>
      <c r="N851" s="89"/>
      <c r="O851" s="89"/>
      <c r="P851" s="89"/>
    </row>
    <row r="852" spans="3:16" ht="15.75" customHeight="1">
      <c r="C852" s="89"/>
      <c r="D852" s="89"/>
      <c r="E852" s="89"/>
      <c r="F852" s="89"/>
      <c r="H852" s="89"/>
      <c r="I852" s="89"/>
      <c r="J852" s="89"/>
      <c r="K852" s="89"/>
      <c r="L852" s="89"/>
      <c r="M852" s="89"/>
      <c r="N852" s="89"/>
      <c r="O852" s="89"/>
      <c r="P852" s="89"/>
    </row>
    <row r="853" spans="3:16" ht="15.75" customHeight="1">
      <c r="C853" s="89"/>
      <c r="D853" s="89"/>
      <c r="E853" s="89"/>
      <c r="F853" s="89"/>
      <c r="H853" s="89"/>
      <c r="I853" s="89"/>
      <c r="J853" s="89"/>
      <c r="K853" s="89"/>
      <c r="L853" s="89"/>
      <c r="M853" s="89"/>
      <c r="N853" s="89"/>
      <c r="O853" s="89"/>
      <c r="P853" s="89"/>
    </row>
    <row r="854" spans="3:16" ht="15.75" customHeight="1">
      <c r="C854" s="89"/>
      <c r="D854" s="89"/>
      <c r="E854" s="89"/>
      <c r="F854" s="89"/>
      <c r="H854" s="89"/>
      <c r="I854" s="89"/>
      <c r="J854" s="89"/>
      <c r="K854" s="89"/>
      <c r="L854" s="89"/>
      <c r="M854" s="89"/>
      <c r="N854" s="89"/>
      <c r="O854" s="89"/>
      <c r="P854" s="89"/>
    </row>
    <row r="855" spans="3:16" ht="15.75" customHeight="1">
      <c r="C855" s="89"/>
      <c r="D855" s="89"/>
      <c r="E855" s="89"/>
      <c r="F855" s="89"/>
      <c r="H855" s="89"/>
      <c r="I855" s="89"/>
      <c r="J855" s="89"/>
      <c r="K855" s="89"/>
      <c r="L855" s="89"/>
      <c r="M855" s="89"/>
      <c r="N855" s="89"/>
      <c r="O855" s="89"/>
      <c r="P855" s="89"/>
    </row>
    <row r="856" spans="3:16" ht="15.75" customHeight="1">
      <c r="C856" s="89"/>
      <c r="D856" s="89"/>
      <c r="E856" s="89"/>
      <c r="F856" s="89"/>
      <c r="H856" s="89"/>
      <c r="I856" s="89"/>
      <c r="J856" s="89"/>
      <c r="K856" s="89"/>
      <c r="L856" s="89"/>
      <c r="M856" s="89"/>
      <c r="N856" s="89"/>
      <c r="O856" s="89"/>
      <c r="P856" s="89"/>
    </row>
    <row r="857" spans="3:16" ht="15.75" customHeight="1">
      <c r="C857" s="89"/>
      <c r="D857" s="89"/>
      <c r="E857" s="89"/>
      <c r="F857" s="89"/>
      <c r="H857" s="89"/>
      <c r="I857" s="89"/>
      <c r="J857" s="89"/>
      <c r="K857" s="89"/>
      <c r="L857" s="89"/>
      <c r="M857" s="89"/>
      <c r="N857" s="89"/>
      <c r="O857" s="89"/>
      <c r="P857" s="89"/>
    </row>
    <row r="858" spans="3:16" ht="15.75" customHeight="1">
      <c r="C858" s="89"/>
      <c r="D858" s="89"/>
      <c r="E858" s="89"/>
      <c r="F858" s="89"/>
      <c r="H858" s="89"/>
      <c r="I858" s="89"/>
      <c r="J858" s="89"/>
      <c r="K858" s="89"/>
      <c r="L858" s="89"/>
      <c r="M858" s="89"/>
      <c r="N858" s="89"/>
      <c r="O858" s="89"/>
      <c r="P858" s="89"/>
    </row>
    <row r="859" spans="3:16" ht="15.75" customHeight="1">
      <c r="C859" s="89"/>
      <c r="D859" s="89"/>
      <c r="E859" s="89"/>
      <c r="F859" s="89"/>
      <c r="H859" s="89"/>
      <c r="I859" s="89"/>
      <c r="J859" s="89"/>
      <c r="K859" s="89"/>
      <c r="L859" s="89"/>
      <c r="M859" s="89"/>
      <c r="N859" s="89"/>
      <c r="O859" s="89"/>
      <c r="P859" s="89"/>
    </row>
    <row r="860" spans="3:16" ht="15.75" customHeight="1">
      <c r="C860" s="89"/>
      <c r="D860" s="89"/>
      <c r="E860" s="89"/>
      <c r="F860" s="89"/>
      <c r="H860" s="89"/>
      <c r="I860" s="89"/>
      <c r="J860" s="89"/>
      <c r="K860" s="89"/>
      <c r="L860" s="89"/>
      <c r="M860" s="89"/>
      <c r="N860" s="89"/>
      <c r="O860" s="89"/>
      <c r="P860" s="89"/>
    </row>
    <row r="861" spans="3:16" ht="15.75" customHeight="1">
      <c r="C861" s="89"/>
      <c r="D861" s="89"/>
      <c r="E861" s="89"/>
      <c r="F861" s="89"/>
      <c r="H861" s="89"/>
      <c r="I861" s="89"/>
      <c r="J861" s="89"/>
      <c r="K861" s="89"/>
      <c r="L861" s="89"/>
      <c r="M861" s="89"/>
      <c r="N861" s="89"/>
      <c r="O861" s="89"/>
      <c r="P861" s="89"/>
    </row>
    <row r="862" spans="3:16" ht="15.75" customHeight="1">
      <c r="C862" s="89"/>
      <c r="D862" s="89"/>
      <c r="E862" s="89"/>
      <c r="F862" s="89"/>
      <c r="H862" s="89"/>
      <c r="I862" s="89"/>
      <c r="J862" s="89"/>
      <c r="K862" s="89"/>
      <c r="L862" s="89"/>
      <c r="M862" s="89"/>
      <c r="N862" s="89"/>
      <c r="O862" s="89"/>
      <c r="P862" s="89"/>
    </row>
    <row r="863" spans="3:16" ht="15.75" customHeight="1">
      <c r="C863" s="89"/>
      <c r="D863" s="89"/>
      <c r="E863" s="89"/>
      <c r="F863" s="89"/>
      <c r="H863" s="89"/>
      <c r="I863" s="89"/>
      <c r="J863" s="89"/>
      <c r="K863" s="89"/>
      <c r="L863" s="89"/>
      <c r="M863" s="89"/>
      <c r="N863" s="89"/>
      <c r="O863" s="89"/>
      <c r="P863" s="89"/>
    </row>
    <row r="864" spans="3:16" ht="15.75" customHeight="1">
      <c r="C864" s="89"/>
      <c r="D864" s="89"/>
      <c r="E864" s="89"/>
      <c r="F864" s="89"/>
      <c r="H864" s="89"/>
      <c r="I864" s="89"/>
      <c r="J864" s="89"/>
      <c r="K864" s="89"/>
      <c r="L864" s="89"/>
      <c r="M864" s="89"/>
      <c r="N864" s="89"/>
      <c r="O864" s="89"/>
      <c r="P864" s="89"/>
    </row>
    <row r="865" spans="3:16" ht="15.75" customHeight="1">
      <c r="C865" s="89"/>
      <c r="D865" s="89"/>
      <c r="E865" s="89"/>
      <c r="F865" s="89"/>
      <c r="H865" s="89"/>
      <c r="I865" s="89"/>
      <c r="J865" s="89"/>
      <c r="K865" s="89"/>
      <c r="L865" s="89"/>
      <c r="M865" s="89"/>
      <c r="N865" s="89"/>
      <c r="O865" s="89"/>
      <c r="P865" s="89"/>
    </row>
    <row r="866" spans="3:16" ht="15.75" customHeight="1">
      <c r="C866" s="89"/>
      <c r="D866" s="89"/>
      <c r="E866" s="89"/>
      <c r="F866" s="89"/>
      <c r="H866" s="89"/>
      <c r="I866" s="89"/>
      <c r="J866" s="89"/>
      <c r="K866" s="89"/>
      <c r="L866" s="89"/>
      <c r="M866" s="89"/>
      <c r="N866" s="89"/>
      <c r="O866" s="89"/>
      <c r="P866" s="89"/>
    </row>
    <row r="867" spans="3:16" ht="15.75" customHeight="1">
      <c r="C867" s="89"/>
      <c r="D867" s="89"/>
      <c r="E867" s="89"/>
      <c r="F867" s="89"/>
      <c r="H867" s="89"/>
      <c r="I867" s="89"/>
      <c r="J867" s="89"/>
      <c r="K867" s="89"/>
      <c r="L867" s="89"/>
      <c r="M867" s="89"/>
      <c r="N867" s="89"/>
      <c r="O867" s="89"/>
      <c r="P867" s="89"/>
    </row>
    <row r="868" spans="3:16" ht="15.75" customHeight="1">
      <c r="C868" s="89"/>
      <c r="D868" s="89"/>
      <c r="E868" s="89"/>
      <c r="F868" s="89"/>
      <c r="H868" s="89"/>
      <c r="I868" s="89"/>
      <c r="J868" s="89"/>
      <c r="K868" s="89"/>
      <c r="L868" s="89"/>
      <c r="M868" s="89"/>
      <c r="N868" s="89"/>
      <c r="O868" s="89"/>
      <c r="P868" s="89"/>
    </row>
    <row r="869" spans="3:16" ht="15.75" customHeight="1">
      <c r="C869" s="89"/>
      <c r="D869" s="89"/>
      <c r="E869" s="89"/>
      <c r="F869" s="89"/>
      <c r="H869" s="89"/>
      <c r="I869" s="89"/>
      <c r="J869" s="89"/>
      <c r="K869" s="89"/>
      <c r="L869" s="89"/>
      <c r="M869" s="89"/>
      <c r="N869" s="89"/>
      <c r="O869" s="89"/>
      <c r="P869" s="89"/>
    </row>
    <row r="870" spans="3:16" ht="15.75" customHeight="1">
      <c r="C870" s="89"/>
      <c r="D870" s="89"/>
      <c r="E870" s="89"/>
      <c r="F870" s="89"/>
      <c r="H870" s="89"/>
      <c r="I870" s="89"/>
      <c r="J870" s="89"/>
      <c r="K870" s="89"/>
      <c r="L870" s="89"/>
      <c r="M870" s="89"/>
      <c r="N870" s="89"/>
      <c r="O870" s="89"/>
      <c r="P870" s="89"/>
    </row>
    <row r="871" spans="3:16" ht="15.75" customHeight="1">
      <c r="C871" s="89"/>
      <c r="D871" s="89"/>
      <c r="E871" s="89"/>
      <c r="F871" s="89"/>
      <c r="H871" s="89"/>
      <c r="I871" s="89"/>
      <c r="J871" s="89"/>
      <c r="K871" s="89"/>
      <c r="L871" s="89"/>
      <c r="M871" s="89"/>
      <c r="N871" s="89"/>
      <c r="O871" s="89"/>
      <c r="P871" s="89"/>
    </row>
    <row r="872" spans="3:16" ht="15.75" customHeight="1">
      <c r="C872" s="89"/>
      <c r="D872" s="89"/>
      <c r="E872" s="89"/>
      <c r="F872" s="89"/>
      <c r="H872" s="89"/>
      <c r="I872" s="89"/>
      <c r="J872" s="89"/>
      <c r="K872" s="89"/>
      <c r="L872" s="89"/>
      <c r="M872" s="89"/>
      <c r="N872" s="89"/>
      <c r="O872" s="89"/>
      <c r="P872" s="89"/>
    </row>
    <row r="873" spans="3:16" ht="15.75" customHeight="1">
      <c r="C873" s="89"/>
      <c r="D873" s="89"/>
      <c r="E873" s="89"/>
      <c r="F873" s="89"/>
      <c r="H873" s="89"/>
      <c r="I873" s="89"/>
      <c r="J873" s="89"/>
      <c r="K873" s="89"/>
      <c r="L873" s="89"/>
      <c r="M873" s="89"/>
      <c r="N873" s="89"/>
      <c r="O873" s="89"/>
      <c r="P873" s="89"/>
    </row>
    <row r="874" spans="3:16" ht="15.75" customHeight="1">
      <c r="C874" s="89"/>
      <c r="D874" s="89"/>
      <c r="E874" s="89"/>
      <c r="F874" s="89"/>
      <c r="H874" s="89"/>
      <c r="I874" s="89"/>
      <c r="J874" s="89"/>
      <c r="K874" s="89"/>
      <c r="L874" s="89"/>
      <c r="M874" s="89"/>
      <c r="N874" s="89"/>
      <c r="O874" s="89"/>
      <c r="P874" s="89"/>
    </row>
    <row r="875" spans="3:16" ht="15.75" customHeight="1">
      <c r="C875" s="89"/>
      <c r="D875" s="89"/>
      <c r="E875" s="89"/>
      <c r="F875" s="89"/>
      <c r="H875" s="89"/>
      <c r="I875" s="89"/>
      <c r="J875" s="89"/>
      <c r="K875" s="89"/>
      <c r="L875" s="89"/>
      <c r="M875" s="89"/>
      <c r="N875" s="89"/>
      <c r="O875" s="89"/>
      <c r="P875" s="89"/>
    </row>
    <row r="876" spans="3:16" ht="15.75" customHeight="1">
      <c r="C876" s="89"/>
      <c r="D876" s="89"/>
      <c r="E876" s="89"/>
      <c r="F876" s="89"/>
      <c r="H876" s="89"/>
      <c r="I876" s="89"/>
      <c r="J876" s="89"/>
      <c r="K876" s="89"/>
      <c r="L876" s="89"/>
      <c r="M876" s="89"/>
      <c r="N876" s="89"/>
      <c r="O876" s="89"/>
      <c r="P876" s="89"/>
    </row>
    <row r="877" spans="3:16" ht="15.75" customHeight="1">
      <c r="C877" s="89"/>
      <c r="D877" s="89"/>
      <c r="E877" s="89"/>
      <c r="F877" s="89"/>
      <c r="H877" s="89"/>
      <c r="I877" s="89"/>
      <c r="J877" s="89"/>
      <c r="K877" s="89"/>
      <c r="L877" s="89"/>
      <c r="M877" s="89"/>
      <c r="N877" s="89"/>
      <c r="O877" s="89"/>
      <c r="P877" s="89"/>
    </row>
    <row r="878" spans="3:16" ht="15.75" customHeight="1">
      <c r="C878" s="89"/>
      <c r="D878" s="89"/>
      <c r="E878" s="89"/>
      <c r="F878" s="89"/>
      <c r="H878" s="89"/>
      <c r="I878" s="89"/>
      <c r="J878" s="89"/>
      <c r="K878" s="89"/>
      <c r="L878" s="89"/>
      <c r="M878" s="89"/>
      <c r="N878" s="89"/>
      <c r="O878" s="89"/>
      <c r="P878" s="89"/>
    </row>
    <row r="879" spans="3:16" ht="15.75" customHeight="1">
      <c r="C879" s="89"/>
      <c r="D879" s="89"/>
      <c r="E879" s="89"/>
      <c r="F879" s="89"/>
      <c r="H879" s="89"/>
      <c r="I879" s="89"/>
      <c r="J879" s="89"/>
      <c r="K879" s="89"/>
      <c r="L879" s="89"/>
      <c r="M879" s="89"/>
      <c r="N879" s="89"/>
      <c r="O879" s="89"/>
      <c r="P879" s="89"/>
    </row>
    <row r="880" spans="3:16" ht="15.75" customHeight="1">
      <c r="C880" s="89"/>
      <c r="D880" s="89"/>
      <c r="E880" s="89"/>
      <c r="F880" s="89"/>
      <c r="H880" s="89"/>
      <c r="I880" s="89"/>
      <c r="J880" s="89"/>
      <c r="K880" s="89"/>
      <c r="L880" s="89"/>
      <c r="M880" s="89"/>
      <c r="N880" s="89"/>
      <c r="O880" s="89"/>
      <c r="P880" s="89"/>
    </row>
    <row r="881" spans="3:16" ht="15.75" customHeight="1">
      <c r="C881" s="89"/>
      <c r="D881" s="89"/>
      <c r="E881" s="89"/>
      <c r="F881" s="89"/>
      <c r="H881" s="89"/>
      <c r="I881" s="89"/>
      <c r="J881" s="89"/>
      <c r="K881" s="89"/>
      <c r="L881" s="89"/>
      <c r="M881" s="89"/>
      <c r="N881" s="89"/>
      <c r="O881" s="89"/>
      <c r="P881" s="89"/>
    </row>
    <row r="882" spans="3:16" ht="15.75" customHeight="1">
      <c r="C882" s="89"/>
      <c r="D882" s="89"/>
      <c r="E882" s="89"/>
      <c r="F882" s="89"/>
      <c r="H882" s="89"/>
      <c r="I882" s="89"/>
      <c r="J882" s="89"/>
      <c r="K882" s="89"/>
      <c r="L882" s="89"/>
      <c r="M882" s="89"/>
      <c r="N882" s="89"/>
      <c r="O882" s="89"/>
      <c r="P882" s="89"/>
    </row>
    <row r="883" spans="3:16" ht="15.75" customHeight="1">
      <c r="C883" s="89"/>
      <c r="D883" s="89"/>
      <c r="E883" s="89"/>
      <c r="F883" s="89"/>
      <c r="H883" s="89"/>
      <c r="I883" s="89"/>
      <c r="J883" s="89"/>
      <c r="K883" s="89"/>
      <c r="L883" s="89"/>
      <c r="M883" s="89"/>
      <c r="N883" s="89"/>
      <c r="O883" s="89"/>
      <c r="P883" s="89"/>
    </row>
    <row r="884" spans="3:16" ht="15.75" customHeight="1">
      <c r="C884" s="89"/>
      <c r="D884" s="89"/>
      <c r="E884" s="89"/>
      <c r="F884" s="89"/>
      <c r="H884" s="89"/>
      <c r="I884" s="89"/>
      <c r="J884" s="89"/>
      <c r="K884" s="89"/>
      <c r="L884" s="89"/>
      <c r="M884" s="89"/>
      <c r="N884" s="89"/>
      <c r="O884" s="89"/>
      <c r="P884" s="89"/>
    </row>
    <row r="885" spans="3:16" ht="15.75" customHeight="1">
      <c r="C885" s="89"/>
      <c r="D885" s="89"/>
      <c r="E885" s="89"/>
      <c r="F885" s="89"/>
      <c r="H885" s="89"/>
      <c r="I885" s="89"/>
      <c r="J885" s="89"/>
      <c r="K885" s="89"/>
      <c r="L885" s="89"/>
      <c r="M885" s="89"/>
      <c r="N885" s="89"/>
      <c r="O885" s="89"/>
      <c r="P885" s="89"/>
    </row>
    <row r="886" spans="3:16" ht="15.75" customHeight="1">
      <c r="C886" s="89"/>
      <c r="D886" s="89"/>
      <c r="E886" s="89"/>
      <c r="F886" s="89"/>
      <c r="H886" s="89"/>
      <c r="I886" s="89"/>
      <c r="J886" s="89"/>
      <c r="K886" s="89"/>
      <c r="L886" s="89"/>
      <c r="M886" s="89"/>
      <c r="N886" s="89"/>
      <c r="O886" s="89"/>
      <c r="P886" s="89"/>
    </row>
    <row r="887" spans="3:16" ht="15.75" customHeight="1">
      <c r="C887" s="89"/>
      <c r="D887" s="89"/>
      <c r="E887" s="89"/>
      <c r="F887" s="89"/>
      <c r="H887" s="89"/>
      <c r="I887" s="89"/>
      <c r="J887" s="89"/>
      <c r="K887" s="89"/>
      <c r="L887" s="89"/>
      <c r="M887" s="89"/>
      <c r="N887" s="89"/>
      <c r="O887" s="89"/>
      <c r="P887" s="89"/>
    </row>
    <row r="888" spans="3:16" ht="15.75" customHeight="1">
      <c r="C888" s="89"/>
      <c r="D888" s="89"/>
      <c r="E888" s="89"/>
      <c r="F888" s="89"/>
      <c r="H888" s="89"/>
      <c r="I888" s="89"/>
      <c r="J888" s="89"/>
      <c r="K888" s="89"/>
      <c r="L888" s="89"/>
      <c r="M888" s="89"/>
      <c r="N888" s="89"/>
      <c r="O888" s="89"/>
      <c r="P888" s="89"/>
    </row>
    <row r="889" spans="3:16" ht="15.75" customHeight="1">
      <c r="C889" s="89"/>
      <c r="D889" s="89"/>
      <c r="E889" s="89"/>
      <c r="F889" s="89"/>
      <c r="H889" s="89"/>
      <c r="I889" s="89"/>
      <c r="J889" s="89"/>
      <c r="K889" s="89"/>
      <c r="L889" s="89"/>
      <c r="M889" s="89"/>
      <c r="N889" s="89"/>
      <c r="O889" s="89"/>
      <c r="P889" s="89"/>
    </row>
    <row r="890" spans="3:16" ht="15.75" customHeight="1">
      <c r="C890" s="89"/>
      <c r="D890" s="89"/>
      <c r="E890" s="89"/>
      <c r="F890" s="89"/>
      <c r="H890" s="89"/>
      <c r="I890" s="89"/>
      <c r="J890" s="89"/>
      <c r="K890" s="89"/>
      <c r="L890" s="89"/>
      <c r="M890" s="89"/>
      <c r="N890" s="89"/>
      <c r="O890" s="89"/>
      <c r="P890" s="89"/>
    </row>
    <row r="891" spans="3:16" ht="15.75" customHeight="1">
      <c r="C891" s="89"/>
      <c r="D891" s="89"/>
      <c r="E891" s="89"/>
      <c r="F891" s="89"/>
      <c r="H891" s="89"/>
      <c r="I891" s="89"/>
      <c r="J891" s="89"/>
      <c r="K891" s="89"/>
      <c r="L891" s="89"/>
      <c r="M891" s="89"/>
      <c r="N891" s="89"/>
      <c r="O891" s="89"/>
      <c r="P891" s="89"/>
    </row>
    <row r="892" spans="3:16" ht="15.75" customHeight="1">
      <c r="C892" s="89"/>
      <c r="D892" s="89"/>
      <c r="E892" s="89"/>
      <c r="F892" s="89"/>
      <c r="H892" s="89"/>
      <c r="I892" s="89"/>
      <c r="J892" s="89"/>
      <c r="K892" s="89"/>
      <c r="L892" s="89"/>
      <c r="M892" s="89"/>
      <c r="N892" s="89"/>
      <c r="O892" s="89"/>
      <c r="P892" s="89"/>
    </row>
    <row r="893" spans="3:16" ht="15.75" customHeight="1">
      <c r="C893" s="89"/>
      <c r="D893" s="89"/>
      <c r="E893" s="89"/>
      <c r="F893" s="89"/>
      <c r="H893" s="89"/>
      <c r="I893" s="89"/>
      <c r="J893" s="89"/>
      <c r="K893" s="89"/>
      <c r="L893" s="89"/>
      <c r="M893" s="89"/>
      <c r="N893" s="89"/>
      <c r="O893" s="89"/>
      <c r="P893" s="89"/>
    </row>
    <row r="894" spans="3:16" ht="15.75" customHeight="1">
      <c r="C894" s="89"/>
      <c r="D894" s="89"/>
      <c r="E894" s="89"/>
      <c r="F894" s="89"/>
      <c r="H894" s="89"/>
      <c r="I894" s="89"/>
      <c r="J894" s="89"/>
      <c r="K894" s="89"/>
      <c r="L894" s="89"/>
      <c r="M894" s="89"/>
      <c r="N894" s="89"/>
      <c r="O894" s="89"/>
      <c r="P894" s="89"/>
    </row>
    <row r="895" spans="3:16" ht="15.75" customHeight="1">
      <c r="C895" s="89"/>
      <c r="D895" s="89"/>
      <c r="E895" s="89"/>
      <c r="F895" s="89"/>
      <c r="H895" s="89"/>
      <c r="I895" s="89"/>
      <c r="J895" s="89"/>
      <c r="K895" s="89"/>
      <c r="L895" s="89"/>
      <c r="M895" s="89"/>
      <c r="N895" s="89"/>
      <c r="O895" s="89"/>
      <c r="P895" s="89"/>
    </row>
    <row r="896" spans="3:16" ht="15.75" customHeight="1">
      <c r="C896" s="89"/>
      <c r="D896" s="89"/>
      <c r="E896" s="89"/>
      <c r="F896" s="89"/>
      <c r="H896" s="89"/>
      <c r="I896" s="89"/>
      <c r="J896" s="89"/>
      <c r="K896" s="89"/>
      <c r="L896" s="89"/>
      <c r="M896" s="89"/>
      <c r="N896" s="89"/>
      <c r="O896" s="89"/>
      <c r="P896" s="89"/>
    </row>
    <row r="897" spans="3:16" ht="15.75" customHeight="1">
      <c r="C897" s="89"/>
      <c r="D897" s="89"/>
      <c r="E897" s="89"/>
      <c r="F897" s="89"/>
      <c r="H897" s="89"/>
      <c r="I897" s="89"/>
      <c r="J897" s="89"/>
      <c r="K897" s="89"/>
      <c r="L897" s="89"/>
      <c r="M897" s="89"/>
      <c r="N897" s="89"/>
      <c r="O897" s="89"/>
      <c r="P897" s="89"/>
    </row>
    <row r="898" spans="3:16" ht="15.75" customHeight="1">
      <c r="C898" s="89"/>
      <c r="D898" s="89"/>
      <c r="E898" s="89"/>
      <c r="F898" s="89"/>
      <c r="H898" s="89"/>
      <c r="I898" s="89"/>
      <c r="J898" s="89"/>
      <c r="K898" s="89"/>
      <c r="L898" s="89"/>
      <c r="M898" s="89"/>
      <c r="N898" s="89"/>
      <c r="O898" s="89"/>
      <c r="P898" s="89"/>
    </row>
    <row r="899" spans="3:16" ht="15.75" customHeight="1">
      <c r="C899" s="89"/>
      <c r="D899" s="89"/>
      <c r="E899" s="89"/>
      <c r="F899" s="89"/>
      <c r="H899" s="89"/>
      <c r="I899" s="89"/>
      <c r="J899" s="89"/>
      <c r="K899" s="89"/>
      <c r="L899" s="89"/>
      <c r="M899" s="89"/>
      <c r="N899" s="89"/>
      <c r="O899" s="89"/>
      <c r="P899" s="89"/>
    </row>
    <row r="900" spans="3:16" ht="15.75" customHeight="1">
      <c r="C900" s="89"/>
      <c r="D900" s="89"/>
      <c r="E900" s="89"/>
      <c r="F900" s="89"/>
      <c r="H900" s="89"/>
      <c r="I900" s="89"/>
      <c r="J900" s="89"/>
      <c r="K900" s="89"/>
      <c r="L900" s="89"/>
      <c r="M900" s="89"/>
      <c r="N900" s="89"/>
      <c r="O900" s="89"/>
      <c r="P900" s="89"/>
    </row>
    <row r="901" spans="3:16" ht="15.75" customHeight="1">
      <c r="C901" s="89"/>
      <c r="D901" s="89"/>
      <c r="E901" s="89"/>
      <c r="F901" s="89"/>
      <c r="H901" s="89"/>
      <c r="I901" s="89"/>
      <c r="J901" s="89"/>
      <c r="K901" s="89"/>
      <c r="L901" s="89"/>
      <c r="M901" s="89"/>
      <c r="N901" s="89"/>
      <c r="O901" s="89"/>
      <c r="P901" s="89"/>
    </row>
    <row r="902" spans="3:16" ht="15.75" customHeight="1">
      <c r="C902" s="89"/>
      <c r="D902" s="89"/>
      <c r="E902" s="89"/>
      <c r="F902" s="89"/>
      <c r="H902" s="89"/>
      <c r="I902" s="89"/>
      <c r="J902" s="89"/>
      <c r="K902" s="89"/>
      <c r="L902" s="89"/>
      <c r="M902" s="89"/>
      <c r="N902" s="89"/>
      <c r="O902" s="89"/>
      <c r="P902" s="89"/>
    </row>
    <row r="903" spans="3:16" ht="15.75" customHeight="1">
      <c r="C903" s="89"/>
      <c r="D903" s="89"/>
      <c r="E903" s="89"/>
      <c r="F903" s="89"/>
      <c r="H903" s="89"/>
      <c r="I903" s="89"/>
      <c r="J903" s="89"/>
      <c r="K903" s="89"/>
      <c r="L903" s="89"/>
      <c r="M903" s="89"/>
      <c r="N903" s="89"/>
      <c r="O903" s="89"/>
      <c r="P903" s="89"/>
    </row>
    <row r="904" spans="3:16" ht="15.75" customHeight="1">
      <c r="C904" s="89"/>
      <c r="D904" s="89"/>
      <c r="E904" s="89"/>
      <c r="F904" s="89"/>
      <c r="H904" s="89"/>
      <c r="I904" s="89"/>
      <c r="J904" s="89"/>
      <c r="K904" s="89"/>
      <c r="L904" s="89"/>
      <c r="M904" s="89"/>
      <c r="N904" s="89"/>
      <c r="O904" s="89"/>
      <c r="P904" s="89"/>
    </row>
    <row r="905" spans="3:16" ht="15.75" customHeight="1">
      <c r="C905" s="89"/>
      <c r="D905" s="89"/>
      <c r="E905" s="89"/>
      <c r="F905" s="89"/>
      <c r="H905" s="89"/>
      <c r="I905" s="89"/>
      <c r="J905" s="89"/>
      <c r="K905" s="89"/>
      <c r="L905" s="89"/>
      <c r="M905" s="89"/>
      <c r="N905" s="89"/>
      <c r="O905" s="89"/>
      <c r="P905" s="89"/>
    </row>
    <row r="906" spans="3:16" ht="15.75" customHeight="1">
      <c r="C906" s="89"/>
      <c r="D906" s="89"/>
      <c r="E906" s="89"/>
      <c r="F906" s="89"/>
      <c r="H906" s="89"/>
      <c r="I906" s="89"/>
      <c r="J906" s="89"/>
      <c r="K906" s="89"/>
      <c r="L906" s="89"/>
      <c r="M906" s="89"/>
      <c r="N906" s="89"/>
      <c r="O906" s="89"/>
      <c r="P906" s="89"/>
    </row>
    <row r="907" spans="3:16" ht="15.75" customHeight="1">
      <c r="C907" s="89"/>
      <c r="D907" s="89"/>
      <c r="E907" s="89"/>
      <c r="F907" s="89"/>
      <c r="H907" s="89"/>
      <c r="I907" s="89"/>
      <c r="J907" s="89"/>
      <c r="K907" s="89"/>
      <c r="L907" s="89"/>
      <c r="M907" s="89"/>
      <c r="N907" s="89"/>
      <c r="O907" s="89"/>
      <c r="P907" s="89"/>
    </row>
    <row r="908" spans="3:16" ht="15.75" customHeight="1">
      <c r="C908" s="89"/>
      <c r="D908" s="89"/>
      <c r="E908" s="89"/>
      <c r="F908" s="89"/>
      <c r="H908" s="89"/>
      <c r="I908" s="89"/>
      <c r="J908" s="89"/>
      <c r="K908" s="89"/>
      <c r="L908" s="89"/>
      <c r="M908" s="89"/>
      <c r="N908" s="89"/>
      <c r="O908" s="89"/>
      <c r="P908" s="89"/>
    </row>
    <row r="909" spans="3:16" ht="15.75" customHeight="1">
      <c r="C909" s="89"/>
      <c r="D909" s="89"/>
      <c r="E909" s="89"/>
      <c r="F909" s="89"/>
      <c r="H909" s="89"/>
      <c r="I909" s="89"/>
      <c r="J909" s="89"/>
      <c r="K909" s="89"/>
      <c r="L909" s="89"/>
      <c r="M909" s="89"/>
      <c r="N909" s="89"/>
      <c r="O909" s="89"/>
      <c r="P909" s="89"/>
    </row>
    <row r="910" spans="3:16" ht="15.75" customHeight="1">
      <c r="C910" s="89"/>
      <c r="D910" s="89"/>
      <c r="E910" s="89"/>
      <c r="F910" s="89"/>
      <c r="H910" s="89"/>
      <c r="I910" s="89"/>
      <c r="J910" s="89"/>
      <c r="K910" s="89"/>
      <c r="L910" s="89"/>
      <c r="M910" s="89"/>
      <c r="N910" s="89"/>
      <c r="O910" s="89"/>
      <c r="P910" s="89"/>
    </row>
    <row r="911" spans="3:16" ht="15.75" customHeight="1">
      <c r="C911" s="89"/>
      <c r="D911" s="89"/>
      <c r="E911" s="89"/>
      <c r="F911" s="89"/>
      <c r="H911" s="89"/>
      <c r="I911" s="89"/>
      <c r="J911" s="89"/>
      <c r="K911" s="89"/>
      <c r="L911" s="89"/>
      <c r="M911" s="89"/>
      <c r="N911" s="89"/>
      <c r="O911" s="89"/>
      <c r="P911" s="89"/>
    </row>
    <row r="912" spans="3:16" ht="15.75" customHeight="1">
      <c r="C912" s="89"/>
      <c r="D912" s="89"/>
      <c r="E912" s="89"/>
      <c r="F912" s="89"/>
      <c r="H912" s="89"/>
      <c r="I912" s="89"/>
      <c r="J912" s="89"/>
      <c r="K912" s="89"/>
      <c r="L912" s="89"/>
      <c r="M912" s="89"/>
      <c r="N912" s="89"/>
      <c r="O912" s="89"/>
      <c r="P912" s="89"/>
    </row>
    <row r="913" spans="3:16" ht="15.75" customHeight="1">
      <c r="C913" s="89"/>
      <c r="D913" s="89"/>
      <c r="E913" s="89"/>
      <c r="F913" s="89"/>
      <c r="H913" s="89"/>
      <c r="I913" s="89"/>
      <c r="J913" s="89"/>
      <c r="K913" s="89"/>
      <c r="L913" s="89"/>
      <c r="M913" s="89"/>
      <c r="N913" s="89"/>
      <c r="O913" s="89"/>
      <c r="P913" s="89"/>
    </row>
    <row r="914" spans="3:16" ht="15.75" customHeight="1">
      <c r="C914" s="89"/>
      <c r="D914" s="89"/>
      <c r="E914" s="89"/>
      <c r="F914" s="89"/>
      <c r="H914" s="89"/>
      <c r="I914" s="89"/>
      <c r="J914" s="89"/>
      <c r="K914" s="89"/>
      <c r="L914" s="89"/>
      <c r="M914" s="89"/>
      <c r="N914" s="89"/>
      <c r="O914" s="89"/>
      <c r="P914" s="89"/>
    </row>
    <row r="915" spans="3:16" ht="15.75" customHeight="1">
      <c r="C915" s="89"/>
      <c r="D915" s="89"/>
      <c r="E915" s="89"/>
      <c r="F915" s="89"/>
      <c r="H915" s="89"/>
      <c r="I915" s="89"/>
      <c r="J915" s="89"/>
      <c r="K915" s="89"/>
      <c r="L915" s="89"/>
      <c r="M915" s="89"/>
      <c r="N915" s="89"/>
      <c r="O915" s="89"/>
      <c r="P915" s="89"/>
    </row>
    <row r="916" spans="3:16" ht="15.75" customHeight="1">
      <c r="C916" s="89"/>
      <c r="D916" s="89"/>
      <c r="E916" s="89"/>
      <c r="F916" s="89"/>
      <c r="H916" s="89"/>
      <c r="I916" s="89"/>
      <c r="J916" s="89"/>
      <c r="K916" s="89"/>
      <c r="L916" s="89"/>
      <c r="M916" s="89"/>
      <c r="N916" s="89"/>
      <c r="O916" s="89"/>
      <c r="P916" s="89"/>
    </row>
    <row r="917" spans="3:16" ht="15.75" customHeight="1">
      <c r="C917" s="89"/>
      <c r="D917" s="89"/>
      <c r="E917" s="89"/>
      <c r="F917" s="89"/>
      <c r="H917" s="89"/>
      <c r="I917" s="89"/>
      <c r="J917" s="89"/>
      <c r="K917" s="89"/>
      <c r="L917" s="89"/>
      <c r="M917" s="89"/>
      <c r="N917" s="89"/>
      <c r="O917" s="89"/>
      <c r="P917" s="89"/>
    </row>
    <row r="918" spans="3:16" ht="15.75" customHeight="1">
      <c r="C918" s="89"/>
      <c r="D918" s="89"/>
      <c r="E918" s="89"/>
      <c r="F918" s="89"/>
      <c r="H918" s="89"/>
      <c r="I918" s="89"/>
      <c r="J918" s="89"/>
      <c r="K918" s="89"/>
      <c r="L918" s="89"/>
      <c r="M918" s="89"/>
      <c r="N918" s="89"/>
      <c r="O918" s="89"/>
      <c r="P918" s="89"/>
    </row>
    <row r="919" spans="3:16" ht="15.75" customHeight="1">
      <c r="C919" s="89"/>
      <c r="D919" s="89"/>
      <c r="E919" s="89"/>
      <c r="F919" s="89"/>
      <c r="H919" s="89"/>
      <c r="I919" s="89"/>
      <c r="J919" s="89"/>
      <c r="K919" s="89"/>
      <c r="L919" s="89"/>
      <c r="M919" s="89"/>
      <c r="N919" s="89"/>
      <c r="O919" s="89"/>
      <c r="P919" s="89"/>
    </row>
    <row r="920" spans="3:16" ht="15.75" customHeight="1">
      <c r="C920" s="89"/>
      <c r="D920" s="89"/>
      <c r="E920" s="89"/>
      <c r="F920" s="89"/>
      <c r="H920" s="89"/>
      <c r="I920" s="89"/>
      <c r="J920" s="89"/>
      <c r="K920" s="89"/>
      <c r="L920" s="89"/>
      <c r="M920" s="89"/>
      <c r="N920" s="89"/>
      <c r="O920" s="89"/>
      <c r="P920" s="89"/>
    </row>
    <row r="921" spans="3:16" ht="15.75" customHeight="1">
      <c r="C921" s="89"/>
      <c r="D921" s="89"/>
      <c r="E921" s="89"/>
      <c r="F921" s="89"/>
      <c r="H921" s="89"/>
      <c r="I921" s="89"/>
      <c r="J921" s="89"/>
      <c r="K921" s="89"/>
      <c r="L921" s="89"/>
      <c r="M921" s="89"/>
      <c r="N921" s="89"/>
      <c r="O921" s="89"/>
      <c r="P921" s="89"/>
    </row>
    <row r="922" spans="3:16" ht="15.75" customHeight="1">
      <c r="C922" s="89"/>
      <c r="D922" s="89"/>
      <c r="E922" s="89"/>
      <c r="F922" s="89"/>
      <c r="H922" s="89"/>
      <c r="I922" s="89"/>
      <c r="J922" s="89"/>
      <c r="K922" s="89"/>
      <c r="L922" s="89"/>
      <c r="M922" s="89"/>
      <c r="N922" s="89"/>
      <c r="O922" s="89"/>
      <c r="P922" s="89"/>
    </row>
    <row r="923" spans="3:16" ht="15.75" customHeight="1">
      <c r="C923" s="89"/>
      <c r="D923" s="89"/>
      <c r="E923" s="89"/>
      <c r="F923" s="89"/>
      <c r="H923" s="89"/>
      <c r="I923" s="89"/>
      <c r="J923" s="89"/>
      <c r="K923" s="89"/>
      <c r="L923" s="89"/>
      <c r="M923" s="89"/>
      <c r="N923" s="89"/>
      <c r="O923" s="89"/>
      <c r="P923" s="89"/>
    </row>
    <row r="924" spans="3:16" ht="15.75" customHeight="1">
      <c r="C924" s="89"/>
      <c r="D924" s="89"/>
      <c r="E924" s="89"/>
      <c r="F924" s="89"/>
      <c r="H924" s="89"/>
      <c r="I924" s="89"/>
      <c r="J924" s="89"/>
      <c r="K924" s="89"/>
      <c r="L924" s="89"/>
      <c r="M924" s="89"/>
      <c r="N924" s="89"/>
      <c r="O924" s="89"/>
      <c r="P924" s="89"/>
    </row>
    <row r="925" spans="3:16" ht="15.75" customHeight="1">
      <c r="C925" s="89"/>
      <c r="D925" s="89"/>
      <c r="E925" s="89"/>
      <c r="F925" s="89"/>
      <c r="H925" s="89"/>
      <c r="I925" s="89"/>
      <c r="J925" s="89"/>
      <c r="K925" s="89"/>
      <c r="L925" s="89"/>
      <c r="M925" s="89"/>
      <c r="N925" s="89"/>
      <c r="O925" s="89"/>
      <c r="P925" s="89"/>
    </row>
    <row r="926" spans="3:16" ht="15.75" customHeight="1">
      <c r="C926" s="89"/>
      <c r="D926" s="89"/>
      <c r="E926" s="89"/>
      <c r="F926" s="89"/>
      <c r="H926" s="89"/>
      <c r="I926" s="89"/>
      <c r="J926" s="89"/>
      <c r="K926" s="89"/>
      <c r="L926" s="89"/>
      <c r="M926" s="89"/>
      <c r="N926" s="89"/>
      <c r="O926" s="89"/>
      <c r="P926" s="89"/>
    </row>
    <row r="927" spans="3:16" ht="15.75" customHeight="1">
      <c r="C927" s="89"/>
      <c r="D927" s="89"/>
      <c r="E927" s="89"/>
      <c r="F927" s="89"/>
      <c r="H927" s="89"/>
      <c r="I927" s="89"/>
      <c r="J927" s="89"/>
      <c r="K927" s="89"/>
      <c r="L927" s="89"/>
      <c r="M927" s="89"/>
      <c r="N927" s="89"/>
      <c r="O927" s="89"/>
      <c r="P927" s="89"/>
    </row>
    <row r="928" spans="3:16" ht="15.75" customHeight="1">
      <c r="C928" s="89"/>
      <c r="D928" s="89"/>
      <c r="E928" s="89"/>
      <c r="F928" s="89"/>
      <c r="H928" s="89"/>
      <c r="I928" s="89"/>
      <c r="J928" s="89"/>
      <c r="K928" s="89"/>
      <c r="L928" s="89"/>
      <c r="M928" s="89"/>
      <c r="N928" s="89"/>
      <c r="O928" s="89"/>
      <c r="P928" s="89"/>
    </row>
    <row r="929" spans="3:16" ht="15.75" customHeight="1">
      <c r="C929" s="89"/>
      <c r="D929" s="89"/>
      <c r="E929" s="89"/>
      <c r="F929" s="89"/>
      <c r="H929" s="89"/>
      <c r="I929" s="89"/>
      <c r="J929" s="89"/>
      <c r="K929" s="89"/>
      <c r="L929" s="89"/>
      <c r="M929" s="89"/>
      <c r="N929" s="89"/>
      <c r="O929" s="89"/>
      <c r="P929" s="89"/>
    </row>
    <row r="930" spans="3:16" ht="15.75" customHeight="1">
      <c r="C930" s="89"/>
      <c r="D930" s="89"/>
      <c r="E930" s="89"/>
      <c r="F930" s="89"/>
      <c r="H930" s="89"/>
      <c r="I930" s="89"/>
      <c r="J930" s="89"/>
      <c r="K930" s="89"/>
      <c r="L930" s="89"/>
      <c r="M930" s="89"/>
      <c r="N930" s="89"/>
      <c r="O930" s="89"/>
      <c r="P930" s="89"/>
    </row>
    <row r="931" spans="3:16" ht="15.75" customHeight="1">
      <c r="C931" s="89"/>
      <c r="D931" s="89"/>
      <c r="E931" s="89"/>
      <c r="F931" s="89"/>
      <c r="H931" s="89"/>
      <c r="I931" s="89"/>
      <c r="J931" s="89"/>
      <c r="K931" s="89"/>
      <c r="L931" s="89"/>
      <c r="M931" s="89"/>
      <c r="N931" s="89"/>
      <c r="O931" s="89"/>
      <c r="P931" s="89"/>
    </row>
    <row r="932" spans="3:16" ht="15.75" customHeight="1">
      <c r="C932" s="89"/>
      <c r="D932" s="89"/>
      <c r="E932" s="89"/>
      <c r="F932" s="89"/>
      <c r="H932" s="89"/>
      <c r="I932" s="89"/>
      <c r="J932" s="89"/>
      <c r="K932" s="89"/>
      <c r="L932" s="89"/>
      <c r="M932" s="89"/>
      <c r="N932" s="89"/>
      <c r="O932" s="89"/>
      <c r="P932" s="89"/>
    </row>
    <row r="933" spans="3:16" ht="15.75" customHeight="1">
      <c r="C933" s="89"/>
      <c r="D933" s="89"/>
      <c r="E933" s="89"/>
      <c r="F933" s="89"/>
      <c r="H933" s="89"/>
      <c r="I933" s="89"/>
      <c r="J933" s="89"/>
      <c r="K933" s="89"/>
      <c r="L933" s="89"/>
      <c r="M933" s="89"/>
      <c r="N933" s="89"/>
      <c r="O933" s="89"/>
      <c r="P933" s="89"/>
    </row>
    <row r="934" spans="3:16" ht="15.75" customHeight="1">
      <c r="C934" s="89"/>
      <c r="D934" s="89"/>
      <c r="E934" s="89"/>
      <c r="F934" s="89"/>
      <c r="H934" s="89"/>
      <c r="I934" s="89"/>
      <c r="J934" s="89"/>
      <c r="K934" s="89"/>
      <c r="L934" s="89"/>
      <c r="M934" s="89"/>
      <c r="N934" s="89"/>
      <c r="O934" s="89"/>
      <c r="P934" s="89"/>
    </row>
    <row r="935" spans="3:16" ht="15.75" customHeight="1">
      <c r="C935" s="89"/>
      <c r="D935" s="89"/>
      <c r="E935" s="89"/>
      <c r="F935" s="89"/>
      <c r="H935" s="89"/>
      <c r="I935" s="89"/>
      <c r="J935" s="89"/>
      <c r="K935" s="89"/>
      <c r="L935" s="89"/>
      <c r="M935" s="89"/>
      <c r="N935" s="89"/>
      <c r="O935" s="89"/>
      <c r="P935" s="89"/>
    </row>
    <row r="936" spans="3:16" ht="15.75" customHeight="1">
      <c r="C936" s="89"/>
      <c r="D936" s="89"/>
      <c r="E936" s="89"/>
      <c r="F936" s="89"/>
      <c r="H936" s="89"/>
      <c r="I936" s="89"/>
      <c r="J936" s="89"/>
      <c r="K936" s="89"/>
      <c r="L936" s="89"/>
      <c r="M936" s="89"/>
      <c r="N936" s="89"/>
      <c r="O936" s="89"/>
      <c r="P936" s="89"/>
    </row>
    <row r="937" spans="3:16" ht="15.75" customHeight="1">
      <c r="C937" s="89"/>
      <c r="D937" s="89"/>
      <c r="E937" s="89"/>
      <c r="F937" s="89"/>
      <c r="H937" s="89"/>
      <c r="I937" s="89"/>
      <c r="J937" s="89"/>
      <c r="K937" s="89"/>
      <c r="L937" s="89"/>
      <c r="M937" s="89"/>
      <c r="N937" s="89"/>
      <c r="O937" s="89"/>
      <c r="P937" s="89"/>
    </row>
    <row r="938" spans="3:16" ht="15.75" customHeight="1">
      <c r="C938" s="89"/>
      <c r="D938" s="89"/>
      <c r="E938" s="89"/>
      <c r="F938" s="89"/>
      <c r="H938" s="89"/>
      <c r="I938" s="89"/>
      <c r="J938" s="89"/>
      <c r="K938" s="89"/>
      <c r="L938" s="89"/>
      <c r="M938" s="89"/>
      <c r="N938" s="89"/>
      <c r="O938" s="89"/>
      <c r="P938" s="89"/>
    </row>
    <row r="939" spans="3:16" ht="15.75" customHeight="1">
      <c r="C939" s="89"/>
      <c r="D939" s="89"/>
      <c r="E939" s="89"/>
      <c r="F939" s="89"/>
      <c r="H939" s="89"/>
      <c r="I939" s="89"/>
      <c r="J939" s="89"/>
      <c r="K939" s="89"/>
      <c r="L939" s="89"/>
      <c r="M939" s="89"/>
      <c r="N939" s="89"/>
      <c r="O939" s="89"/>
      <c r="P939" s="89"/>
    </row>
    <row r="940" spans="3:16" ht="15.75" customHeight="1">
      <c r="C940" s="89"/>
      <c r="D940" s="89"/>
      <c r="E940" s="89"/>
      <c r="F940" s="89"/>
      <c r="H940" s="89"/>
      <c r="I940" s="89"/>
      <c r="J940" s="89"/>
      <c r="K940" s="89"/>
      <c r="L940" s="89"/>
      <c r="M940" s="89"/>
      <c r="N940" s="89"/>
      <c r="O940" s="89"/>
      <c r="P940" s="89"/>
    </row>
    <row r="941" spans="3:16" ht="15.75" customHeight="1">
      <c r="C941" s="89"/>
      <c r="D941" s="89"/>
      <c r="E941" s="89"/>
      <c r="F941" s="89"/>
      <c r="H941" s="89"/>
      <c r="I941" s="89"/>
      <c r="J941" s="89"/>
      <c r="K941" s="89"/>
      <c r="L941" s="89"/>
      <c r="M941" s="89"/>
      <c r="N941" s="89"/>
      <c r="O941" s="89"/>
      <c r="P941" s="89"/>
    </row>
    <row r="942" spans="3:16" ht="15.75" customHeight="1">
      <c r="C942" s="89"/>
      <c r="D942" s="89"/>
      <c r="E942" s="89"/>
      <c r="F942" s="89"/>
      <c r="H942" s="89"/>
      <c r="I942" s="89"/>
      <c r="J942" s="89"/>
      <c r="K942" s="89"/>
      <c r="L942" s="89"/>
      <c r="M942" s="89"/>
      <c r="N942" s="89"/>
      <c r="O942" s="89"/>
      <c r="P942" s="89"/>
    </row>
    <row r="943" spans="3:16" ht="15.75" customHeight="1">
      <c r="C943" s="89"/>
      <c r="D943" s="89"/>
      <c r="E943" s="89"/>
      <c r="F943" s="89"/>
      <c r="H943" s="89"/>
      <c r="I943" s="89"/>
      <c r="J943" s="89"/>
      <c r="K943" s="89"/>
      <c r="L943" s="89"/>
      <c r="M943" s="89"/>
      <c r="N943" s="89"/>
      <c r="O943" s="89"/>
      <c r="P943" s="89"/>
    </row>
    <row r="944" spans="3:16" ht="15.75" customHeight="1">
      <c r="C944" s="89"/>
      <c r="D944" s="89"/>
      <c r="E944" s="89"/>
      <c r="F944" s="89"/>
      <c r="H944" s="89"/>
      <c r="I944" s="89"/>
      <c r="J944" s="89"/>
      <c r="K944" s="89"/>
      <c r="L944" s="89"/>
      <c r="M944" s="89"/>
      <c r="N944" s="89"/>
      <c r="O944" s="89"/>
      <c r="P944" s="89"/>
    </row>
    <row r="945" spans="3:16" ht="15.75" customHeight="1">
      <c r="C945" s="89"/>
      <c r="D945" s="89"/>
      <c r="E945" s="89"/>
      <c r="F945" s="89"/>
      <c r="H945" s="89"/>
      <c r="I945" s="89"/>
      <c r="J945" s="89"/>
      <c r="K945" s="89"/>
      <c r="L945" s="89"/>
      <c r="M945" s="89"/>
      <c r="N945" s="89"/>
      <c r="O945" s="89"/>
      <c r="P945" s="89"/>
    </row>
    <row r="946" spans="3:16" ht="15.75" customHeight="1">
      <c r="C946" s="89"/>
      <c r="D946" s="89"/>
      <c r="E946" s="89"/>
      <c r="F946" s="89"/>
      <c r="H946" s="89"/>
      <c r="I946" s="89"/>
      <c r="J946" s="89"/>
      <c r="K946" s="89"/>
      <c r="L946" s="89"/>
      <c r="M946" s="89"/>
      <c r="N946" s="89"/>
      <c r="O946" s="89"/>
      <c r="P946" s="89"/>
    </row>
    <row r="947" spans="3:16" ht="15.75" customHeight="1">
      <c r="C947" s="89"/>
      <c r="D947" s="89"/>
      <c r="E947" s="89"/>
      <c r="F947" s="89"/>
      <c r="H947" s="89"/>
      <c r="I947" s="89"/>
      <c r="J947" s="89"/>
      <c r="K947" s="89"/>
      <c r="L947" s="89"/>
      <c r="M947" s="89"/>
      <c r="N947" s="89"/>
      <c r="O947" s="89"/>
      <c r="P947" s="89"/>
    </row>
    <row r="948" spans="3:16" ht="15.75" customHeight="1">
      <c r="C948" s="89"/>
      <c r="D948" s="89"/>
      <c r="E948" s="89"/>
      <c r="F948" s="89"/>
      <c r="H948" s="89"/>
      <c r="I948" s="89"/>
      <c r="J948" s="89"/>
      <c r="K948" s="89"/>
      <c r="L948" s="89"/>
      <c r="M948" s="89"/>
      <c r="N948" s="89"/>
      <c r="O948" s="89"/>
      <c r="P948" s="89"/>
    </row>
    <row r="949" spans="3:16" ht="15.75" customHeight="1">
      <c r="C949" s="89"/>
      <c r="D949" s="89"/>
      <c r="E949" s="89"/>
      <c r="F949" s="89"/>
      <c r="H949" s="89"/>
      <c r="I949" s="89"/>
      <c r="J949" s="89"/>
      <c r="K949" s="89"/>
      <c r="L949" s="89"/>
      <c r="M949" s="89"/>
      <c r="N949" s="89"/>
      <c r="O949" s="89"/>
      <c r="P949" s="89"/>
    </row>
    <row r="950" spans="3:16" ht="15.75" customHeight="1">
      <c r="C950" s="89"/>
      <c r="D950" s="89"/>
      <c r="E950" s="89"/>
      <c r="F950" s="89"/>
      <c r="H950" s="89"/>
      <c r="I950" s="89"/>
      <c r="J950" s="89"/>
      <c r="K950" s="89"/>
      <c r="L950" s="89"/>
      <c r="M950" s="89"/>
      <c r="N950" s="89"/>
      <c r="O950" s="89"/>
      <c r="P950" s="89"/>
    </row>
    <row r="951" spans="3:16" ht="15.75" customHeight="1">
      <c r="C951" s="89"/>
      <c r="D951" s="89"/>
      <c r="E951" s="89"/>
      <c r="F951" s="89"/>
      <c r="H951" s="89"/>
      <c r="I951" s="89"/>
      <c r="J951" s="89"/>
      <c r="K951" s="89"/>
      <c r="L951" s="89"/>
      <c r="M951" s="89"/>
      <c r="N951" s="89"/>
      <c r="O951" s="89"/>
      <c r="P951" s="89"/>
    </row>
    <row r="952" spans="3:16" ht="15.75" customHeight="1">
      <c r="C952" s="89"/>
      <c r="D952" s="89"/>
      <c r="E952" s="89"/>
      <c r="F952" s="89"/>
      <c r="H952" s="89"/>
      <c r="I952" s="89"/>
      <c r="J952" s="89"/>
      <c r="K952" s="89"/>
      <c r="L952" s="89"/>
      <c r="M952" s="89"/>
      <c r="N952" s="89"/>
      <c r="O952" s="89"/>
      <c r="P952" s="89"/>
    </row>
    <row r="953" spans="3:16" ht="15.75" customHeight="1">
      <c r="C953" s="89"/>
      <c r="D953" s="89"/>
      <c r="E953" s="89"/>
      <c r="F953" s="89"/>
      <c r="H953" s="89"/>
      <c r="I953" s="89"/>
      <c r="J953" s="89"/>
      <c r="K953" s="89"/>
      <c r="L953" s="89"/>
      <c r="M953" s="89"/>
      <c r="N953" s="89"/>
      <c r="O953" s="89"/>
      <c r="P953" s="89"/>
    </row>
    <row r="954" spans="3:16" ht="15.75" customHeight="1">
      <c r="C954" s="89"/>
      <c r="D954" s="89"/>
      <c r="E954" s="89"/>
      <c r="F954" s="89"/>
      <c r="H954" s="89"/>
      <c r="I954" s="89"/>
      <c r="J954" s="89"/>
      <c r="K954" s="89"/>
      <c r="L954" s="89"/>
      <c r="M954" s="89"/>
      <c r="N954" s="89"/>
      <c r="O954" s="89"/>
      <c r="P954" s="89"/>
    </row>
    <row r="955" spans="3:16" ht="15.75" customHeight="1">
      <c r="C955" s="89"/>
      <c r="D955" s="89"/>
      <c r="E955" s="89"/>
      <c r="F955" s="89"/>
      <c r="H955" s="89"/>
      <c r="I955" s="89"/>
      <c r="J955" s="89"/>
      <c r="K955" s="89"/>
      <c r="L955" s="89"/>
      <c r="M955" s="89"/>
      <c r="N955" s="89"/>
      <c r="O955" s="89"/>
      <c r="P955" s="89"/>
    </row>
    <row r="956" spans="3:16" ht="15.75" customHeight="1">
      <c r="C956" s="89"/>
      <c r="D956" s="89"/>
      <c r="E956" s="89"/>
      <c r="F956" s="89"/>
      <c r="H956" s="89"/>
      <c r="I956" s="89"/>
      <c r="J956" s="89"/>
      <c r="K956" s="89"/>
      <c r="L956" s="89"/>
      <c r="M956" s="89"/>
      <c r="N956" s="89"/>
      <c r="O956" s="89"/>
      <c r="P956" s="89"/>
    </row>
    <row r="957" spans="3:16" ht="15.75" customHeight="1">
      <c r="C957" s="89"/>
      <c r="D957" s="89"/>
      <c r="E957" s="89"/>
      <c r="F957" s="89"/>
      <c r="H957" s="89"/>
      <c r="I957" s="89"/>
      <c r="J957" s="89"/>
      <c r="K957" s="89"/>
      <c r="L957" s="89"/>
      <c r="M957" s="89"/>
      <c r="N957" s="89"/>
      <c r="O957" s="89"/>
      <c r="P957" s="89"/>
    </row>
    <row r="958" spans="3:16" ht="15.75" customHeight="1">
      <c r="C958" s="89"/>
      <c r="D958" s="89"/>
      <c r="E958" s="89"/>
      <c r="F958" s="89"/>
      <c r="H958" s="89"/>
      <c r="I958" s="89"/>
      <c r="J958" s="89"/>
      <c r="K958" s="89"/>
      <c r="L958" s="89"/>
      <c r="M958" s="89"/>
      <c r="N958" s="89"/>
      <c r="O958" s="89"/>
      <c r="P958" s="89"/>
    </row>
    <row r="959" spans="3:16" ht="15.75" customHeight="1">
      <c r="C959" s="89"/>
      <c r="D959" s="89"/>
      <c r="E959" s="89"/>
      <c r="F959" s="89"/>
      <c r="H959" s="89"/>
      <c r="I959" s="89"/>
      <c r="J959" s="89"/>
      <c r="K959" s="89"/>
      <c r="L959" s="89"/>
      <c r="M959" s="89"/>
      <c r="N959" s="89"/>
      <c r="O959" s="89"/>
      <c r="P959" s="89"/>
    </row>
    <row r="960" spans="3:16" ht="15.75" customHeight="1">
      <c r="C960" s="89"/>
      <c r="D960" s="89"/>
      <c r="E960" s="89"/>
      <c r="F960" s="89"/>
      <c r="H960" s="89"/>
      <c r="I960" s="89"/>
      <c r="J960" s="89"/>
      <c r="K960" s="89"/>
      <c r="L960" s="89"/>
      <c r="M960" s="89"/>
      <c r="N960" s="89"/>
      <c r="O960" s="89"/>
      <c r="P960" s="89"/>
    </row>
    <row r="961" spans="3:16" ht="15.75" customHeight="1">
      <c r="C961" s="89"/>
      <c r="D961" s="89"/>
      <c r="E961" s="89"/>
      <c r="F961" s="89"/>
      <c r="H961" s="89"/>
      <c r="I961" s="89"/>
      <c r="J961" s="89"/>
      <c r="K961" s="89"/>
      <c r="L961" s="89"/>
      <c r="M961" s="89"/>
      <c r="N961" s="89"/>
      <c r="O961" s="89"/>
      <c r="P961" s="89"/>
    </row>
    <row r="962" spans="3:16" ht="15.75" customHeight="1">
      <c r="C962" s="89"/>
      <c r="D962" s="89"/>
      <c r="E962" s="89"/>
      <c r="F962" s="89"/>
      <c r="H962" s="89"/>
      <c r="I962" s="89"/>
      <c r="J962" s="89"/>
      <c r="K962" s="89"/>
      <c r="L962" s="89"/>
      <c r="M962" s="89"/>
      <c r="N962" s="89"/>
      <c r="O962" s="89"/>
      <c r="P962" s="89"/>
    </row>
    <row r="963" spans="3:16" ht="15.75" customHeight="1">
      <c r="C963" s="89"/>
      <c r="D963" s="89"/>
      <c r="E963" s="89"/>
      <c r="F963" s="89"/>
      <c r="H963" s="89"/>
      <c r="I963" s="89"/>
      <c r="J963" s="89"/>
      <c r="K963" s="89"/>
      <c r="L963" s="89"/>
      <c r="M963" s="89"/>
      <c r="N963" s="89"/>
      <c r="O963" s="89"/>
      <c r="P963" s="89"/>
    </row>
    <row r="964" spans="3:16" ht="15.75" customHeight="1">
      <c r="C964" s="89"/>
      <c r="D964" s="89"/>
      <c r="E964" s="89"/>
      <c r="F964" s="89"/>
      <c r="H964" s="89"/>
      <c r="I964" s="89"/>
      <c r="J964" s="89"/>
      <c r="K964" s="89"/>
      <c r="L964" s="89"/>
      <c r="M964" s="89"/>
      <c r="N964" s="89"/>
      <c r="O964" s="89"/>
      <c r="P964" s="89"/>
    </row>
    <row r="965" spans="3:16" ht="15.75" customHeight="1">
      <c r="C965" s="89"/>
      <c r="D965" s="89"/>
      <c r="E965" s="89"/>
      <c r="F965" s="89"/>
      <c r="H965" s="89"/>
      <c r="I965" s="89"/>
      <c r="J965" s="89"/>
      <c r="K965" s="89"/>
      <c r="L965" s="89"/>
      <c r="M965" s="89"/>
      <c r="N965" s="89"/>
      <c r="O965" s="89"/>
      <c r="P965" s="89"/>
    </row>
    <row r="966" spans="3:16" ht="15.75" customHeight="1">
      <c r="C966" s="89"/>
      <c r="D966" s="89"/>
      <c r="E966" s="89"/>
      <c r="F966" s="89"/>
      <c r="H966" s="89"/>
      <c r="I966" s="89"/>
      <c r="J966" s="89"/>
      <c r="K966" s="89"/>
      <c r="L966" s="89"/>
      <c r="M966" s="89"/>
      <c r="N966" s="89"/>
      <c r="O966" s="89"/>
      <c r="P966" s="89"/>
    </row>
    <row r="967" spans="3:16" ht="15.75" customHeight="1">
      <c r="C967" s="89"/>
      <c r="D967" s="89"/>
      <c r="E967" s="89"/>
      <c r="F967" s="89"/>
      <c r="H967" s="89"/>
      <c r="I967" s="89"/>
      <c r="J967" s="89"/>
      <c r="K967" s="89"/>
      <c r="L967" s="89"/>
      <c r="M967" s="89"/>
      <c r="N967" s="89"/>
      <c r="O967" s="89"/>
      <c r="P967" s="89"/>
    </row>
    <row r="968" spans="3:16" ht="15.75" customHeight="1">
      <c r="C968" s="89"/>
      <c r="D968" s="89"/>
      <c r="E968" s="89"/>
      <c r="F968" s="89"/>
      <c r="H968" s="89"/>
      <c r="I968" s="89"/>
      <c r="J968" s="89"/>
      <c r="K968" s="89"/>
      <c r="L968" s="89"/>
      <c r="M968" s="89"/>
      <c r="N968" s="89"/>
      <c r="O968" s="89"/>
      <c r="P968" s="89"/>
    </row>
    <row r="969" spans="3:16" ht="15.75" customHeight="1">
      <c r="C969" s="89"/>
      <c r="D969" s="89"/>
      <c r="E969" s="89"/>
      <c r="F969" s="89"/>
      <c r="H969" s="89"/>
      <c r="I969" s="89"/>
      <c r="J969" s="89"/>
      <c r="K969" s="89"/>
      <c r="L969" s="89"/>
      <c r="M969" s="89"/>
      <c r="N969" s="89"/>
      <c r="O969" s="89"/>
      <c r="P969" s="89"/>
    </row>
    <row r="970" spans="3:16" ht="15.75" customHeight="1">
      <c r="C970" s="89"/>
      <c r="D970" s="89"/>
      <c r="E970" s="89"/>
      <c r="F970" s="89"/>
      <c r="H970" s="89"/>
      <c r="I970" s="89"/>
      <c r="J970" s="89"/>
      <c r="K970" s="89"/>
      <c r="L970" s="89"/>
      <c r="M970" s="89"/>
      <c r="N970" s="89"/>
      <c r="O970" s="89"/>
      <c r="P970" s="89"/>
    </row>
    <row r="971" spans="3:16" ht="15.75" customHeight="1">
      <c r="C971" s="89"/>
      <c r="D971" s="89"/>
      <c r="E971" s="89"/>
      <c r="F971" s="89"/>
      <c r="H971" s="89"/>
      <c r="I971" s="89"/>
      <c r="J971" s="89"/>
      <c r="K971" s="89"/>
      <c r="L971" s="89"/>
      <c r="M971" s="89"/>
      <c r="N971" s="89"/>
      <c r="O971" s="89"/>
      <c r="P971" s="89"/>
    </row>
    <row r="972" spans="3:16" ht="15.75" customHeight="1">
      <c r="C972" s="89"/>
      <c r="D972" s="89"/>
      <c r="E972" s="89"/>
      <c r="F972" s="89"/>
      <c r="H972" s="89"/>
      <c r="I972" s="89"/>
      <c r="J972" s="89"/>
      <c r="K972" s="89"/>
      <c r="L972" s="89"/>
      <c r="M972" s="89"/>
      <c r="N972" s="89"/>
      <c r="O972" s="89"/>
      <c r="P972" s="89"/>
    </row>
    <row r="973" spans="3:16" ht="15.75" customHeight="1">
      <c r="C973" s="89"/>
      <c r="D973" s="89"/>
      <c r="E973" s="89"/>
      <c r="F973" s="89"/>
      <c r="H973" s="89"/>
      <c r="I973" s="89"/>
      <c r="J973" s="89"/>
      <c r="K973" s="89"/>
      <c r="L973" s="89"/>
      <c r="M973" s="89"/>
      <c r="N973" s="89"/>
      <c r="O973" s="89"/>
      <c r="P973" s="89"/>
    </row>
    <row r="974" spans="3:16" ht="15.75" customHeight="1">
      <c r="C974" s="89"/>
      <c r="D974" s="89"/>
      <c r="E974" s="89"/>
      <c r="F974" s="89"/>
      <c r="H974" s="89"/>
      <c r="I974" s="89"/>
      <c r="J974" s="89"/>
      <c r="K974" s="89"/>
      <c r="L974" s="89"/>
      <c r="M974" s="89"/>
      <c r="N974" s="89"/>
      <c r="O974" s="89"/>
      <c r="P974" s="89"/>
    </row>
    <row r="975" spans="3:16" ht="15.75" customHeight="1">
      <c r="C975" s="89"/>
      <c r="D975" s="89"/>
      <c r="E975" s="89"/>
      <c r="F975" s="89"/>
      <c r="H975" s="89"/>
      <c r="I975" s="89"/>
      <c r="J975" s="89"/>
      <c r="K975" s="89"/>
      <c r="L975" s="89"/>
      <c r="M975" s="89"/>
      <c r="N975" s="89"/>
      <c r="O975" s="89"/>
      <c r="P975" s="89"/>
    </row>
    <row r="976" spans="3:16" ht="15.75" customHeight="1">
      <c r="C976" s="89"/>
      <c r="D976" s="89"/>
      <c r="E976" s="89"/>
      <c r="F976" s="89"/>
      <c r="H976" s="89"/>
      <c r="I976" s="89"/>
      <c r="J976" s="89"/>
      <c r="K976" s="89"/>
      <c r="L976" s="89"/>
      <c r="M976" s="89"/>
      <c r="N976" s="89"/>
      <c r="O976" s="89"/>
      <c r="P976" s="89"/>
    </row>
    <row r="977" spans="3:16" ht="15.75" customHeight="1">
      <c r="C977" s="89"/>
      <c r="D977" s="89"/>
      <c r="E977" s="89"/>
      <c r="F977" s="89"/>
      <c r="H977" s="89"/>
      <c r="I977" s="89"/>
      <c r="J977" s="89"/>
      <c r="K977" s="89"/>
      <c r="L977" s="89"/>
      <c r="M977" s="89"/>
      <c r="N977" s="89"/>
      <c r="O977" s="89"/>
      <c r="P977" s="89"/>
    </row>
    <row r="978" spans="3:16" ht="15.75" customHeight="1">
      <c r="C978" s="89"/>
      <c r="D978" s="89"/>
      <c r="E978" s="89"/>
      <c r="F978" s="89"/>
      <c r="H978" s="89"/>
      <c r="I978" s="89"/>
      <c r="J978" s="89"/>
      <c r="K978" s="89"/>
      <c r="L978" s="89"/>
      <c r="M978" s="89"/>
      <c r="N978" s="89"/>
      <c r="O978" s="89"/>
      <c r="P978" s="89"/>
    </row>
    <row r="979" spans="3:16" ht="15.75" customHeight="1">
      <c r="C979" s="89"/>
      <c r="D979" s="89"/>
      <c r="E979" s="89"/>
      <c r="F979" s="89"/>
      <c r="H979" s="89"/>
      <c r="I979" s="89"/>
      <c r="J979" s="89"/>
      <c r="K979" s="89"/>
      <c r="L979" s="89"/>
      <c r="M979" s="89"/>
      <c r="N979" s="89"/>
      <c r="O979" s="89"/>
      <c r="P979" s="89"/>
    </row>
    <row r="980" spans="3:16" ht="15.75" customHeight="1">
      <c r="C980" s="89"/>
      <c r="D980" s="89"/>
      <c r="E980" s="89"/>
      <c r="F980" s="89"/>
      <c r="H980" s="89"/>
      <c r="I980" s="89"/>
      <c r="J980" s="89"/>
      <c r="K980" s="89"/>
      <c r="L980" s="89"/>
      <c r="M980" s="89"/>
      <c r="N980" s="89"/>
      <c r="O980" s="89"/>
      <c r="P980" s="89"/>
    </row>
    <row r="981" spans="3:16" ht="15.75" customHeight="1">
      <c r="C981" s="89"/>
      <c r="D981" s="89"/>
      <c r="E981" s="89"/>
      <c r="F981" s="89"/>
      <c r="H981" s="89"/>
      <c r="I981" s="89"/>
      <c r="J981" s="89"/>
      <c r="K981" s="89"/>
      <c r="L981" s="89"/>
      <c r="M981" s="89"/>
      <c r="N981" s="89"/>
      <c r="O981" s="89"/>
      <c r="P981" s="89"/>
    </row>
    <row r="982" spans="3:16" ht="15.75" customHeight="1">
      <c r="C982" s="89"/>
      <c r="D982" s="89"/>
      <c r="E982" s="89"/>
      <c r="F982" s="89"/>
      <c r="H982" s="89"/>
      <c r="I982" s="89"/>
      <c r="J982" s="89"/>
      <c r="K982" s="89"/>
      <c r="L982" s="89"/>
      <c r="M982" s="89"/>
      <c r="N982" s="89"/>
      <c r="O982" s="89"/>
      <c r="P982" s="89"/>
    </row>
    <row r="983" spans="3:16" ht="15.75" customHeight="1">
      <c r="C983" s="89"/>
      <c r="D983" s="89"/>
      <c r="E983" s="89"/>
      <c r="F983" s="89"/>
      <c r="H983" s="89"/>
      <c r="I983" s="89"/>
      <c r="J983" s="89"/>
      <c r="K983" s="89"/>
      <c r="L983" s="89"/>
      <c r="M983" s="89"/>
      <c r="N983" s="89"/>
      <c r="O983" s="89"/>
      <c r="P983" s="89"/>
    </row>
    <row r="984" spans="3:16" ht="15.75" customHeight="1">
      <c r="C984" s="89"/>
      <c r="D984" s="89"/>
      <c r="E984" s="89"/>
      <c r="F984" s="89"/>
      <c r="H984" s="89"/>
      <c r="I984" s="89"/>
      <c r="J984" s="89"/>
      <c r="K984" s="89"/>
      <c r="L984" s="89"/>
      <c r="M984" s="89"/>
      <c r="N984" s="89"/>
      <c r="O984" s="89"/>
      <c r="P984" s="89"/>
    </row>
    <row r="985" spans="3:16" ht="15.75" customHeight="1">
      <c r="C985" s="89"/>
      <c r="D985" s="89"/>
      <c r="E985" s="89"/>
      <c r="F985" s="89"/>
      <c r="H985" s="89"/>
      <c r="I985" s="89"/>
      <c r="J985" s="89"/>
      <c r="K985" s="89"/>
      <c r="L985" s="89"/>
      <c r="M985" s="89"/>
      <c r="N985" s="89"/>
      <c r="O985" s="89"/>
      <c r="P985" s="89"/>
    </row>
    <row r="986" spans="3:16" ht="15.75" customHeight="1">
      <c r="C986" s="89"/>
      <c r="D986" s="89"/>
      <c r="E986" s="89"/>
      <c r="F986" s="89"/>
      <c r="H986" s="89"/>
      <c r="I986" s="89"/>
      <c r="J986" s="89"/>
      <c r="K986" s="89"/>
      <c r="L986" s="89"/>
      <c r="M986" s="89"/>
      <c r="N986" s="89"/>
      <c r="O986" s="89"/>
      <c r="P986" s="89"/>
    </row>
    <row r="987" spans="3:16" ht="15.75" customHeight="1">
      <c r="C987" s="89"/>
      <c r="D987" s="89"/>
      <c r="E987" s="89"/>
      <c r="F987" s="89"/>
      <c r="H987" s="89"/>
      <c r="I987" s="89"/>
      <c r="J987" s="89"/>
      <c r="K987" s="89"/>
      <c r="L987" s="89"/>
      <c r="M987" s="89"/>
      <c r="N987" s="89"/>
      <c r="O987" s="89"/>
      <c r="P987" s="89"/>
    </row>
    <row r="988" spans="3:16" ht="15.75" customHeight="1">
      <c r="C988" s="89"/>
      <c r="D988" s="89"/>
      <c r="E988" s="89"/>
      <c r="F988" s="89"/>
      <c r="H988" s="89"/>
      <c r="I988" s="89"/>
      <c r="J988" s="89"/>
      <c r="K988" s="89"/>
      <c r="L988" s="89"/>
      <c r="M988" s="89"/>
      <c r="N988" s="89"/>
      <c r="O988" s="89"/>
      <c r="P988" s="89"/>
    </row>
    <row r="989" spans="3:16" ht="15.75" customHeight="1">
      <c r="C989" s="89"/>
      <c r="D989" s="89"/>
      <c r="E989" s="89"/>
      <c r="F989" s="89"/>
      <c r="H989" s="89"/>
      <c r="I989" s="89"/>
      <c r="J989" s="89"/>
      <c r="K989" s="89"/>
      <c r="L989" s="89"/>
      <c r="M989" s="89"/>
      <c r="N989" s="89"/>
      <c r="O989" s="89"/>
      <c r="P989" s="89"/>
    </row>
    <row r="990" spans="3:16" ht="15.75" customHeight="1">
      <c r="C990" s="89"/>
      <c r="D990" s="89"/>
      <c r="E990" s="89"/>
      <c r="F990" s="89"/>
      <c r="H990" s="89"/>
      <c r="I990" s="89"/>
      <c r="J990" s="89"/>
      <c r="K990" s="89"/>
      <c r="L990" s="89"/>
      <c r="M990" s="89"/>
      <c r="N990" s="89"/>
      <c r="O990" s="89"/>
      <c r="P990" s="89"/>
    </row>
    <row r="991" spans="3:16" ht="15.75" customHeight="1">
      <c r="C991" s="89"/>
      <c r="D991" s="89"/>
      <c r="E991" s="89"/>
      <c r="F991" s="89"/>
      <c r="H991" s="89"/>
      <c r="I991" s="89"/>
      <c r="J991" s="89"/>
      <c r="K991" s="89"/>
      <c r="L991" s="89"/>
      <c r="M991" s="89"/>
      <c r="N991" s="89"/>
      <c r="O991" s="89"/>
      <c r="P991" s="89"/>
    </row>
    <row r="992" spans="3:16" ht="15.75" customHeight="1">
      <c r="C992" s="89"/>
      <c r="D992" s="89"/>
      <c r="E992" s="89"/>
      <c r="F992" s="89"/>
      <c r="H992" s="89"/>
      <c r="I992" s="89"/>
      <c r="J992" s="89"/>
      <c r="K992" s="89"/>
      <c r="L992" s="89"/>
      <c r="M992" s="89"/>
      <c r="N992" s="89"/>
      <c r="O992" s="89"/>
      <c r="P992" s="89"/>
    </row>
    <row r="993" spans="3:16" ht="15.75" customHeight="1">
      <c r="C993" s="89"/>
      <c r="D993" s="89"/>
      <c r="E993" s="89"/>
      <c r="F993" s="89"/>
      <c r="H993" s="89"/>
      <c r="I993" s="89"/>
      <c r="J993" s="89"/>
      <c r="K993" s="89"/>
      <c r="L993" s="89"/>
      <c r="M993" s="89"/>
      <c r="N993" s="89"/>
      <c r="O993" s="89"/>
      <c r="P993" s="89"/>
    </row>
    <row r="994" spans="3:16" ht="15.75" customHeight="1">
      <c r="C994" s="89"/>
      <c r="D994" s="89"/>
      <c r="E994" s="89"/>
      <c r="F994" s="89"/>
      <c r="H994" s="89"/>
      <c r="I994" s="89"/>
      <c r="J994" s="89"/>
      <c r="K994" s="89"/>
      <c r="L994" s="89"/>
      <c r="M994" s="89"/>
      <c r="N994" s="89"/>
      <c r="O994" s="89"/>
      <c r="P994" s="89"/>
    </row>
    <row r="995" spans="3:16" ht="15.75" customHeight="1">
      <c r="C995" s="89"/>
      <c r="D995" s="89"/>
      <c r="E995" s="89"/>
      <c r="F995" s="89"/>
      <c r="H995" s="89"/>
      <c r="I995" s="89"/>
      <c r="J995" s="89"/>
      <c r="K995" s="89"/>
      <c r="L995" s="89"/>
      <c r="M995" s="89"/>
      <c r="N995" s="89"/>
      <c r="O995" s="89"/>
      <c r="P995" s="89"/>
    </row>
    <row r="996" spans="3:16" ht="15.75" customHeight="1">
      <c r="C996" s="89"/>
      <c r="D996" s="89"/>
      <c r="E996" s="89"/>
      <c r="F996" s="89"/>
      <c r="H996" s="89"/>
      <c r="I996" s="89"/>
      <c r="J996" s="89"/>
      <c r="K996" s="89"/>
      <c r="L996" s="89"/>
      <c r="M996" s="89"/>
      <c r="N996" s="89"/>
      <c r="O996" s="89"/>
      <c r="P996" s="89"/>
    </row>
    <row r="997" spans="3:16" ht="15.75" customHeight="1">
      <c r="C997" s="89"/>
      <c r="D997" s="89"/>
      <c r="E997" s="89"/>
      <c r="F997" s="89"/>
      <c r="H997" s="89"/>
      <c r="I997" s="89"/>
      <c r="J997" s="89"/>
      <c r="K997" s="89"/>
      <c r="L997" s="89"/>
      <c r="M997" s="89"/>
      <c r="N997" s="89"/>
      <c r="O997" s="89"/>
      <c r="P997" s="89"/>
    </row>
    <row r="998" spans="3:16" ht="15.75" customHeight="1">
      <c r="C998" s="89"/>
      <c r="D998" s="89"/>
      <c r="E998" s="89"/>
      <c r="F998" s="89"/>
      <c r="H998" s="89"/>
      <c r="I998" s="89"/>
      <c r="J998" s="89"/>
      <c r="K998" s="89"/>
      <c r="L998" s="89"/>
      <c r="M998" s="89"/>
      <c r="N998" s="89"/>
      <c r="O998" s="89"/>
      <c r="P998" s="89"/>
    </row>
    <row r="999" spans="3:16" ht="15.75" customHeight="1">
      <c r="C999" s="89"/>
      <c r="D999" s="89"/>
      <c r="E999" s="89"/>
      <c r="F999" s="89"/>
      <c r="H999" s="89"/>
      <c r="I999" s="89"/>
      <c r="J999" s="89"/>
      <c r="K999" s="89"/>
      <c r="L999" s="89"/>
      <c r="M999" s="89"/>
      <c r="N999" s="89"/>
      <c r="O999" s="89"/>
      <c r="P999" s="89"/>
    </row>
    <row r="1000" spans="3:16" ht="15.75" customHeight="1">
      <c r="C1000" s="89"/>
      <c r="D1000" s="89"/>
      <c r="E1000" s="89"/>
      <c r="F1000" s="89"/>
      <c r="H1000" s="89"/>
      <c r="I1000" s="89"/>
      <c r="J1000" s="89"/>
      <c r="K1000" s="89"/>
      <c r="L1000" s="89"/>
      <c r="M1000" s="89"/>
      <c r="N1000" s="89"/>
      <c r="O1000" s="89"/>
      <c r="P1000" s="89"/>
    </row>
    <row r="1001" spans="3:16" ht="15.75" customHeight="1">
      <c r="C1001" s="89"/>
      <c r="D1001" s="89"/>
      <c r="E1001" s="89"/>
      <c r="F1001" s="89"/>
      <c r="H1001" s="89"/>
      <c r="I1001" s="89"/>
      <c r="J1001" s="89"/>
      <c r="K1001" s="89"/>
      <c r="L1001" s="89"/>
      <c r="M1001" s="89"/>
      <c r="N1001" s="89"/>
      <c r="O1001" s="89"/>
      <c r="P1001" s="89"/>
    </row>
  </sheetData>
  <mergeCells count="9">
    <mergeCell ref="A45:B45"/>
    <mergeCell ref="A37:B37"/>
    <mergeCell ref="A41:B41"/>
    <mergeCell ref="A42:B42"/>
    <mergeCell ref="A43:B43"/>
    <mergeCell ref="A44:B44"/>
    <mergeCell ref="A38:B38"/>
    <mergeCell ref="A39:B39"/>
    <mergeCell ref="A40:B40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9"/>
  <sheetViews>
    <sheetView topLeftCell="A19" zoomScale="80" zoomScaleNormal="220" workbookViewId="0">
      <selection activeCell="F7" sqref="F7"/>
    </sheetView>
  </sheetViews>
  <sheetFormatPr defaultColWidth="12.6875" defaultRowHeight="15" customHeight="1"/>
  <cols>
    <col min="1" max="1" width="40.3125" style="185" bestFit="1" customWidth="1"/>
    <col min="2" max="2" width="13.8125" style="292" customWidth="1"/>
    <col min="3" max="3" width="9" customWidth="1"/>
    <col min="4" max="4" width="16.25" customWidth="1"/>
    <col min="5" max="5" width="35.5" bestFit="1" customWidth="1"/>
    <col min="6" max="6" width="2.5" customWidth="1"/>
    <col min="7" max="7" width="1.6875" customWidth="1"/>
    <col min="8" max="8" width="5.3125" customWidth="1"/>
    <col min="9" max="9" width="5" customWidth="1"/>
    <col min="10" max="10" width="2" customWidth="1"/>
    <col min="11" max="11" width="5.3125" customWidth="1"/>
    <col min="12" max="13" width="9.3125" customWidth="1"/>
    <col min="14" max="14" width="37.6875" bestFit="1" customWidth="1"/>
    <col min="15" max="21" width="9.3125" customWidth="1"/>
  </cols>
  <sheetData>
    <row r="1" spans="1:15" ht="21">
      <c r="A1" s="226" t="s">
        <v>0</v>
      </c>
      <c r="C1" t="s">
        <v>943</v>
      </c>
    </row>
    <row r="2" spans="1:15" ht="21.4" thickBot="1">
      <c r="A2" s="226"/>
    </row>
    <row r="3" spans="1:15" ht="16.149999999999999" thickBot="1">
      <c r="A3" s="227" t="s">
        <v>2</v>
      </c>
      <c r="B3" s="4">
        <v>43858</v>
      </c>
      <c r="E3" s="208"/>
      <c r="F3" s="208"/>
      <c r="G3" s="208"/>
      <c r="H3" s="208"/>
      <c r="I3" s="208"/>
      <c r="J3" s="208"/>
    </row>
    <row r="4" spans="1:15" ht="15.75">
      <c r="A4" s="227" t="s">
        <v>707</v>
      </c>
      <c r="B4" s="326"/>
      <c r="E4" s="208"/>
      <c r="F4" s="208"/>
      <c r="G4" s="208"/>
      <c r="H4" s="208"/>
      <c r="I4" s="208"/>
      <c r="J4" s="208"/>
    </row>
    <row r="5" spans="1:15" ht="14.25">
      <c r="E5" s="209"/>
      <c r="F5" s="210"/>
      <c r="G5" s="210"/>
      <c r="H5" s="210"/>
      <c r="I5" s="210"/>
      <c r="J5" s="208"/>
    </row>
    <row r="6" spans="1:15" ht="16.149999999999999" thickBot="1">
      <c r="A6" s="228" t="s">
        <v>5</v>
      </c>
      <c r="B6" s="7" t="s">
        <v>85</v>
      </c>
      <c r="C6" s="9" t="s">
        <v>723</v>
      </c>
      <c r="D6" s="9" t="s">
        <v>724</v>
      </c>
      <c r="E6" s="325" t="s">
        <v>11</v>
      </c>
      <c r="F6" s="210"/>
      <c r="G6" s="211"/>
      <c r="H6" s="210"/>
      <c r="I6" s="210"/>
      <c r="J6" s="208"/>
    </row>
    <row r="7" spans="1:15" ht="16.149999999999999" thickBot="1">
      <c r="A7" s="229" t="s">
        <v>657</v>
      </c>
      <c r="B7" s="327">
        <v>7.54</v>
      </c>
      <c r="C7" s="27">
        <v>7</v>
      </c>
      <c r="D7" s="17">
        <v>20</v>
      </c>
      <c r="E7" s="324" t="s">
        <v>925</v>
      </c>
      <c r="F7" s="210"/>
      <c r="G7" s="211"/>
      <c r="H7" s="210"/>
      <c r="I7" s="210"/>
      <c r="J7" s="208"/>
      <c r="N7" s="187"/>
      <c r="O7" s="188"/>
    </row>
    <row r="8" spans="1:15" ht="16.149999999999999" thickBot="1">
      <c r="A8" s="229" t="s">
        <v>658</v>
      </c>
      <c r="B8" s="327">
        <v>150</v>
      </c>
      <c r="C8" s="27">
        <v>0</v>
      </c>
      <c r="D8" s="17" t="s">
        <v>83</v>
      </c>
      <c r="E8" s="324" t="s">
        <v>83</v>
      </c>
      <c r="F8" s="210"/>
      <c r="G8" s="210"/>
      <c r="H8" s="212"/>
      <c r="I8" s="210"/>
      <c r="J8" s="208"/>
      <c r="N8" s="187"/>
      <c r="O8" s="189"/>
    </row>
    <row r="9" spans="1:15" ht="16.149999999999999" thickBot="1">
      <c r="A9" s="229" t="s">
        <v>659</v>
      </c>
      <c r="B9" s="327">
        <v>16.39</v>
      </c>
      <c r="C9" s="27">
        <v>14</v>
      </c>
      <c r="D9" s="17">
        <v>100</v>
      </c>
      <c r="E9" s="324" t="s">
        <v>930</v>
      </c>
      <c r="F9" s="208"/>
      <c r="G9" s="208"/>
      <c r="H9" s="208"/>
      <c r="I9" s="208"/>
      <c r="J9" s="208"/>
      <c r="N9" s="187"/>
      <c r="O9" s="189"/>
    </row>
    <row r="10" spans="1:15" ht="16.149999999999999" thickBot="1">
      <c r="A10" s="229" t="s">
        <v>660</v>
      </c>
      <c r="B10" s="327">
        <v>1.85</v>
      </c>
      <c r="C10" s="27">
        <v>28</v>
      </c>
      <c r="D10" s="17">
        <v>617</v>
      </c>
      <c r="E10" s="324" t="s">
        <v>912</v>
      </c>
      <c r="N10" s="187"/>
      <c r="O10" s="189"/>
    </row>
    <row r="11" spans="1:15" ht="16.149999999999999" thickBot="1">
      <c r="A11" s="229" t="s">
        <v>661</v>
      </c>
      <c r="B11" s="327">
        <v>11.36</v>
      </c>
      <c r="C11" s="27">
        <v>14</v>
      </c>
      <c r="D11" s="17">
        <f>2.2*60</f>
        <v>132</v>
      </c>
      <c r="E11" s="324" t="s">
        <v>936</v>
      </c>
      <c r="N11" s="187"/>
      <c r="O11" s="189"/>
    </row>
    <row r="12" spans="1:15" ht="16.149999999999999" thickBot="1">
      <c r="A12" s="229" t="s">
        <v>662</v>
      </c>
      <c r="B12" s="327">
        <v>9.75</v>
      </c>
      <c r="C12" s="27">
        <v>14</v>
      </c>
      <c r="D12" s="17">
        <v>20</v>
      </c>
      <c r="E12" s="324" t="s">
        <v>929</v>
      </c>
      <c r="N12" s="187"/>
      <c r="O12" s="189"/>
    </row>
    <row r="13" spans="1:15" ht="16.149999999999999" thickBot="1">
      <c r="A13" s="229" t="s">
        <v>76</v>
      </c>
      <c r="B13" s="327">
        <v>4.88</v>
      </c>
      <c r="C13" s="27">
        <v>14</v>
      </c>
      <c r="D13" s="17">
        <v>165</v>
      </c>
      <c r="E13" s="324" t="s">
        <v>935</v>
      </c>
      <c r="N13" s="187"/>
      <c r="O13" s="189"/>
    </row>
    <row r="14" spans="1:15" ht="16.149999999999999" thickBot="1">
      <c r="A14" s="229" t="s">
        <v>663</v>
      </c>
      <c r="B14" s="327">
        <v>6.39</v>
      </c>
      <c r="C14" s="27">
        <v>14</v>
      </c>
      <c r="D14" s="17">
        <v>304.8</v>
      </c>
      <c r="E14" s="324" t="s">
        <v>911</v>
      </c>
      <c r="H14" s="3"/>
      <c r="I14" s="3"/>
      <c r="J14" s="3"/>
      <c r="K14" s="3"/>
      <c r="L14" s="3"/>
      <c r="N14" s="187"/>
      <c r="O14" s="189"/>
    </row>
    <row r="15" spans="1:15" ht="16.149999999999999" thickBot="1">
      <c r="A15" s="229" t="s">
        <v>664</v>
      </c>
      <c r="B15" s="327">
        <v>2.5</v>
      </c>
      <c r="C15" s="27">
        <v>14</v>
      </c>
      <c r="D15" s="17">
        <v>200</v>
      </c>
      <c r="E15" s="324" t="s">
        <v>928</v>
      </c>
      <c r="H15" s="3"/>
      <c r="I15" s="3"/>
      <c r="J15" s="3"/>
      <c r="K15" s="3"/>
      <c r="L15" s="3"/>
      <c r="N15" s="187"/>
      <c r="O15" s="189"/>
    </row>
    <row r="16" spans="1:15" ht="16.149999999999999" thickBot="1">
      <c r="A16" s="229" t="s">
        <v>665</v>
      </c>
      <c r="B16" s="327">
        <v>5.7</v>
      </c>
      <c r="C16" s="27">
        <v>28</v>
      </c>
      <c r="D16" s="17">
        <v>120</v>
      </c>
      <c r="E16" s="324" t="s">
        <v>928</v>
      </c>
      <c r="N16" s="187"/>
      <c r="O16" s="189"/>
    </row>
    <row r="17" spans="1:15" ht="16.149999999999999" thickBot="1">
      <c r="A17" s="229" t="s">
        <v>666</v>
      </c>
      <c r="B17" s="327">
        <v>3.45</v>
      </c>
      <c r="C17" s="27">
        <v>28</v>
      </c>
      <c r="D17" s="17">
        <v>6000</v>
      </c>
      <c r="E17" s="324" t="s">
        <v>921</v>
      </c>
      <c r="N17" s="187"/>
      <c r="O17" s="189"/>
    </row>
    <row r="18" spans="1:15" ht="16.149999999999999" thickBot="1">
      <c r="A18" s="229" t="s">
        <v>667</v>
      </c>
      <c r="B18" s="327">
        <v>228.57</v>
      </c>
      <c r="C18" s="27">
        <v>0</v>
      </c>
      <c r="D18" s="17" t="s">
        <v>83</v>
      </c>
      <c r="E18" s="324" t="s">
        <v>83</v>
      </c>
      <c r="N18" s="187"/>
      <c r="O18" s="189"/>
    </row>
    <row r="19" spans="1:15" ht="16.149999999999999" thickBot="1">
      <c r="A19" s="229" t="s">
        <v>668</v>
      </c>
      <c r="B19" s="327">
        <v>5.91</v>
      </c>
      <c r="C19" s="27">
        <v>7</v>
      </c>
      <c r="D19" s="17">
        <v>20</v>
      </c>
      <c r="E19" s="324" t="s">
        <v>925</v>
      </c>
      <c r="N19" s="187"/>
      <c r="O19" s="189"/>
    </row>
    <row r="20" spans="1:15" ht="16.149999999999999" thickBot="1">
      <c r="A20" s="229" t="s">
        <v>669</v>
      </c>
      <c r="B20" s="327">
        <v>2.21</v>
      </c>
      <c r="C20" s="27">
        <v>7</v>
      </c>
      <c r="D20" s="17">
        <v>20</v>
      </c>
      <c r="E20" s="324" t="s">
        <v>925</v>
      </c>
      <c r="N20" s="187"/>
      <c r="O20" s="189"/>
    </row>
    <row r="21" spans="1:15" ht="15.75" customHeight="1" thickBot="1">
      <c r="A21" s="229" t="s">
        <v>670</v>
      </c>
      <c r="B21" s="327">
        <v>6.25</v>
      </c>
      <c r="C21" s="27">
        <v>14</v>
      </c>
      <c r="D21" s="17">
        <f>8*25</f>
        <v>200</v>
      </c>
      <c r="E21" s="324" t="s">
        <v>919</v>
      </c>
      <c r="N21" s="187"/>
      <c r="O21" s="189"/>
    </row>
    <row r="22" spans="1:15" ht="15.75" customHeight="1" thickBot="1">
      <c r="A22" s="229" t="s">
        <v>671</v>
      </c>
      <c r="B22" s="327">
        <v>4.92</v>
      </c>
      <c r="C22" s="27">
        <v>28</v>
      </c>
      <c r="D22" s="17">
        <v>500</v>
      </c>
      <c r="E22" s="324" t="s">
        <v>922</v>
      </c>
      <c r="N22" s="187"/>
      <c r="O22" s="189"/>
    </row>
    <row r="23" spans="1:15" ht="15.75" customHeight="1" thickBot="1">
      <c r="A23" s="229" t="s">
        <v>672</v>
      </c>
      <c r="B23" s="327">
        <v>16.989999999999998</v>
      </c>
      <c r="C23" s="27">
        <v>5</v>
      </c>
      <c r="D23" s="17">
        <v>8</v>
      </c>
      <c r="E23" s="324" t="s">
        <v>924</v>
      </c>
      <c r="N23" s="187"/>
      <c r="O23" s="189"/>
    </row>
    <row r="24" spans="1:15" ht="15.75" customHeight="1" thickBot="1">
      <c r="A24" s="229" t="s">
        <v>673</v>
      </c>
      <c r="B24" s="327">
        <v>2.75</v>
      </c>
      <c r="C24" s="27">
        <v>14</v>
      </c>
      <c r="D24" s="17">
        <v>600</v>
      </c>
      <c r="E24" s="324" t="s">
        <v>673</v>
      </c>
      <c r="N24" s="187"/>
      <c r="O24" s="189"/>
    </row>
    <row r="25" spans="1:15" ht="15.75" customHeight="1" thickBot="1">
      <c r="A25" s="229" t="s">
        <v>674</v>
      </c>
      <c r="B25" s="327">
        <v>8.65</v>
      </c>
      <c r="C25" s="27">
        <v>10</v>
      </c>
      <c r="D25" s="17">
        <v>20</v>
      </c>
      <c r="E25" s="324" t="s">
        <v>913</v>
      </c>
      <c r="N25" s="187"/>
      <c r="O25" s="189"/>
    </row>
    <row r="26" spans="1:15" ht="15.75" customHeight="1" thickBot="1">
      <c r="A26" s="229" t="s">
        <v>675</v>
      </c>
      <c r="B26" s="327">
        <v>1.79</v>
      </c>
      <c r="C26" s="27">
        <v>1</v>
      </c>
      <c r="D26" s="17">
        <v>100</v>
      </c>
      <c r="E26" s="324" t="s">
        <v>914</v>
      </c>
      <c r="N26" s="187"/>
      <c r="O26" s="189"/>
    </row>
    <row r="27" spans="1:15" ht="15.75" customHeight="1" thickBot="1">
      <c r="A27" s="229" t="s">
        <v>676</v>
      </c>
      <c r="B27" s="327">
        <v>2.34</v>
      </c>
      <c r="C27" s="27">
        <v>1</v>
      </c>
      <c r="D27" s="17" t="s">
        <v>83</v>
      </c>
      <c r="E27" s="324" t="s">
        <v>914</v>
      </c>
      <c r="N27" s="187"/>
      <c r="O27" s="189"/>
    </row>
    <row r="28" spans="1:15" ht="15.75" customHeight="1" thickBot="1">
      <c r="A28" s="229" t="s">
        <v>677</v>
      </c>
      <c r="B28" s="327">
        <v>0</v>
      </c>
      <c r="C28" s="27"/>
      <c r="D28" s="17" t="s">
        <v>83</v>
      </c>
      <c r="E28" s="324" t="s">
        <v>915</v>
      </c>
      <c r="N28" s="187"/>
      <c r="O28" s="189"/>
    </row>
    <row r="29" spans="1:15" ht="15.75" customHeight="1" thickBot="1">
      <c r="A29" s="229" t="s">
        <v>678</v>
      </c>
      <c r="B29" s="327">
        <v>4.4000000000000004</v>
      </c>
      <c r="C29" s="27">
        <v>14</v>
      </c>
      <c r="D29" s="17">
        <v>1000</v>
      </c>
      <c r="E29" s="324" t="s">
        <v>923</v>
      </c>
      <c r="N29" s="187"/>
      <c r="O29" s="189"/>
    </row>
    <row r="30" spans="1:15" ht="15.75" customHeight="1" thickBot="1">
      <c r="A30" s="229" t="s">
        <v>679</v>
      </c>
      <c r="B30" s="327">
        <v>2.33</v>
      </c>
      <c r="C30" s="27">
        <v>1</v>
      </c>
      <c r="D30" s="17"/>
      <c r="E30" s="324" t="s">
        <v>916</v>
      </c>
      <c r="N30" s="187"/>
      <c r="O30" s="189"/>
    </row>
    <row r="31" spans="1:15" ht="15.75" customHeight="1" thickBot="1">
      <c r="A31" s="229" t="s">
        <v>680</v>
      </c>
      <c r="B31" s="327">
        <v>8.5500000000000007</v>
      </c>
      <c r="C31" s="27">
        <v>1</v>
      </c>
      <c r="D31" s="17">
        <v>21</v>
      </c>
      <c r="E31" s="324" t="s">
        <v>916</v>
      </c>
      <c r="N31" s="187"/>
      <c r="O31" s="189"/>
    </row>
    <row r="32" spans="1:15" ht="15.75" customHeight="1" thickBot="1">
      <c r="A32" s="229" t="s">
        <v>681</v>
      </c>
      <c r="B32" s="327">
        <v>2.6</v>
      </c>
      <c r="C32" s="27">
        <v>14</v>
      </c>
      <c r="D32" s="17">
        <v>360</v>
      </c>
      <c r="E32" s="324" t="s">
        <v>917</v>
      </c>
      <c r="N32" s="187"/>
      <c r="O32" s="189"/>
    </row>
    <row r="33" spans="1:15" ht="15.75" customHeight="1" thickBot="1">
      <c r="A33" s="229" t="s">
        <v>682</v>
      </c>
      <c r="B33" s="327">
        <v>6.5</v>
      </c>
      <c r="C33" s="27">
        <v>14</v>
      </c>
      <c r="D33" s="17">
        <v>200</v>
      </c>
      <c r="E33" s="324" t="s">
        <v>934</v>
      </c>
      <c r="N33" s="187"/>
      <c r="O33" s="189"/>
    </row>
    <row r="34" spans="1:15" ht="15.75" customHeight="1" thickBot="1">
      <c r="A34" s="229" t="s">
        <v>683</v>
      </c>
      <c r="B34" s="327">
        <v>6.5</v>
      </c>
      <c r="C34" s="27">
        <v>14</v>
      </c>
      <c r="D34" s="17">
        <v>40</v>
      </c>
      <c r="E34" s="324" t="s">
        <v>934</v>
      </c>
      <c r="N34" s="187"/>
      <c r="O34" s="189"/>
    </row>
    <row r="35" spans="1:15" ht="15.75" customHeight="1" thickBot="1">
      <c r="A35" s="229" t="s">
        <v>684</v>
      </c>
      <c r="B35" s="327">
        <v>5.72</v>
      </c>
      <c r="C35" s="27">
        <v>28</v>
      </c>
      <c r="D35" s="17">
        <v>500</v>
      </c>
      <c r="E35" s="324" t="s">
        <v>933</v>
      </c>
      <c r="N35" s="187"/>
      <c r="O35" s="189"/>
    </row>
    <row r="36" spans="1:15" ht="15.75" customHeight="1" thickBot="1">
      <c r="A36" s="229" t="s">
        <v>685</v>
      </c>
      <c r="B36" s="327">
        <v>2.08</v>
      </c>
      <c r="C36" s="27">
        <v>28</v>
      </c>
      <c r="D36" s="17">
        <v>1500</v>
      </c>
      <c r="E36" s="324" t="s">
        <v>932</v>
      </c>
      <c r="N36" s="187"/>
      <c r="O36" s="189"/>
    </row>
    <row r="37" spans="1:15" ht="15.75" customHeight="1" thickBot="1">
      <c r="A37" s="229" t="s">
        <v>686</v>
      </c>
      <c r="B37" s="327">
        <v>3.9</v>
      </c>
      <c r="C37" s="27">
        <f>16*7</f>
        <v>112</v>
      </c>
      <c r="D37" s="17">
        <f>44.1*40*2</f>
        <v>3528</v>
      </c>
      <c r="E37" s="324" t="s">
        <v>698</v>
      </c>
      <c r="N37" s="187"/>
      <c r="O37" s="189"/>
    </row>
    <row r="38" spans="1:15" ht="15.75" customHeight="1" thickBot="1">
      <c r="A38" s="229" t="s">
        <v>687</v>
      </c>
      <c r="B38" s="327">
        <v>6.25</v>
      </c>
      <c r="C38" s="27">
        <v>14</v>
      </c>
      <c r="D38" s="17">
        <v>300</v>
      </c>
      <c r="E38" s="324" t="s">
        <v>918</v>
      </c>
      <c r="N38" s="187"/>
      <c r="O38" s="189"/>
    </row>
    <row r="39" spans="1:15" ht="15.75" customHeight="1" thickBot="1">
      <c r="A39" s="229" t="s">
        <v>688</v>
      </c>
      <c r="B39" s="327">
        <v>3.15</v>
      </c>
      <c r="C39" s="27">
        <v>14</v>
      </c>
      <c r="D39" s="17">
        <v>200</v>
      </c>
      <c r="E39" s="324" t="s">
        <v>919</v>
      </c>
      <c r="N39" s="187"/>
      <c r="O39" s="189"/>
    </row>
    <row r="40" spans="1:15" ht="15.75" customHeight="1" thickBot="1">
      <c r="A40" s="229" t="s">
        <v>689</v>
      </c>
      <c r="B40" s="327">
        <v>1.05</v>
      </c>
      <c r="C40" s="248">
        <v>21</v>
      </c>
      <c r="D40" s="17">
        <v>5850</v>
      </c>
      <c r="E40" s="324" t="s">
        <v>920</v>
      </c>
      <c r="N40" s="187"/>
      <c r="O40" s="189"/>
    </row>
    <row r="41" spans="1:15" ht="15.75" customHeight="1" thickBot="1">
      <c r="A41" s="229" t="s">
        <v>75</v>
      </c>
      <c r="B41" s="327">
        <v>2.2200000000000002</v>
      </c>
      <c r="C41" s="27">
        <v>14</v>
      </c>
      <c r="D41" s="17">
        <v>167</v>
      </c>
      <c r="E41" s="324" t="s">
        <v>931</v>
      </c>
      <c r="N41" s="187"/>
      <c r="O41" s="189"/>
    </row>
    <row r="42" spans="1:15" ht="15.75" customHeight="1" thickBot="1">
      <c r="A42" s="229" t="s">
        <v>690</v>
      </c>
      <c r="B42" s="327">
        <v>1.92</v>
      </c>
      <c r="C42" s="27">
        <v>1</v>
      </c>
      <c r="D42" s="17">
        <v>125</v>
      </c>
      <c r="E42" s="324" t="s">
        <v>914</v>
      </c>
      <c r="N42" s="187"/>
      <c r="O42" s="189"/>
    </row>
    <row r="43" spans="1:15" ht="15.75" customHeight="1" thickBot="1">
      <c r="A43" s="229" t="s">
        <v>691</v>
      </c>
      <c r="B43" s="327">
        <v>10.29</v>
      </c>
      <c r="C43" s="27">
        <v>1</v>
      </c>
      <c r="D43" s="17">
        <v>13.22</v>
      </c>
      <c r="E43" s="324" t="s">
        <v>914</v>
      </c>
      <c r="N43" s="187"/>
      <c r="O43" s="189"/>
    </row>
    <row r="44" spans="1:15" ht="15.75" customHeight="1" thickBot="1">
      <c r="A44" s="229" t="s">
        <v>692</v>
      </c>
      <c r="B44" s="327">
        <v>10.35</v>
      </c>
      <c r="C44" s="27">
        <v>10</v>
      </c>
      <c r="D44" s="17">
        <v>20</v>
      </c>
      <c r="E44" s="324" t="s">
        <v>927</v>
      </c>
      <c r="N44" s="187"/>
      <c r="O44" s="189"/>
    </row>
    <row r="45" spans="1:15" ht="15.75" customHeight="1" thickBot="1">
      <c r="A45" s="229" t="s">
        <v>693</v>
      </c>
      <c r="B45" s="327">
        <v>1.5</v>
      </c>
      <c r="C45" s="27">
        <v>21</v>
      </c>
      <c r="D45" s="17">
        <v>448</v>
      </c>
      <c r="E45" s="324" t="s">
        <v>926</v>
      </c>
      <c r="N45" s="187"/>
      <c r="O45" s="189"/>
    </row>
    <row r="46" spans="1:15" ht="15.75" customHeight="1" thickBot="1">
      <c r="A46" s="229" t="s">
        <v>694</v>
      </c>
      <c r="B46" s="327">
        <v>1.9</v>
      </c>
      <c r="C46" s="27">
        <v>21</v>
      </c>
      <c r="D46" s="17">
        <f>22.04*20</f>
        <v>440.79999999999995</v>
      </c>
      <c r="E46" s="324" t="s">
        <v>926</v>
      </c>
      <c r="N46" s="187"/>
      <c r="O46" s="189"/>
    </row>
    <row r="47" spans="1:15" ht="15.75" customHeight="1" thickBot="1">
      <c r="A47" s="229" t="s">
        <v>695</v>
      </c>
      <c r="B47" s="327">
        <v>4.5</v>
      </c>
      <c r="C47" s="27">
        <v>5</v>
      </c>
      <c r="D47" s="17">
        <v>75</v>
      </c>
      <c r="E47" s="324" t="s">
        <v>924</v>
      </c>
      <c r="N47" s="187"/>
      <c r="O47" s="189"/>
    </row>
    <row r="48" spans="1:15" ht="15.75" customHeight="1" thickBot="1">
      <c r="A48" s="229" t="s">
        <v>696</v>
      </c>
      <c r="B48" s="327">
        <v>50.1</v>
      </c>
      <c r="C48" s="27">
        <v>7</v>
      </c>
      <c r="D48" s="17">
        <v>200</v>
      </c>
      <c r="E48" s="324" t="s">
        <v>925</v>
      </c>
      <c r="N48" s="187"/>
      <c r="O48" s="189"/>
    </row>
    <row r="49" spans="1:15" ht="15.75" customHeight="1" thickBot="1">
      <c r="A49" s="229" t="s">
        <v>697</v>
      </c>
      <c r="B49" s="327">
        <v>1.79</v>
      </c>
      <c r="C49" s="27">
        <v>7</v>
      </c>
      <c r="D49" s="17">
        <v>75</v>
      </c>
      <c r="E49" s="324" t="s">
        <v>925</v>
      </c>
      <c r="N49" s="187"/>
      <c r="O49" s="189"/>
    </row>
    <row r="50" spans="1:15" ht="15.75" customHeight="1">
      <c r="N50" s="187"/>
      <c r="O50" s="189"/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2"/>
  <sheetViews>
    <sheetView topLeftCell="A33" workbookViewId="0">
      <selection activeCell="H21" sqref="H21"/>
    </sheetView>
  </sheetViews>
  <sheetFormatPr defaultColWidth="12.6875" defaultRowHeight="15"/>
  <cols>
    <col min="1" max="1" width="51.8125" style="233" customWidth="1"/>
    <col min="2" max="2" width="24.6875" style="233" bestFit="1" customWidth="1"/>
    <col min="3" max="3" width="5.6875" style="233" bestFit="1" customWidth="1"/>
    <col min="4" max="4" width="9.3125" style="233" customWidth="1"/>
    <col min="5" max="5" width="10.5" style="233" bestFit="1" customWidth="1"/>
    <col min="6" max="6" width="19.1875" style="233" customWidth="1"/>
    <col min="7" max="7" width="34.8125" style="233" customWidth="1"/>
    <col min="8" max="26" width="9.3125" style="233" customWidth="1"/>
    <col min="27" max="16384" width="12.6875" style="233"/>
  </cols>
  <sheetData>
    <row r="1" spans="1:8" ht="28.5">
      <c r="A1" s="314" t="s">
        <v>101</v>
      </c>
    </row>
    <row r="2" spans="1:8">
      <c r="A2" s="330" t="s">
        <v>937</v>
      </c>
    </row>
    <row r="3" spans="1:8" ht="15.4" thickBot="1"/>
    <row r="4" spans="1:8" ht="36.4" thickBot="1">
      <c r="A4" s="310" t="s">
        <v>653</v>
      </c>
      <c r="B4" s="310" t="s">
        <v>654</v>
      </c>
      <c r="C4" s="310" t="s">
        <v>655</v>
      </c>
      <c r="D4" s="310" t="s">
        <v>656</v>
      </c>
      <c r="E4" s="310" t="s">
        <v>738</v>
      </c>
      <c r="F4" s="309" t="s">
        <v>723</v>
      </c>
      <c r="G4" s="309" t="s">
        <v>724</v>
      </c>
    </row>
    <row r="5" spans="1:8" ht="15.75" thickBot="1">
      <c r="A5" s="311" t="s">
        <v>739</v>
      </c>
      <c r="B5" s="312" t="s">
        <v>740</v>
      </c>
      <c r="C5" s="312" t="s">
        <v>741</v>
      </c>
      <c r="D5" s="313">
        <v>0.04</v>
      </c>
      <c r="E5" s="312">
        <v>13872</v>
      </c>
      <c r="F5" s="17">
        <v>21</v>
      </c>
      <c r="G5" s="17">
        <v>10000</v>
      </c>
    </row>
    <row r="6" spans="1:8" ht="15.75" thickBot="1">
      <c r="A6" s="311" t="s">
        <v>742</v>
      </c>
      <c r="B6" s="312">
        <v>25488</v>
      </c>
      <c r="C6" s="312" t="s">
        <v>741</v>
      </c>
      <c r="D6" s="313">
        <v>0.09</v>
      </c>
      <c r="E6" s="312">
        <v>2303.125</v>
      </c>
      <c r="F6" s="17">
        <v>21</v>
      </c>
      <c r="G6" s="17">
        <v>25000</v>
      </c>
    </row>
    <row r="7" spans="1:8" ht="15.75" thickBot="1">
      <c r="A7" s="311" t="s">
        <v>743</v>
      </c>
      <c r="B7" s="312" t="s">
        <v>744</v>
      </c>
      <c r="C7" s="312" t="s">
        <v>741</v>
      </c>
      <c r="D7" s="313">
        <v>0.04</v>
      </c>
      <c r="E7" s="312">
        <v>20326</v>
      </c>
      <c r="F7" s="17">
        <v>21</v>
      </c>
      <c r="G7" s="17">
        <v>10000</v>
      </c>
    </row>
    <row r="8" spans="1:8" ht="15.75" thickBot="1">
      <c r="A8" s="311" t="s">
        <v>745</v>
      </c>
      <c r="B8" s="312">
        <v>25492</v>
      </c>
      <c r="C8" s="312" t="s">
        <v>741</v>
      </c>
      <c r="D8" s="313">
        <v>0.09</v>
      </c>
      <c r="E8" s="312">
        <v>6952.5</v>
      </c>
      <c r="F8" s="17">
        <v>21</v>
      </c>
      <c r="G8" s="17">
        <v>6000</v>
      </c>
      <c r="H8" s="233" t="s">
        <v>938</v>
      </c>
    </row>
    <row r="9" spans="1:8" ht="15.75" thickBot="1">
      <c r="A9" s="311" t="s">
        <v>746</v>
      </c>
      <c r="B9" s="312" t="s">
        <v>747</v>
      </c>
      <c r="C9" s="312" t="s">
        <v>741</v>
      </c>
      <c r="D9" s="313">
        <v>0.04</v>
      </c>
      <c r="E9" s="312">
        <v>28952</v>
      </c>
      <c r="F9" s="17">
        <v>21</v>
      </c>
      <c r="G9" s="17">
        <v>10000</v>
      </c>
    </row>
    <row r="10" spans="1:8" ht="15.75" thickBot="1">
      <c r="A10" s="311" t="s">
        <v>748</v>
      </c>
      <c r="B10" s="312">
        <v>25490</v>
      </c>
      <c r="C10" s="312" t="s">
        <v>741</v>
      </c>
      <c r="D10" s="313">
        <v>0.09</v>
      </c>
      <c r="E10" s="312">
        <v>54.375</v>
      </c>
      <c r="F10" s="17">
        <v>21</v>
      </c>
      <c r="G10" s="17">
        <v>18000</v>
      </c>
      <c r="H10" s="233" t="s">
        <v>938</v>
      </c>
    </row>
    <row r="11" spans="1:8" ht="15.75" thickBot="1">
      <c r="A11" s="311" t="s">
        <v>749</v>
      </c>
      <c r="B11" s="312" t="s">
        <v>750</v>
      </c>
      <c r="C11" s="312" t="s">
        <v>741</v>
      </c>
      <c r="D11" s="313">
        <v>0.04</v>
      </c>
      <c r="E11" s="312">
        <v>15308</v>
      </c>
      <c r="F11" s="17">
        <v>21</v>
      </c>
      <c r="G11" s="17">
        <v>10000</v>
      </c>
    </row>
    <row r="12" spans="1:8" ht="15.75" thickBot="1">
      <c r="A12" s="311" t="s">
        <v>751</v>
      </c>
      <c r="B12" s="312">
        <v>25494</v>
      </c>
      <c r="C12" s="312" t="s">
        <v>741</v>
      </c>
      <c r="D12" s="313">
        <v>0.09</v>
      </c>
      <c r="E12" s="312">
        <v>7005.25</v>
      </c>
      <c r="F12" s="17">
        <v>21</v>
      </c>
      <c r="G12" s="17">
        <v>6000</v>
      </c>
      <c r="H12" s="233" t="s">
        <v>938</v>
      </c>
    </row>
    <row r="13" spans="1:8" ht="15.75" thickBot="1">
      <c r="A13" s="311" t="s">
        <v>752</v>
      </c>
      <c r="B13" s="312" t="s">
        <v>753</v>
      </c>
      <c r="C13" s="312" t="s">
        <v>741</v>
      </c>
      <c r="D13" s="313">
        <v>0.04</v>
      </c>
      <c r="E13" s="312">
        <v>9314</v>
      </c>
      <c r="F13" s="17">
        <v>21</v>
      </c>
      <c r="G13" s="17">
        <v>10000</v>
      </c>
    </row>
    <row r="14" spans="1:8" ht="15.75" thickBot="1">
      <c r="A14" s="311" t="s">
        <v>868</v>
      </c>
      <c r="B14" s="312" t="s">
        <v>869</v>
      </c>
      <c r="C14" s="312" t="s">
        <v>741</v>
      </c>
      <c r="D14" s="313">
        <v>0.52</v>
      </c>
      <c r="E14" s="312">
        <v>2608</v>
      </c>
      <c r="F14" s="17">
        <v>10</v>
      </c>
      <c r="G14" s="17">
        <v>6500</v>
      </c>
    </row>
    <row r="15" spans="1:8" ht="15.75" thickBot="1">
      <c r="A15" s="311" t="s">
        <v>874</v>
      </c>
      <c r="B15" s="312" t="s">
        <v>875</v>
      </c>
      <c r="C15" s="312" t="s">
        <v>741</v>
      </c>
      <c r="D15" s="313">
        <v>1.63</v>
      </c>
      <c r="E15" s="312">
        <v>109</v>
      </c>
      <c r="F15" s="17">
        <v>7</v>
      </c>
      <c r="G15" s="17">
        <v>250</v>
      </c>
      <c r="H15" s="233" t="s">
        <v>939</v>
      </c>
    </row>
    <row r="16" spans="1:8" ht="15.75" thickBot="1">
      <c r="A16" s="311" t="s">
        <v>876</v>
      </c>
      <c r="B16" s="312" t="s">
        <v>877</v>
      </c>
      <c r="C16" s="312" t="s">
        <v>741</v>
      </c>
      <c r="D16" s="313">
        <v>0.5</v>
      </c>
      <c r="E16" s="312">
        <v>93</v>
      </c>
      <c r="F16" s="17">
        <v>7</v>
      </c>
      <c r="G16" s="17">
        <v>250</v>
      </c>
    </row>
    <row r="17" spans="1:7" ht="15.75" thickBot="1">
      <c r="A17" s="311" t="s">
        <v>882</v>
      </c>
      <c r="B17" s="312" t="s">
        <v>883</v>
      </c>
      <c r="C17" s="312" t="s">
        <v>741</v>
      </c>
      <c r="D17" s="313">
        <v>5.05</v>
      </c>
      <c r="E17" s="312">
        <v>21</v>
      </c>
      <c r="F17" s="17">
        <v>3</v>
      </c>
      <c r="G17" s="17">
        <v>25</v>
      </c>
    </row>
    <row r="18" spans="1:7" ht="15.75" thickBot="1">
      <c r="A18" s="311" t="s">
        <v>884</v>
      </c>
      <c r="B18" s="312" t="s">
        <v>885</v>
      </c>
      <c r="C18" s="312" t="s">
        <v>741</v>
      </c>
      <c r="D18" s="313">
        <v>1.65</v>
      </c>
      <c r="E18" s="312">
        <v>0</v>
      </c>
      <c r="F18" s="17">
        <v>3</v>
      </c>
      <c r="G18" s="17">
        <v>25</v>
      </c>
    </row>
    <row r="19" spans="1:7" ht="15.75" thickBot="1">
      <c r="A19" s="311" t="s">
        <v>886</v>
      </c>
      <c r="B19" s="312" t="s">
        <v>887</v>
      </c>
      <c r="C19" s="312" t="s">
        <v>741</v>
      </c>
      <c r="D19" s="313">
        <v>1.51</v>
      </c>
      <c r="E19" s="312">
        <v>191</v>
      </c>
      <c r="F19" s="17">
        <v>7</v>
      </c>
      <c r="G19" s="17">
        <v>250</v>
      </c>
    </row>
    <row r="20" spans="1:7" ht="15.75" thickBot="1">
      <c r="A20" s="311" t="s">
        <v>888</v>
      </c>
      <c r="B20" s="312" t="s">
        <v>889</v>
      </c>
      <c r="C20" s="312" t="s">
        <v>741</v>
      </c>
      <c r="D20" s="313">
        <v>0.69</v>
      </c>
      <c r="E20" s="312">
        <v>207</v>
      </c>
      <c r="F20" s="17">
        <v>7</v>
      </c>
      <c r="G20" s="17">
        <v>250</v>
      </c>
    </row>
    <row r="21" spans="1:7" ht="15.75" thickBot="1">
      <c r="A21" s="311" t="s">
        <v>890</v>
      </c>
      <c r="B21" s="312" t="s">
        <v>891</v>
      </c>
      <c r="C21" s="312" t="s">
        <v>741</v>
      </c>
      <c r="D21" s="313">
        <v>0.11</v>
      </c>
      <c r="E21" s="312">
        <v>14482</v>
      </c>
      <c r="F21" s="17">
        <v>10</v>
      </c>
      <c r="G21" s="17">
        <v>30000</v>
      </c>
    </row>
    <row r="22" spans="1:7" ht="15.75" thickBot="1">
      <c r="A22" s="311" t="s">
        <v>880</v>
      </c>
      <c r="B22" s="312" t="s">
        <v>881</v>
      </c>
      <c r="C22" s="312" t="s">
        <v>741</v>
      </c>
      <c r="D22" s="313">
        <v>0.21</v>
      </c>
      <c r="E22" s="312">
        <v>3172</v>
      </c>
      <c r="F22" s="17">
        <v>14</v>
      </c>
      <c r="G22" s="17">
        <v>4000</v>
      </c>
    </row>
    <row r="23" spans="1:7" ht="15.75" thickBot="1">
      <c r="A23" s="311" t="s">
        <v>870</v>
      </c>
      <c r="B23" s="312" t="s">
        <v>871</v>
      </c>
      <c r="C23" s="312" t="s">
        <v>741</v>
      </c>
      <c r="D23" s="313">
        <v>0.2</v>
      </c>
      <c r="E23" s="312">
        <v>17747</v>
      </c>
      <c r="F23" s="17" t="s">
        <v>83</v>
      </c>
      <c r="G23" s="17" t="s">
        <v>83</v>
      </c>
    </row>
    <row r="24" spans="1:7" ht="15.75" thickBot="1">
      <c r="A24" s="311" t="s">
        <v>872</v>
      </c>
      <c r="B24" s="312" t="s">
        <v>873</v>
      </c>
      <c r="C24" s="312" t="s">
        <v>741</v>
      </c>
      <c r="D24" s="313">
        <v>0.27</v>
      </c>
      <c r="E24" s="312">
        <v>4952</v>
      </c>
      <c r="F24" s="17">
        <v>14</v>
      </c>
      <c r="G24" s="17">
        <v>50000</v>
      </c>
    </row>
    <row r="25" spans="1:7" ht="15.75" thickBot="1">
      <c r="A25" s="311" t="s">
        <v>878</v>
      </c>
      <c r="B25" s="312" t="s">
        <v>879</v>
      </c>
      <c r="C25" s="312" t="s">
        <v>741</v>
      </c>
      <c r="D25" s="313">
        <v>0.49</v>
      </c>
      <c r="E25" s="312">
        <v>756</v>
      </c>
      <c r="F25" s="17">
        <v>10</v>
      </c>
      <c r="G25" s="17">
        <v>2500</v>
      </c>
    </row>
    <row r="26" spans="1:7" ht="15.75" thickBot="1">
      <c r="A26" s="311" t="s">
        <v>852</v>
      </c>
      <c r="B26" s="312" t="s">
        <v>853</v>
      </c>
      <c r="C26" s="312" t="s">
        <v>741</v>
      </c>
      <c r="D26" s="313">
        <v>0.08</v>
      </c>
      <c r="E26" s="312">
        <v>11209</v>
      </c>
      <c r="F26" s="17">
        <v>21</v>
      </c>
      <c r="G26" s="17">
        <v>30000</v>
      </c>
    </row>
    <row r="27" spans="1:7" ht="15.75" thickBot="1">
      <c r="A27" s="311" t="s">
        <v>864</v>
      </c>
      <c r="B27" s="312" t="s">
        <v>865</v>
      </c>
      <c r="C27" s="312" t="s">
        <v>741</v>
      </c>
      <c r="D27" s="313">
        <v>0.19</v>
      </c>
      <c r="E27" s="312">
        <v>3599</v>
      </c>
      <c r="F27" s="17">
        <v>21</v>
      </c>
      <c r="G27" s="17">
        <v>10000</v>
      </c>
    </row>
    <row r="28" spans="1:7" ht="15.75" thickBot="1">
      <c r="A28" s="311" t="s">
        <v>866</v>
      </c>
      <c r="B28" s="312" t="s">
        <v>867</v>
      </c>
      <c r="C28" s="312" t="s">
        <v>741</v>
      </c>
      <c r="D28" s="313">
        <v>0</v>
      </c>
      <c r="E28" s="312">
        <v>0</v>
      </c>
      <c r="F28" s="17">
        <v>21</v>
      </c>
      <c r="G28" s="17">
        <v>5000</v>
      </c>
    </row>
    <row r="29" spans="1:7" ht="15.75" thickBot="1">
      <c r="A29" s="311" t="s">
        <v>754</v>
      </c>
      <c r="B29" s="312" t="s">
        <v>755</v>
      </c>
      <c r="C29" s="312" t="s">
        <v>741</v>
      </c>
      <c r="D29" s="313">
        <v>0.09</v>
      </c>
      <c r="E29" s="312">
        <v>1305</v>
      </c>
      <c r="F29" s="17">
        <v>7</v>
      </c>
      <c r="G29" s="17">
        <v>1300</v>
      </c>
    </row>
    <row r="30" spans="1:7" ht="15.75" thickBot="1">
      <c r="A30" s="311" t="s">
        <v>756</v>
      </c>
      <c r="B30" s="312" t="s">
        <v>757</v>
      </c>
      <c r="C30" s="312" t="s">
        <v>741</v>
      </c>
      <c r="D30" s="313">
        <v>0.09</v>
      </c>
      <c r="E30" s="312">
        <v>80</v>
      </c>
      <c r="F30" s="17">
        <v>7</v>
      </c>
      <c r="G30" s="17">
        <v>1300</v>
      </c>
    </row>
    <row r="31" spans="1:7" ht="15.75" thickBot="1">
      <c r="A31" s="311" t="s">
        <v>758</v>
      </c>
      <c r="B31" s="312" t="s">
        <v>759</v>
      </c>
      <c r="C31" s="312" t="s">
        <v>741</v>
      </c>
      <c r="D31" s="313">
        <v>0.09</v>
      </c>
      <c r="E31" s="312">
        <v>1305</v>
      </c>
      <c r="F31" s="17">
        <v>7</v>
      </c>
      <c r="G31" s="17">
        <v>1300</v>
      </c>
    </row>
    <row r="32" spans="1:7" ht="15.75" thickBot="1">
      <c r="A32" s="311" t="s">
        <v>760</v>
      </c>
      <c r="B32" s="312" t="s">
        <v>761</v>
      </c>
      <c r="C32" s="312" t="s">
        <v>741</v>
      </c>
      <c r="D32" s="313">
        <v>0.09</v>
      </c>
      <c r="E32" s="312">
        <v>704</v>
      </c>
      <c r="F32" s="17">
        <v>7</v>
      </c>
      <c r="G32" s="17">
        <v>1300</v>
      </c>
    </row>
    <row r="33" spans="1:7" ht="15.75" thickBot="1">
      <c r="A33" s="311" t="s">
        <v>762</v>
      </c>
      <c r="B33" s="312" t="s">
        <v>763</v>
      </c>
      <c r="C33" s="312" t="s">
        <v>741</v>
      </c>
      <c r="D33" s="313">
        <v>0.09</v>
      </c>
      <c r="E33" s="312">
        <v>150</v>
      </c>
      <c r="F33" s="17">
        <v>7</v>
      </c>
      <c r="G33" s="17">
        <v>1300</v>
      </c>
    </row>
    <row r="34" spans="1:7" ht="15.75" thickBot="1">
      <c r="A34" s="311" t="s">
        <v>764</v>
      </c>
      <c r="B34" s="312" t="s">
        <v>765</v>
      </c>
      <c r="C34" s="312" t="s">
        <v>741</v>
      </c>
      <c r="D34" s="313">
        <v>0.09</v>
      </c>
      <c r="E34" s="312">
        <v>1305</v>
      </c>
      <c r="F34" s="17">
        <v>7</v>
      </c>
      <c r="G34" s="17">
        <v>1300</v>
      </c>
    </row>
    <row r="35" spans="1:7" ht="15.75" thickBot="1">
      <c r="A35" s="311" t="s">
        <v>766</v>
      </c>
      <c r="B35" s="312" t="s">
        <v>767</v>
      </c>
      <c r="C35" s="312" t="s">
        <v>741</v>
      </c>
      <c r="D35" s="313">
        <v>0</v>
      </c>
      <c r="E35" s="312">
        <v>400</v>
      </c>
      <c r="F35" s="17">
        <v>21</v>
      </c>
      <c r="G35" s="17" t="s">
        <v>83</v>
      </c>
    </row>
    <row r="36" spans="1:7" ht="15.75" thickBot="1">
      <c r="A36" s="311" t="s">
        <v>768</v>
      </c>
      <c r="B36" s="312" t="s">
        <v>769</v>
      </c>
      <c r="C36" s="312" t="s">
        <v>741</v>
      </c>
      <c r="D36" s="313">
        <v>0.09</v>
      </c>
      <c r="E36" s="312">
        <v>1550</v>
      </c>
      <c r="F36" s="17">
        <v>21</v>
      </c>
      <c r="G36" s="17" t="s">
        <v>83</v>
      </c>
    </row>
    <row r="37" spans="1:7" ht="15.75" thickBot="1">
      <c r="A37" s="311" t="s">
        <v>770</v>
      </c>
      <c r="B37" s="312" t="s">
        <v>771</v>
      </c>
      <c r="C37" s="312" t="s">
        <v>741</v>
      </c>
      <c r="D37" s="313">
        <v>0.09</v>
      </c>
      <c r="E37" s="312">
        <v>1550</v>
      </c>
      <c r="F37" s="17">
        <v>21</v>
      </c>
      <c r="G37" s="17" t="s">
        <v>83</v>
      </c>
    </row>
    <row r="38" spans="1:7" ht="15.75" thickBot="1">
      <c r="A38" s="311" t="s">
        <v>772</v>
      </c>
      <c r="B38" s="312" t="s">
        <v>773</v>
      </c>
      <c r="C38" s="312" t="s">
        <v>741</v>
      </c>
      <c r="D38" s="313">
        <v>0.13</v>
      </c>
      <c r="E38" s="312">
        <v>2104</v>
      </c>
      <c r="F38" s="17">
        <v>21</v>
      </c>
      <c r="G38" s="17">
        <v>1000</v>
      </c>
    </row>
    <row r="39" spans="1:7" ht="15.75" thickBot="1">
      <c r="A39" s="311" t="s">
        <v>774</v>
      </c>
      <c r="B39" s="312" t="s">
        <v>775</v>
      </c>
      <c r="C39" s="312" t="s">
        <v>741</v>
      </c>
      <c r="D39" s="313">
        <v>0.17</v>
      </c>
      <c r="E39" s="312">
        <v>1863</v>
      </c>
      <c r="F39" s="17">
        <v>21</v>
      </c>
      <c r="G39" s="17">
        <v>5000</v>
      </c>
    </row>
    <row r="40" spans="1:7" ht="15.75" thickBot="1">
      <c r="A40" s="311" t="s">
        <v>776</v>
      </c>
      <c r="B40" s="312" t="s">
        <v>777</v>
      </c>
      <c r="C40" s="312" t="s">
        <v>741</v>
      </c>
      <c r="D40" s="313">
        <v>0.17</v>
      </c>
      <c r="E40" s="312">
        <v>1541</v>
      </c>
      <c r="F40" s="17">
        <v>21</v>
      </c>
      <c r="G40" s="17">
        <v>5000</v>
      </c>
    </row>
    <row r="41" spans="1:7" ht="15.75" thickBot="1">
      <c r="A41" s="311" t="s">
        <v>778</v>
      </c>
      <c r="B41" s="312" t="s">
        <v>779</v>
      </c>
      <c r="C41" s="312" t="s">
        <v>741</v>
      </c>
      <c r="D41" s="313">
        <v>0.17</v>
      </c>
      <c r="E41" s="312">
        <v>993</v>
      </c>
      <c r="F41" s="17">
        <v>21</v>
      </c>
      <c r="G41" s="17">
        <v>5000</v>
      </c>
    </row>
    <row r="42" spans="1:7" ht="15.75" thickBot="1">
      <c r="A42" s="311" t="s">
        <v>780</v>
      </c>
      <c r="B42" s="312" t="s">
        <v>781</v>
      </c>
      <c r="C42" s="312" t="s">
        <v>741</v>
      </c>
      <c r="D42" s="313">
        <v>0.17</v>
      </c>
      <c r="E42" s="312">
        <v>392</v>
      </c>
      <c r="F42" s="17">
        <v>21</v>
      </c>
      <c r="G42" s="17">
        <v>5000</v>
      </c>
    </row>
    <row r="43" spans="1:7" ht="15.75" thickBot="1">
      <c r="A43" s="311" t="s">
        <v>782</v>
      </c>
      <c r="B43" s="312" t="s">
        <v>783</v>
      </c>
      <c r="C43" s="312" t="s">
        <v>741</v>
      </c>
      <c r="D43" s="313">
        <v>0.17</v>
      </c>
      <c r="E43" s="312">
        <v>1467</v>
      </c>
      <c r="F43" s="17">
        <v>21</v>
      </c>
      <c r="G43" s="17">
        <v>5000</v>
      </c>
    </row>
    <row r="44" spans="1:7" ht="15.75" thickBot="1">
      <c r="A44" s="311" t="s">
        <v>784</v>
      </c>
      <c r="B44" s="312" t="s">
        <v>785</v>
      </c>
      <c r="C44" s="312" t="s">
        <v>741</v>
      </c>
      <c r="D44" s="313">
        <v>0.12</v>
      </c>
      <c r="E44" s="312">
        <v>1724</v>
      </c>
      <c r="F44" s="17">
        <v>21</v>
      </c>
      <c r="G44" s="17">
        <v>5000</v>
      </c>
    </row>
    <row r="45" spans="1:7" ht="15.75" thickBot="1">
      <c r="A45" s="311" t="s">
        <v>786</v>
      </c>
      <c r="B45" s="312" t="s">
        <v>787</v>
      </c>
      <c r="C45" s="312" t="s">
        <v>741</v>
      </c>
      <c r="D45" s="313">
        <v>0.17</v>
      </c>
      <c r="E45" s="312">
        <v>6818</v>
      </c>
      <c r="F45" s="17">
        <v>21</v>
      </c>
      <c r="G45" s="17">
        <v>5000</v>
      </c>
    </row>
    <row r="46" spans="1:7" ht="15.75" thickBot="1">
      <c r="A46" s="311" t="s">
        <v>788</v>
      </c>
      <c r="B46" s="312" t="s">
        <v>789</v>
      </c>
      <c r="C46" s="312" t="s">
        <v>741</v>
      </c>
      <c r="D46" s="313">
        <v>0.17</v>
      </c>
      <c r="E46" s="312">
        <v>3397</v>
      </c>
      <c r="F46" s="17">
        <v>21</v>
      </c>
      <c r="G46" s="17">
        <v>5000</v>
      </c>
    </row>
    <row r="47" spans="1:7" ht="15.75" thickBot="1">
      <c r="A47" s="311" t="s">
        <v>790</v>
      </c>
      <c r="B47" s="312" t="s">
        <v>791</v>
      </c>
      <c r="C47" s="312" t="s">
        <v>741</v>
      </c>
      <c r="D47" s="313">
        <v>0.17</v>
      </c>
      <c r="E47" s="312">
        <v>2530</v>
      </c>
      <c r="F47" s="17">
        <v>21</v>
      </c>
      <c r="G47" s="17">
        <v>5000</v>
      </c>
    </row>
    <row r="48" spans="1:7" ht="15.75" thickBot="1">
      <c r="A48" s="311" t="s">
        <v>792</v>
      </c>
      <c r="B48" s="312" t="s">
        <v>793</v>
      </c>
      <c r="C48" s="312" t="s">
        <v>741</v>
      </c>
      <c r="D48" s="313">
        <v>0.17</v>
      </c>
      <c r="E48" s="312">
        <v>4209</v>
      </c>
      <c r="F48" s="17">
        <v>21</v>
      </c>
      <c r="G48" s="17">
        <v>5000</v>
      </c>
    </row>
    <row r="49" spans="1:7" ht="15.75" thickBot="1">
      <c r="A49" s="311" t="s">
        <v>794</v>
      </c>
      <c r="B49" s="312" t="s">
        <v>795</v>
      </c>
      <c r="C49" s="312" t="s">
        <v>741</v>
      </c>
      <c r="D49" s="313">
        <v>0.17</v>
      </c>
      <c r="E49" s="312">
        <v>1751</v>
      </c>
      <c r="F49" s="17">
        <v>21</v>
      </c>
      <c r="G49" s="17">
        <v>5000</v>
      </c>
    </row>
    <row r="50" spans="1:7" ht="15.75" thickBot="1">
      <c r="A50" s="311" t="s">
        <v>796</v>
      </c>
      <c r="B50" s="312" t="s">
        <v>797</v>
      </c>
      <c r="C50" s="312" t="s">
        <v>741</v>
      </c>
      <c r="D50" s="313">
        <v>0.17</v>
      </c>
      <c r="E50" s="312">
        <v>0</v>
      </c>
      <c r="F50" s="17">
        <v>21</v>
      </c>
      <c r="G50" s="17">
        <v>5000</v>
      </c>
    </row>
    <row r="51" spans="1:7" ht="15.75" thickBot="1">
      <c r="A51" s="311" t="s">
        <v>798</v>
      </c>
      <c r="B51" s="312" t="s">
        <v>799</v>
      </c>
      <c r="C51" s="312" t="s">
        <v>741</v>
      </c>
      <c r="D51" s="313">
        <v>0.12</v>
      </c>
      <c r="E51" s="312">
        <v>1250</v>
      </c>
      <c r="F51" s="17">
        <v>21</v>
      </c>
      <c r="G51" s="17">
        <v>2500</v>
      </c>
    </row>
    <row r="52" spans="1:7" ht="15.75" thickBot="1">
      <c r="A52" s="311" t="s">
        <v>800</v>
      </c>
      <c r="B52" s="312" t="s">
        <v>801</v>
      </c>
      <c r="C52" s="312" t="s">
        <v>741</v>
      </c>
      <c r="D52" s="313">
        <v>0.12</v>
      </c>
      <c r="E52" s="312">
        <v>1225</v>
      </c>
      <c r="F52" s="17">
        <v>21</v>
      </c>
      <c r="G52" s="17">
        <v>2500</v>
      </c>
    </row>
    <row r="53" spans="1:7" ht="15.75" thickBot="1">
      <c r="A53" s="311" t="s">
        <v>802</v>
      </c>
      <c r="B53" s="312" t="s">
        <v>803</v>
      </c>
      <c r="C53" s="312" t="s">
        <v>741</v>
      </c>
      <c r="D53" s="313">
        <v>0.12</v>
      </c>
      <c r="E53" s="312">
        <v>1375</v>
      </c>
      <c r="F53" s="17">
        <v>21</v>
      </c>
      <c r="G53" s="17">
        <v>2500</v>
      </c>
    </row>
    <row r="54" spans="1:7" ht="15.75" thickBot="1">
      <c r="A54" s="311" t="s">
        <v>804</v>
      </c>
      <c r="B54" s="312" t="s">
        <v>805</v>
      </c>
      <c r="C54" s="312" t="s">
        <v>741</v>
      </c>
      <c r="D54" s="313">
        <v>0.12</v>
      </c>
      <c r="E54" s="312">
        <v>1350</v>
      </c>
      <c r="F54" s="17">
        <v>21</v>
      </c>
      <c r="G54" s="17">
        <v>2500</v>
      </c>
    </row>
    <row r="55" spans="1:7" ht="15.75" thickBot="1">
      <c r="A55" s="311" t="s">
        <v>806</v>
      </c>
      <c r="B55" s="312" t="s">
        <v>807</v>
      </c>
      <c r="C55" s="312" t="s">
        <v>741</v>
      </c>
      <c r="D55" s="313">
        <v>0.12</v>
      </c>
      <c r="E55" s="312">
        <v>2188</v>
      </c>
      <c r="F55" s="17">
        <v>21</v>
      </c>
      <c r="G55" s="17">
        <v>2500</v>
      </c>
    </row>
    <row r="56" spans="1:7" ht="15.75" thickBot="1">
      <c r="A56" s="311" t="s">
        <v>808</v>
      </c>
      <c r="B56" s="312" t="s">
        <v>809</v>
      </c>
      <c r="C56" s="312" t="s">
        <v>741</v>
      </c>
      <c r="D56" s="313">
        <v>0.12</v>
      </c>
      <c r="E56" s="312">
        <v>1140</v>
      </c>
      <c r="F56" s="17">
        <v>21</v>
      </c>
      <c r="G56" s="17">
        <v>2500</v>
      </c>
    </row>
    <row r="57" spans="1:7" ht="15.75" thickBot="1">
      <c r="A57" s="311" t="s">
        <v>810</v>
      </c>
      <c r="B57" s="312" t="s">
        <v>811</v>
      </c>
      <c r="C57" s="312" t="s">
        <v>741</v>
      </c>
      <c r="D57" s="313">
        <v>0.12</v>
      </c>
      <c r="E57" s="312">
        <v>975</v>
      </c>
      <c r="F57" s="17">
        <v>21</v>
      </c>
      <c r="G57" s="17">
        <v>2500</v>
      </c>
    </row>
    <row r="58" spans="1:7" ht="15.75" thickBot="1">
      <c r="A58" s="311" t="s">
        <v>812</v>
      </c>
      <c r="B58" s="312" t="s">
        <v>813</v>
      </c>
      <c r="C58" s="312" t="s">
        <v>741</v>
      </c>
      <c r="D58" s="313">
        <v>0.12</v>
      </c>
      <c r="E58" s="312">
        <v>1100</v>
      </c>
      <c r="F58" s="17">
        <v>21</v>
      </c>
      <c r="G58" s="17">
        <v>2500</v>
      </c>
    </row>
    <row r="59" spans="1:7" ht="15.75" thickBot="1">
      <c r="A59" s="311" t="s">
        <v>814</v>
      </c>
      <c r="B59" s="312" t="s">
        <v>815</v>
      </c>
      <c r="C59" s="312" t="s">
        <v>741</v>
      </c>
      <c r="D59" s="313">
        <v>0.12</v>
      </c>
      <c r="E59" s="312">
        <v>1050</v>
      </c>
      <c r="F59" s="17">
        <v>21</v>
      </c>
      <c r="G59" s="17">
        <v>2500</v>
      </c>
    </row>
    <row r="60" spans="1:7" ht="15.75" thickBot="1">
      <c r="A60" s="311" t="s">
        <v>816</v>
      </c>
      <c r="B60" s="312" t="s">
        <v>817</v>
      </c>
      <c r="C60" s="312" t="s">
        <v>741</v>
      </c>
      <c r="D60" s="313">
        <v>0.12</v>
      </c>
      <c r="E60" s="312">
        <v>1300</v>
      </c>
      <c r="F60" s="17">
        <v>21</v>
      </c>
      <c r="G60" s="17">
        <v>2500</v>
      </c>
    </row>
    <row r="61" spans="1:7" ht="15.75" thickBot="1">
      <c r="A61" s="311" t="s">
        <v>818</v>
      </c>
      <c r="B61" s="312" t="s">
        <v>819</v>
      </c>
      <c r="C61" s="312" t="s">
        <v>741</v>
      </c>
      <c r="D61" s="313">
        <v>0.12</v>
      </c>
      <c r="E61" s="312">
        <v>1285</v>
      </c>
      <c r="F61" s="17">
        <v>21</v>
      </c>
      <c r="G61" s="17">
        <v>2500</v>
      </c>
    </row>
    <row r="62" spans="1:7" ht="15.75" thickBot="1">
      <c r="A62" s="311" t="s">
        <v>820</v>
      </c>
      <c r="B62" s="312" t="s">
        <v>821</v>
      </c>
      <c r="C62" s="312" t="s">
        <v>741</v>
      </c>
      <c r="D62" s="313">
        <v>0.12</v>
      </c>
      <c r="E62" s="312">
        <v>1420</v>
      </c>
      <c r="F62" s="17">
        <v>21</v>
      </c>
      <c r="G62" s="17">
        <v>2500</v>
      </c>
    </row>
    <row r="63" spans="1:7" ht="15.75" thickBot="1">
      <c r="A63" s="311" t="s">
        <v>822</v>
      </c>
      <c r="B63" s="312" t="s">
        <v>823</v>
      </c>
      <c r="C63" s="312" t="s">
        <v>741</v>
      </c>
      <c r="D63" s="313">
        <v>0.12</v>
      </c>
      <c r="E63" s="312">
        <v>2980</v>
      </c>
      <c r="F63" s="17">
        <v>21</v>
      </c>
      <c r="G63" s="17">
        <v>2500</v>
      </c>
    </row>
    <row r="64" spans="1:7" ht="15.75" thickBot="1">
      <c r="A64" s="311" t="s">
        <v>824</v>
      </c>
      <c r="B64" s="312" t="s">
        <v>825</v>
      </c>
      <c r="C64" s="312" t="s">
        <v>741</v>
      </c>
      <c r="D64" s="313">
        <v>0.12</v>
      </c>
      <c r="E64" s="312">
        <v>1435</v>
      </c>
      <c r="F64" s="17">
        <v>21</v>
      </c>
      <c r="G64" s="17">
        <v>2500</v>
      </c>
    </row>
    <row r="65" spans="1:7" ht="15.75" thickBot="1">
      <c r="A65" s="311" t="s">
        <v>826</v>
      </c>
      <c r="B65" s="312" t="s">
        <v>827</v>
      </c>
      <c r="C65" s="312" t="s">
        <v>741</v>
      </c>
      <c r="D65" s="313">
        <v>0.12</v>
      </c>
      <c r="E65" s="312">
        <v>2213</v>
      </c>
      <c r="F65" s="17">
        <v>21</v>
      </c>
      <c r="G65" s="17">
        <v>2500</v>
      </c>
    </row>
    <row r="66" spans="1:7" ht="15.75" thickBot="1">
      <c r="A66" s="311" t="s">
        <v>828</v>
      </c>
      <c r="B66" s="312" t="s">
        <v>829</v>
      </c>
      <c r="C66" s="312" t="s">
        <v>741</v>
      </c>
      <c r="D66" s="313">
        <v>0.12</v>
      </c>
      <c r="E66" s="312">
        <v>1100</v>
      </c>
      <c r="F66" s="17">
        <v>21</v>
      </c>
      <c r="G66" s="17">
        <v>2500</v>
      </c>
    </row>
    <row r="67" spans="1:7" ht="15.75" thickBot="1">
      <c r="A67" s="311" t="s">
        <v>830</v>
      </c>
      <c r="B67" s="312" t="s">
        <v>831</v>
      </c>
      <c r="C67" s="312" t="s">
        <v>741</v>
      </c>
      <c r="D67" s="313">
        <v>0.12</v>
      </c>
      <c r="E67" s="312">
        <v>1135</v>
      </c>
      <c r="F67" s="17">
        <v>21</v>
      </c>
      <c r="G67" s="17">
        <v>2500</v>
      </c>
    </row>
    <row r="68" spans="1:7" ht="15.75" thickBot="1">
      <c r="A68" s="311" t="s">
        <v>832</v>
      </c>
      <c r="B68" s="312" t="s">
        <v>833</v>
      </c>
      <c r="C68" s="312" t="s">
        <v>741</v>
      </c>
      <c r="D68" s="313">
        <v>0.12</v>
      </c>
      <c r="E68" s="312">
        <v>1155</v>
      </c>
      <c r="F68" s="17">
        <v>21</v>
      </c>
      <c r="G68" s="17">
        <v>2500</v>
      </c>
    </row>
    <row r="69" spans="1:7" ht="15.75" thickBot="1">
      <c r="A69" s="311" t="s">
        <v>834</v>
      </c>
      <c r="B69" s="312" t="s">
        <v>835</v>
      </c>
      <c r="C69" s="312" t="s">
        <v>741</v>
      </c>
      <c r="D69" s="313">
        <v>0.12</v>
      </c>
      <c r="E69" s="312">
        <v>1110</v>
      </c>
      <c r="F69" s="17">
        <v>21</v>
      </c>
      <c r="G69" s="17">
        <v>2500</v>
      </c>
    </row>
    <row r="70" spans="1:7" ht="15.75" thickBot="1">
      <c r="A70" s="311" t="s">
        <v>836</v>
      </c>
      <c r="B70" s="312" t="s">
        <v>837</v>
      </c>
      <c r="C70" s="312" t="s">
        <v>741</v>
      </c>
      <c r="D70" s="313">
        <v>0.12</v>
      </c>
      <c r="E70" s="312">
        <v>1385</v>
      </c>
      <c r="F70" s="17">
        <v>21</v>
      </c>
      <c r="G70" s="17">
        <v>2500</v>
      </c>
    </row>
    <row r="71" spans="1:7" ht="15.75" thickBot="1">
      <c r="A71" s="311" t="s">
        <v>838</v>
      </c>
      <c r="B71" s="312" t="s">
        <v>839</v>
      </c>
      <c r="C71" s="312" t="s">
        <v>741</v>
      </c>
      <c r="D71" s="313">
        <v>0.16</v>
      </c>
      <c r="E71" s="312">
        <v>0</v>
      </c>
      <c r="F71" s="17">
        <v>21</v>
      </c>
      <c r="G71" s="17">
        <v>5000</v>
      </c>
    </row>
    <row r="72" spans="1:7" ht="15.75" thickBot="1">
      <c r="A72" s="311" t="s">
        <v>840</v>
      </c>
      <c r="B72" s="312" t="s">
        <v>841</v>
      </c>
      <c r="C72" s="312" t="s">
        <v>741</v>
      </c>
      <c r="D72" s="313">
        <v>0.16</v>
      </c>
      <c r="E72" s="312">
        <v>3292</v>
      </c>
      <c r="F72" s="17">
        <v>21</v>
      </c>
      <c r="G72" s="17">
        <v>5000</v>
      </c>
    </row>
    <row r="73" spans="1:7" ht="15.75" thickBot="1">
      <c r="A73" s="311" t="s">
        <v>842</v>
      </c>
      <c r="B73" s="312" t="s">
        <v>843</v>
      </c>
      <c r="C73" s="312" t="s">
        <v>741</v>
      </c>
      <c r="D73" s="313">
        <v>0.16</v>
      </c>
      <c r="E73" s="312">
        <v>0</v>
      </c>
      <c r="F73" s="17">
        <v>21</v>
      </c>
      <c r="G73" s="17">
        <v>5000</v>
      </c>
    </row>
    <row r="74" spans="1:7" ht="15.75" thickBot="1">
      <c r="A74" s="311" t="s">
        <v>844</v>
      </c>
      <c r="B74" s="312" t="s">
        <v>845</v>
      </c>
      <c r="C74" s="312" t="s">
        <v>741</v>
      </c>
      <c r="D74" s="313">
        <v>0.16</v>
      </c>
      <c r="E74" s="312">
        <v>3688</v>
      </c>
      <c r="F74" s="17">
        <v>21</v>
      </c>
      <c r="G74" s="17">
        <v>5000</v>
      </c>
    </row>
    <row r="75" spans="1:7" ht="15.75" thickBot="1">
      <c r="A75" s="311" t="s">
        <v>846</v>
      </c>
      <c r="B75" s="312" t="s">
        <v>847</v>
      </c>
      <c r="C75" s="312" t="s">
        <v>741</v>
      </c>
      <c r="D75" s="313">
        <v>0.16</v>
      </c>
      <c r="E75" s="312">
        <v>3412</v>
      </c>
      <c r="F75" s="17">
        <v>21</v>
      </c>
      <c r="G75" s="17">
        <v>5000</v>
      </c>
    </row>
    <row r="76" spans="1:7" ht="15.75" thickBot="1">
      <c r="A76" s="311" t="s">
        <v>848</v>
      </c>
      <c r="B76" s="312" t="s">
        <v>849</v>
      </c>
      <c r="C76" s="312" t="s">
        <v>741</v>
      </c>
      <c r="D76" s="313">
        <v>0.16</v>
      </c>
      <c r="E76" s="312">
        <v>3651</v>
      </c>
      <c r="F76" s="17">
        <v>21</v>
      </c>
      <c r="G76" s="17">
        <v>5000</v>
      </c>
    </row>
    <row r="77" spans="1:7" ht="15.75" thickBot="1">
      <c r="A77" s="311" t="s">
        <v>850</v>
      </c>
      <c r="B77" s="312" t="s">
        <v>851</v>
      </c>
      <c r="C77" s="312" t="s">
        <v>741</v>
      </c>
      <c r="D77" s="313">
        <v>0.16</v>
      </c>
      <c r="E77" s="312">
        <v>0</v>
      </c>
      <c r="F77" s="17">
        <v>21</v>
      </c>
      <c r="G77" s="17">
        <v>5000</v>
      </c>
    </row>
    <row r="78" spans="1:7" ht="15.75" thickBot="1">
      <c r="A78" s="311" t="s">
        <v>854</v>
      </c>
      <c r="B78" s="312" t="s">
        <v>855</v>
      </c>
      <c r="C78" s="312" t="s">
        <v>741</v>
      </c>
      <c r="D78" s="313">
        <v>0.44</v>
      </c>
      <c r="E78" s="312">
        <v>0</v>
      </c>
      <c r="F78" s="17">
        <v>21</v>
      </c>
      <c r="G78" s="17">
        <v>5000</v>
      </c>
    </row>
    <row r="79" spans="1:7" ht="15.75" thickBot="1">
      <c r="A79" s="311" t="s">
        <v>856</v>
      </c>
      <c r="B79" s="312" t="s">
        <v>857</v>
      </c>
      <c r="C79" s="312" t="s">
        <v>741</v>
      </c>
      <c r="D79" s="313">
        <v>0.44</v>
      </c>
      <c r="E79" s="312">
        <v>596</v>
      </c>
      <c r="F79" s="17">
        <v>21</v>
      </c>
      <c r="G79" s="17">
        <v>5000</v>
      </c>
    </row>
    <row r="80" spans="1:7" ht="15.75" thickBot="1">
      <c r="A80" s="311" t="s">
        <v>858</v>
      </c>
      <c r="B80" s="312" t="s">
        <v>859</v>
      </c>
      <c r="C80" s="312" t="s">
        <v>741</v>
      </c>
      <c r="D80" s="313">
        <v>0.01</v>
      </c>
      <c r="E80" s="312">
        <v>51285</v>
      </c>
      <c r="F80" s="17">
        <v>3</v>
      </c>
      <c r="G80" s="17">
        <v>100000</v>
      </c>
    </row>
    <row r="81" spans="1:7" ht="15.75" thickBot="1">
      <c r="A81" s="311" t="s">
        <v>860</v>
      </c>
      <c r="B81" s="312" t="s">
        <v>861</v>
      </c>
      <c r="C81" s="312" t="s">
        <v>741</v>
      </c>
      <c r="D81" s="313">
        <v>0.25</v>
      </c>
      <c r="E81" s="312">
        <v>402</v>
      </c>
      <c r="F81" s="17" t="s">
        <v>83</v>
      </c>
      <c r="G81" s="17">
        <v>1000</v>
      </c>
    </row>
    <row r="82" spans="1:7" ht="15.75" thickBot="1">
      <c r="A82" s="311" t="s">
        <v>862</v>
      </c>
      <c r="B82" s="312" t="s">
        <v>863</v>
      </c>
      <c r="C82" s="312" t="s">
        <v>741</v>
      </c>
      <c r="D82" s="313">
        <v>0.44</v>
      </c>
      <c r="E82" s="312">
        <v>779</v>
      </c>
      <c r="F82" s="17">
        <v>21</v>
      </c>
      <c r="G82" s="17" t="s">
        <v>83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2C0E-25B0-964F-8000-856871FA60B4}">
  <dimension ref="A1:K45"/>
  <sheetViews>
    <sheetView workbookViewId="0">
      <selection activeCell="D58" sqref="D58"/>
    </sheetView>
  </sheetViews>
  <sheetFormatPr defaultColWidth="11" defaultRowHeight="13.5"/>
  <cols>
    <col min="1" max="1" width="15" customWidth="1"/>
    <col min="4" max="4" width="13.1875" customWidth="1"/>
    <col min="7" max="7" width="13.1875" customWidth="1"/>
    <col min="10" max="10" width="13.1875" customWidth="1"/>
  </cols>
  <sheetData>
    <row r="1" spans="1:11" ht="21">
      <c r="A1" s="103" t="s">
        <v>716</v>
      </c>
    </row>
    <row r="3" spans="1:11" ht="13.9" thickBot="1"/>
    <row r="4" spans="1:11" s="234" customFormat="1" ht="18">
      <c r="A4" s="381" t="s">
        <v>86</v>
      </c>
      <c r="B4" s="382"/>
      <c r="D4" s="381" t="s">
        <v>715</v>
      </c>
      <c r="E4" s="382"/>
      <c r="G4" s="381" t="s">
        <v>87</v>
      </c>
      <c r="H4" s="382"/>
      <c r="J4" s="381" t="s">
        <v>37</v>
      </c>
      <c r="K4" s="382"/>
    </row>
    <row r="5" spans="1:11" s="233" customFormat="1" ht="15">
      <c r="A5" s="235" t="s">
        <v>171</v>
      </c>
      <c r="B5" s="236">
        <v>1789</v>
      </c>
      <c r="D5" s="235" t="s">
        <v>228</v>
      </c>
      <c r="E5" s="236">
        <v>62</v>
      </c>
      <c r="G5" s="241" t="s">
        <v>144</v>
      </c>
      <c r="H5" s="242">
        <v>746</v>
      </c>
      <c r="J5" s="241" t="s">
        <v>171</v>
      </c>
      <c r="K5" s="242">
        <v>184</v>
      </c>
    </row>
    <row r="6" spans="1:11" s="233" customFormat="1" ht="15">
      <c r="A6" s="235" t="s">
        <v>151</v>
      </c>
      <c r="B6" s="236">
        <v>909</v>
      </c>
      <c r="D6" s="235" t="s">
        <v>98</v>
      </c>
      <c r="E6" s="236">
        <v>552</v>
      </c>
      <c r="G6" s="241" t="s">
        <v>174</v>
      </c>
      <c r="H6" s="242">
        <v>632</v>
      </c>
      <c r="J6" s="241" t="s">
        <v>151</v>
      </c>
      <c r="K6" s="242">
        <v>112</v>
      </c>
    </row>
    <row r="7" spans="1:11" s="233" customFormat="1" ht="15">
      <c r="A7" s="235" t="s">
        <v>144</v>
      </c>
      <c r="B7" s="236">
        <v>4209</v>
      </c>
      <c r="D7" s="235" t="s">
        <v>96</v>
      </c>
      <c r="E7" s="236">
        <v>40</v>
      </c>
      <c r="G7" s="241" t="s">
        <v>133</v>
      </c>
      <c r="H7" s="242">
        <v>756</v>
      </c>
      <c r="J7" s="241" t="s">
        <v>144</v>
      </c>
      <c r="K7" s="242">
        <v>32</v>
      </c>
    </row>
    <row r="8" spans="1:11" s="233" customFormat="1" ht="15">
      <c r="A8" s="235" t="s">
        <v>185</v>
      </c>
      <c r="B8" s="236">
        <v>3947</v>
      </c>
      <c r="D8" s="235" t="s">
        <v>97</v>
      </c>
      <c r="E8" s="236">
        <v>59</v>
      </c>
      <c r="G8" s="241" t="s">
        <v>126</v>
      </c>
      <c r="H8" s="242">
        <v>697</v>
      </c>
      <c r="J8" s="241" t="s">
        <v>185</v>
      </c>
      <c r="K8" s="242">
        <v>28</v>
      </c>
    </row>
    <row r="9" spans="1:11" s="233" customFormat="1" ht="15">
      <c r="A9" s="235" t="s">
        <v>174</v>
      </c>
      <c r="B9" s="236">
        <v>3710</v>
      </c>
      <c r="D9" s="235" t="s">
        <v>193</v>
      </c>
      <c r="E9" s="236">
        <v>194</v>
      </c>
      <c r="G9" s="239" t="s">
        <v>652</v>
      </c>
      <c r="H9" s="243">
        <v>2831</v>
      </c>
      <c r="J9" s="241" t="s">
        <v>174</v>
      </c>
      <c r="K9" s="242">
        <v>104</v>
      </c>
    </row>
    <row r="10" spans="1:11" s="233" customFormat="1" ht="15">
      <c r="A10" s="235" t="s">
        <v>141</v>
      </c>
      <c r="B10" s="236">
        <v>1048</v>
      </c>
      <c r="D10" s="239" t="s">
        <v>652</v>
      </c>
      <c r="E10" s="240">
        <f>SUM(E5:E9)</f>
        <v>907</v>
      </c>
      <c r="J10" s="241" t="s">
        <v>141</v>
      </c>
      <c r="K10" s="242">
        <v>8</v>
      </c>
    </row>
    <row r="11" spans="1:11" s="233" customFormat="1" ht="15">
      <c r="A11" s="235" t="s">
        <v>137</v>
      </c>
      <c r="B11" s="236">
        <v>607</v>
      </c>
      <c r="J11" s="241" t="s">
        <v>358</v>
      </c>
      <c r="K11" s="242">
        <v>520</v>
      </c>
    </row>
    <row r="12" spans="1:11" s="233" customFormat="1" ht="15">
      <c r="A12" s="235" t="s">
        <v>133</v>
      </c>
      <c r="B12" s="236">
        <v>2681</v>
      </c>
      <c r="J12" s="241" t="s">
        <v>354</v>
      </c>
      <c r="K12" s="242">
        <v>12</v>
      </c>
    </row>
    <row r="13" spans="1:11" s="233" customFormat="1" ht="15">
      <c r="A13" s="235" t="s">
        <v>126</v>
      </c>
      <c r="B13" s="236">
        <v>2604</v>
      </c>
      <c r="J13" s="241" t="s">
        <v>133</v>
      </c>
      <c r="K13" s="242">
        <v>68</v>
      </c>
    </row>
    <row r="14" spans="1:11" s="233" customFormat="1" ht="15">
      <c r="A14" s="235" t="s">
        <v>121</v>
      </c>
      <c r="B14" s="236">
        <v>3288</v>
      </c>
      <c r="J14" s="241" t="s">
        <v>126</v>
      </c>
      <c r="K14" s="242">
        <v>656</v>
      </c>
    </row>
    <row r="15" spans="1:11" s="233" customFormat="1" ht="15">
      <c r="A15" s="235" t="s">
        <v>441</v>
      </c>
      <c r="B15" s="236">
        <v>1</v>
      </c>
      <c r="J15" s="241" t="s">
        <v>121</v>
      </c>
      <c r="K15" s="242">
        <v>12</v>
      </c>
    </row>
    <row r="16" spans="1:11" s="233" customFormat="1" ht="15">
      <c r="A16" s="235" t="s">
        <v>181</v>
      </c>
      <c r="B16" s="236">
        <v>3665</v>
      </c>
      <c r="J16" s="241" t="s">
        <v>181</v>
      </c>
      <c r="K16" s="242">
        <v>40</v>
      </c>
    </row>
    <row r="17" spans="1:11" s="233" customFormat="1" ht="15">
      <c r="A17" s="237" t="s">
        <v>652</v>
      </c>
      <c r="B17" s="238">
        <v>28458</v>
      </c>
      <c r="J17" s="239" t="s">
        <v>652</v>
      </c>
      <c r="K17" s="243">
        <v>1776</v>
      </c>
    </row>
    <row r="18" spans="1:11" s="233" customFormat="1" ht="15"/>
    <row r="19" spans="1:11" s="233" customFormat="1" ht="15"/>
    <row r="20" spans="1:11" s="233" customFormat="1" ht="15.4" thickBot="1"/>
    <row r="21" spans="1:11" s="233" customFormat="1" ht="18">
      <c r="A21" s="381" t="s">
        <v>117</v>
      </c>
      <c r="B21" s="382"/>
      <c r="D21" s="381" t="s">
        <v>719</v>
      </c>
      <c r="E21" s="382"/>
      <c r="G21" s="381" t="s">
        <v>720</v>
      </c>
      <c r="H21" s="382"/>
    </row>
    <row r="22" spans="1:11" s="233" customFormat="1" ht="15">
      <c r="A22" s="241" t="s">
        <v>167</v>
      </c>
      <c r="B22" s="242">
        <v>17116</v>
      </c>
      <c r="D22" s="247" t="s">
        <v>717</v>
      </c>
      <c r="E22" s="247">
        <v>11</v>
      </c>
      <c r="G22" s="247" t="s">
        <v>717</v>
      </c>
      <c r="H22" s="247">
        <v>40</v>
      </c>
    </row>
    <row r="23" spans="1:11" s="233" customFormat="1" ht="15">
      <c r="A23" s="241" t="s">
        <v>164</v>
      </c>
      <c r="B23" s="242">
        <v>14685</v>
      </c>
      <c r="D23" s="247" t="s">
        <v>718</v>
      </c>
      <c r="E23" s="247">
        <v>897</v>
      </c>
      <c r="G23" s="247" t="s">
        <v>718</v>
      </c>
      <c r="H23" s="247">
        <v>341</v>
      </c>
    </row>
    <row r="24" spans="1:11" s="233" customFormat="1" ht="15">
      <c r="A24" s="241" t="s">
        <v>160</v>
      </c>
      <c r="B24" s="242">
        <v>27288</v>
      </c>
      <c r="D24" s="239" t="s">
        <v>652</v>
      </c>
      <c r="E24" s="243">
        <f>SUM(E22:E23)</f>
        <v>908</v>
      </c>
      <c r="G24" s="239" t="s">
        <v>652</v>
      </c>
      <c r="H24" s="243">
        <f>SUM(H22:H23)</f>
        <v>381</v>
      </c>
    </row>
    <row r="25" spans="1:11" s="233" customFormat="1" ht="15">
      <c r="A25" s="241" t="s">
        <v>156</v>
      </c>
      <c r="B25" s="242">
        <v>15357</v>
      </c>
    </row>
    <row r="26" spans="1:11" s="233" customFormat="1" ht="15">
      <c r="A26" s="239" t="s">
        <v>652</v>
      </c>
      <c r="B26" s="243">
        <v>74446</v>
      </c>
    </row>
    <row r="27" spans="1:11" s="233" customFormat="1" ht="15.4" thickBot="1"/>
    <row r="28" spans="1:11" s="233" customFormat="1" ht="18">
      <c r="A28" s="381" t="s">
        <v>721</v>
      </c>
      <c r="B28" s="382"/>
      <c r="D28" s="381" t="s">
        <v>722</v>
      </c>
      <c r="E28" s="382"/>
    </row>
    <row r="29" spans="1:11" s="233" customFormat="1" ht="19.05" customHeight="1">
      <c r="A29" s="241" t="s">
        <v>167</v>
      </c>
      <c r="B29" s="247">
        <v>1226</v>
      </c>
      <c r="D29" s="233" t="s">
        <v>717</v>
      </c>
    </row>
    <row r="30" spans="1:11" ht="15">
      <c r="A30" s="241" t="s">
        <v>164</v>
      </c>
      <c r="B30" s="247">
        <v>1018</v>
      </c>
      <c r="D30" s="179" t="s">
        <v>718</v>
      </c>
      <c r="E30" s="186"/>
      <c r="F30" s="185"/>
    </row>
    <row r="31" spans="1:11" ht="15">
      <c r="A31" s="241" t="s">
        <v>160</v>
      </c>
      <c r="B31" s="247">
        <v>2071</v>
      </c>
      <c r="E31" s="186"/>
      <c r="F31" s="185"/>
    </row>
    <row r="32" spans="1:11" ht="15">
      <c r="A32" s="241" t="s">
        <v>156</v>
      </c>
      <c r="B32" s="247">
        <v>1074</v>
      </c>
      <c r="E32" s="186"/>
      <c r="F32" s="185"/>
    </row>
    <row r="33" spans="1:6" ht="15">
      <c r="A33" s="239" t="s">
        <v>652</v>
      </c>
      <c r="B33" s="243">
        <f>SUM(B29:B32)</f>
        <v>5389</v>
      </c>
      <c r="E33" s="186"/>
      <c r="F33" s="185"/>
    </row>
    <row r="34" spans="1:6">
      <c r="E34" s="186"/>
      <c r="F34" s="185"/>
    </row>
    <row r="35" spans="1:6">
      <c r="E35" s="186"/>
      <c r="F35" s="185"/>
    </row>
    <row r="36" spans="1:6">
      <c r="E36" s="186"/>
      <c r="F36" s="185"/>
    </row>
    <row r="37" spans="1:6">
      <c r="E37" s="186"/>
      <c r="F37" s="185"/>
    </row>
    <row r="38" spans="1:6">
      <c r="E38" s="186"/>
      <c r="F38" s="185"/>
    </row>
    <row r="39" spans="1:6">
      <c r="E39" s="186"/>
      <c r="F39" s="185"/>
    </row>
    <row r="40" spans="1:6">
      <c r="E40" s="186"/>
      <c r="F40" s="185"/>
    </row>
    <row r="41" spans="1:6">
      <c r="E41" s="186"/>
      <c r="F41" s="185"/>
    </row>
    <row r="42" spans="1:6">
      <c r="E42" s="186"/>
      <c r="F42" s="185"/>
    </row>
    <row r="43" spans="1:6">
      <c r="E43" s="186"/>
      <c r="F43" s="185"/>
    </row>
    <row r="44" spans="1:6">
      <c r="E44" s="186"/>
      <c r="F44" s="185"/>
    </row>
    <row r="45" spans="1:6">
      <c r="E45" s="186"/>
      <c r="F45" s="185"/>
    </row>
  </sheetData>
  <mergeCells count="9">
    <mergeCell ref="J4:K4"/>
    <mergeCell ref="A21:B21"/>
    <mergeCell ref="D21:E21"/>
    <mergeCell ref="G21:H21"/>
    <mergeCell ref="A28:B28"/>
    <mergeCell ref="D28:E28"/>
    <mergeCell ref="A4:B4"/>
    <mergeCell ref="D4:E4"/>
    <mergeCell ref="G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649-0D3C-334C-BFC7-83E376E1AEEC}">
  <dimension ref="A1:B15"/>
  <sheetViews>
    <sheetView workbookViewId="0">
      <selection activeCell="A11" sqref="A11:B11"/>
      <pivotSelection pane="bottomRight" showHeader="1" extendable="1" axis="axisRow" start="5" max="10" activeRow="10" previousRow="10" click="1" r:id="rId1">
        <pivotArea dataOnly="0" fieldPosition="0">
          <references count="1">
            <reference field="1" count="1">
              <x v="144"/>
            </reference>
          </references>
        </pivotArea>
      </pivotSelection>
    </sheetView>
  </sheetViews>
  <sheetFormatPr defaultColWidth="11" defaultRowHeight="13.5"/>
  <cols>
    <col min="1" max="1" width="23" bestFit="1" customWidth="1"/>
    <col min="2" max="2" width="18.8125" bestFit="1" customWidth="1"/>
    <col min="3" max="3" width="4.1875" bestFit="1" customWidth="1"/>
    <col min="4" max="4" width="7.3125" bestFit="1" customWidth="1"/>
    <col min="5" max="5" width="11.6875" bestFit="1" customWidth="1"/>
    <col min="6" max="7" width="17" bestFit="1" customWidth="1"/>
    <col min="8" max="8" width="11.6875" bestFit="1" customWidth="1"/>
  </cols>
  <sheetData>
    <row r="1" spans="1:2">
      <c r="A1" s="184" t="s">
        <v>645</v>
      </c>
      <c r="B1" s="100" t="s">
        <v>122</v>
      </c>
    </row>
    <row r="2" spans="1:2">
      <c r="A2" s="184" t="s">
        <v>897</v>
      </c>
      <c r="B2" s="100" t="s">
        <v>903</v>
      </c>
    </row>
    <row r="3" spans="1:2">
      <c r="A3" s="184" t="s">
        <v>896</v>
      </c>
      <c r="B3" s="100" t="s">
        <v>648</v>
      </c>
    </row>
    <row r="5" spans="1:2">
      <c r="A5" s="184" t="s">
        <v>651</v>
      </c>
      <c r="B5" t="s">
        <v>650</v>
      </c>
    </row>
    <row r="6" spans="1:2">
      <c r="A6" s="186" t="s">
        <v>522</v>
      </c>
      <c r="B6" s="185">
        <v>60</v>
      </c>
    </row>
    <row r="7" spans="1:2">
      <c r="A7" s="186" t="s">
        <v>469</v>
      </c>
      <c r="B7" s="185">
        <v>180</v>
      </c>
    </row>
    <row r="8" spans="1:2">
      <c r="A8" s="186" t="s">
        <v>399</v>
      </c>
      <c r="B8" s="185">
        <v>180</v>
      </c>
    </row>
    <row r="9" spans="1:2">
      <c r="A9" s="186" t="s">
        <v>368</v>
      </c>
      <c r="B9" s="185">
        <v>60</v>
      </c>
    </row>
    <row r="10" spans="1:2">
      <c r="A10" s="186" t="s">
        <v>341</v>
      </c>
      <c r="B10" s="185">
        <v>30</v>
      </c>
    </row>
    <row r="11" spans="1:2">
      <c r="A11" s="186" t="s">
        <v>322</v>
      </c>
      <c r="B11" s="185">
        <v>60</v>
      </c>
    </row>
    <row r="12" spans="1:2">
      <c r="A12" s="186" t="s">
        <v>272</v>
      </c>
      <c r="B12" s="185">
        <v>150</v>
      </c>
    </row>
    <row r="13" spans="1:2">
      <c r="A13" s="186" t="s">
        <v>242</v>
      </c>
      <c r="B13" s="185">
        <v>30</v>
      </c>
    </row>
    <row r="14" spans="1:2">
      <c r="A14" s="186" t="s">
        <v>216</v>
      </c>
      <c r="B14" s="185">
        <v>30</v>
      </c>
    </row>
    <row r="15" spans="1:2">
      <c r="A15" s="186" t="s">
        <v>652</v>
      </c>
      <c r="B15" s="185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875" defaultRowHeight="15" customHeight="1"/>
  <cols>
    <col min="1" max="1" width="25.6875" customWidth="1"/>
    <col min="2" max="4" width="9.3125" customWidth="1"/>
    <col min="5" max="5" width="15.5" customWidth="1"/>
    <col min="6" max="6" width="12.8125" customWidth="1"/>
    <col min="7" max="7" width="12.3125" customWidth="1"/>
    <col min="8" max="22" width="9.3125" customWidth="1"/>
    <col min="23" max="26" width="15.1875" customWidth="1"/>
  </cols>
  <sheetData>
    <row r="1" spans="1:26" ht="21" customHeight="1">
      <c r="A1" s="1" t="s">
        <v>27</v>
      </c>
      <c r="B1" s="4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3"/>
      <c r="B2" s="3"/>
      <c r="C2" s="3"/>
      <c r="D2" s="3"/>
      <c r="E2" s="44" t="s">
        <v>28</v>
      </c>
      <c r="F2" s="19">
        <v>0.35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75" customHeight="1">
      <c r="A3" s="3"/>
      <c r="B3" s="45"/>
      <c r="C3" s="45"/>
      <c r="D3" s="3"/>
      <c r="E3" s="3"/>
      <c r="F3" s="3"/>
      <c r="G3" s="3"/>
      <c r="H3" s="383" t="s">
        <v>29</v>
      </c>
      <c r="I3" s="384"/>
      <c r="J3" s="38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6" t="s">
        <v>30</v>
      </c>
      <c r="B4" s="47" t="s">
        <v>31</v>
      </c>
      <c r="C4" s="47" t="s">
        <v>32</v>
      </c>
      <c r="D4" s="47" t="s">
        <v>33</v>
      </c>
      <c r="E4" s="47" t="s">
        <v>34</v>
      </c>
      <c r="F4" s="48" t="s">
        <v>35</v>
      </c>
      <c r="G4" s="48" t="s">
        <v>36</v>
      </c>
      <c r="H4" s="48" t="s">
        <v>6</v>
      </c>
      <c r="I4" s="48" t="s">
        <v>25</v>
      </c>
      <c r="J4" s="48" t="s">
        <v>37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3"/>
      <c r="X4" s="3"/>
      <c r="Y4" s="3"/>
      <c r="Z4" s="3"/>
    </row>
    <row r="5" spans="1:26" ht="15.75" customHeight="1">
      <c r="A5" s="50" t="s">
        <v>38</v>
      </c>
      <c r="B5" s="51">
        <v>1</v>
      </c>
      <c r="C5" s="51">
        <v>1</v>
      </c>
      <c r="D5" s="51">
        <v>5</v>
      </c>
      <c r="E5" s="52">
        <f t="shared" ref="E5:E12" si="0">(B5*C5)/D5</f>
        <v>0.2</v>
      </c>
      <c r="F5" s="51">
        <v>14.8</v>
      </c>
      <c r="G5" s="53">
        <f t="shared" ref="G5:G12" si="1">E5*F5*(1+$F$2)</f>
        <v>3.9960000000000009</v>
      </c>
      <c r="H5" s="51">
        <v>1</v>
      </c>
      <c r="I5" s="51">
        <v>1</v>
      </c>
      <c r="J5" s="51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0" t="s">
        <v>39</v>
      </c>
      <c r="B6" s="51">
        <v>0.2</v>
      </c>
      <c r="C6" s="51">
        <v>1</v>
      </c>
      <c r="D6" s="51">
        <v>5</v>
      </c>
      <c r="E6" s="52">
        <f t="shared" si="0"/>
        <v>0.04</v>
      </c>
      <c r="F6" s="51">
        <v>14.8</v>
      </c>
      <c r="G6" s="53">
        <f t="shared" si="1"/>
        <v>0.79920000000000013</v>
      </c>
      <c r="H6" s="51">
        <v>1</v>
      </c>
      <c r="I6" s="51">
        <v>1</v>
      </c>
      <c r="J6" s="51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0" t="s">
        <v>40</v>
      </c>
      <c r="B7" s="51">
        <v>1</v>
      </c>
      <c r="C7" s="51">
        <v>1</v>
      </c>
      <c r="D7" s="51">
        <v>5</v>
      </c>
      <c r="E7" s="52">
        <f t="shared" si="0"/>
        <v>0.2</v>
      </c>
      <c r="F7" s="51">
        <v>14.8</v>
      </c>
      <c r="G7" s="53">
        <f t="shared" si="1"/>
        <v>3.9960000000000009</v>
      </c>
      <c r="H7" s="51">
        <v>1</v>
      </c>
      <c r="I7" s="51">
        <v>1</v>
      </c>
      <c r="J7" s="51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0" t="s">
        <v>41</v>
      </c>
      <c r="B8" s="51">
        <v>0.5</v>
      </c>
      <c r="C8" s="51">
        <v>1</v>
      </c>
      <c r="D8" s="51">
        <v>5</v>
      </c>
      <c r="E8" s="52">
        <f t="shared" si="0"/>
        <v>0.1</v>
      </c>
      <c r="F8" s="51">
        <v>14.8</v>
      </c>
      <c r="G8" s="53">
        <f t="shared" si="1"/>
        <v>1.9980000000000004</v>
      </c>
      <c r="H8" s="51">
        <v>1</v>
      </c>
      <c r="I8" s="51">
        <v>1</v>
      </c>
      <c r="J8" s="51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0" t="s">
        <v>42</v>
      </c>
      <c r="B9" s="51">
        <v>0.5</v>
      </c>
      <c r="C9" s="51">
        <v>1</v>
      </c>
      <c r="D9" s="51">
        <v>5</v>
      </c>
      <c r="E9" s="52">
        <f t="shared" si="0"/>
        <v>0.1</v>
      </c>
      <c r="F9" s="51">
        <v>14.8</v>
      </c>
      <c r="G9" s="53">
        <f t="shared" si="1"/>
        <v>1.9980000000000004</v>
      </c>
      <c r="H9" s="51">
        <v>1</v>
      </c>
      <c r="I9" s="51">
        <v>1</v>
      </c>
      <c r="J9" s="51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0" t="s">
        <v>43</v>
      </c>
      <c r="B10" s="51">
        <v>1.85</v>
      </c>
      <c r="C10" s="51">
        <v>2</v>
      </c>
      <c r="D10" s="51">
        <v>5</v>
      </c>
      <c r="E10" s="52">
        <f t="shared" si="0"/>
        <v>0.74</v>
      </c>
      <c r="F10" s="51">
        <v>14.8</v>
      </c>
      <c r="G10" s="53">
        <f t="shared" si="1"/>
        <v>14.785200000000001</v>
      </c>
      <c r="H10" s="51">
        <v>1</v>
      </c>
      <c r="I10" s="51">
        <v>1</v>
      </c>
      <c r="J10" s="51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0" t="s">
        <v>44</v>
      </c>
      <c r="B11" s="51">
        <v>0.1</v>
      </c>
      <c r="C11" s="51">
        <v>1</v>
      </c>
      <c r="D11" s="51">
        <v>5</v>
      </c>
      <c r="E11" s="52">
        <f t="shared" si="0"/>
        <v>0.02</v>
      </c>
      <c r="F11" s="51">
        <v>14.8</v>
      </c>
      <c r="G11" s="53">
        <f t="shared" si="1"/>
        <v>0.39960000000000007</v>
      </c>
      <c r="H11" s="51">
        <v>1</v>
      </c>
      <c r="I11" s="51">
        <v>1</v>
      </c>
      <c r="J11" s="51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0" t="s">
        <v>45</v>
      </c>
      <c r="B12" s="51">
        <v>0.5</v>
      </c>
      <c r="C12" s="51">
        <v>2</v>
      </c>
      <c r="D12" s="51">
        <v>5</v>
      </c>
      <c r="E12" s="52">
        <f t="shared" si="0"/>
        <v>0.2</v>
      </c>
      <c r="F12" s="51">
        <v>14.8</v>
      </c>
      <c r="G12" s="53">
        <f t="shared" si="1"/>
        <v>3.9960000000000009</v>
      </c>
      <c r="H12" s="51">
        <v>1</v>
      </c>
      <c r="I12" s="51">
        <v>1</v>
      </c>
      <c r="J12" s="51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0" t="s">
        <v>46</v>
      </c>
      <c r="B13" s="51"/>
      <c r="C13" s="51"/>
      <c r="D13" s="51"/>
      <c r="E13" s="52">
        <f>IFERROR((B13*C13)/D13,0)</f>
        <v>0</v>
      </c>
      <c r="F13" s="51">
        <v>14.8</v>
      </c>
      <c r="G13" s="53">
        <f>IFERROR(E13*F13*(1+$F$2),0)</f>
        <v>0</v>
      </c>
      <c r="H13" s="51">
        <v>0</v>
      </c>
      <c r="I13" s="51">
        <v>0</v>
      </c>
      <c r="J13" s="51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0" t="s">
        <v>48</v>
      </c>
      <c r="B14" s="51">
        <v>0.5</v>
      </c>
      <c r="C14" s="51">
        <v>1</v>
      </c>
      <c r="D14" s="51">
        <v>5</v>
      </c>
      <c r="E14" s="52">
        <f t="shared" ref="E14:E17" si="2">(B14*C14)/D14</f>
        <v>0.1</v>
      </c>
      <c r="F14" s="51">
        <v>14.8</v>
      </c>
      <c r="G14" s="53">
        <f t="shared" ref="G14:G17" si="3">E14*F14*(1+$F$2)</f>
        <v>1.9980000000000004</v>
      </c>
      <c r="H14" s="51">
        <v>1</v>
      </c>
      <c r="I14" s="51">
        <v>1</v>
      </c>
      <c r="J14" s="51"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0" t="s">
        <v>49</v>
      </c>
      <c r="B15" s="51">
        <v>0.5</v>
      </c>
      <c r="C15" s="51">
        <v>1</v>
      </c>
      <c r="D15" s="51">
        <v>5</v>
      </c>
      <c r="E15" s="52">
        <f t="shared" si="2"/>
        <v>0.1</v>
      </c>
      <c r="F15" s="51">
        <v>14.8</v>
      </c>
      <c r="G15" s="53">
        <f t="shared" si="3"/>
        <v>1.9980000000000004</v>
      </c>
      <c r="H15" s="51">
        <v>1</v>
      </c>
      <c r="I15" s="51">
        <v>1</v>
      </c>
      <c r="J15" s="51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0" t="s">
        <v>50</v>
      </c>
      <c r="B16" s="51">
        <v>1</v>
      </c>
      <c r="C16" s="51">
        <v>2</v>
      </c>
      <c r="D16" s="51">
        <v>5</v>
      </c>
      <c r="E16" s="52">
        <f t="shared" si="2"/>
        <v>0.4</v>
      </c>
      <c r="F16" s="51">
        <v>14.8</v>
      </c>
      <c r="G16" s="53">
        <f t="shared" si="3"/>
        <v>7.9920000000000018</v>
      </c>
      <c r="H16" s="51">
        <v>1</v>
      </c>
      <c r="I16" s="51">
        <v>1</v>
      </c>
      <c r="J16" s="51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0" t="s">
        <v>52</v>
      </c>
      <c r="B17" s="51">
        <v>1</v>
      </c>
      <c r="C17" s="51">
        <v>1</v>
      </c>
      <c r="D17" s="51">
        <v>5</v>
      </c>
      <c r="E17" s="52">
        <f t="shared" si="2"/>
        <v>0.2</v>
      </c>
      <c r="F17" s="51">
        <v>14.8</v>
      </c>
      <c r="G17" s="53">
        <f t="shared" si="3"/>
        <v>3.9960000000000009</v>
      </c>
      <c r="H17" s="51">
        <v>1</v>
      </c>
      <c r="I17" s="51">
        <v>1</v>
      </c>
      <c r="J17" s="51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0"/>
      <c r="B18" s="51"/>
      <c r="C18" s="51"/>
      <c r="D18" s="51"/>
      <c r="E18" s="52">
        <f t="shared" ref="E18:E21" si="4">IFERROR((B18*C18)/D18,0)</f>
        <v>0</v>
      </c>
      <c r="F18" s="51"/>
      <c r="G18" s="53">
        <f t="shared" ref="G18:G21" si="5">IFERROR(E18*F18*(1+$F$2),0)</f>
        <v>0</v>
      </c>
      <c r="H18" s="51">
        <v>0</v>
      </c>
      <c r="I18" s="51">
        <v>0</v>
      </c>
      <c r="J18" s="51"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0"/>
      <c r="B19" s="51"/>
      <c r="C19" s="51"/>
      <c r="D19" s="51"/>
      <c r="E19" s="52">
        <f t="shared" si="4"/>
        <v>0</v>
      </c>
      <c r="F19" s="51"/>
      <c r="G19" s="53">
        <f t="shared" si="5"/>
        <v>0</v>
      </c>
      <c r="H19" s="51">
        <v>0</v>
      </c>
      <c r="I19" s="51">
        <v>0</v>
      </c>
      <c r="J19" s="51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0"/>
      <c r="B20" s="51"/>
      <c r="C20" s="51"/>
      <c r="D20" s="51"/>
      <c r="E20" s="52">
        <f t="shared" si="4"/>
        <v>0</v>
      </c>
      <c r="F20" s="51"/>
      <c r="G20" s="53">
        <f t="shared" si="5"/>
        <v>0</v>
      </c>
      <c r="H20" s="51">
        <v>0</v>
      </c>
      <c r="I20" s="51">
        <v>0</v>
      </c>
      <c r="J20" s="51"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0"/>
      <c r="B21" s="51"/>
      <c r="C21" s="51"/>
      <c r="D21" s="51"/>
      <c r="E21" s="52">
        <f t="shared" si="4"/>
        <v>0</v>
      </c>
      <c r="F21" s="51"/>
      <c r="G21" s="53">
        <f t="shared" si="5"/>
        <v>0</v>
      </c>
      <c r="H21" s="51">
        <v>0</v>
      </c>
      <c r="I21" s="51">
        <v>0</v>
      </c>
      <c r="J21" s="51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60"/>
      <c r="B22" s="61"/>
      <c r="C22" s="60"/>
      <c r="D22" s="60"/>
      <c r="E22" s="6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3" t="s">
        <v>54</v>
      </c>
      <c r="B23" s="64" t="s">
        <v>55</v>
      </c>
      <c r="C23" s="65"/>
      <c r="D23" s="65"/>
      <c r="E23" s="6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6" t="s">
        <v>57</v>
      </c>
      <c r="B24" s="68">
        <f>SUMPRODUCT(H5:H21,G5:G21)</f>
        <v>47.952000000000012</v>
      </c>
      <c r="C24" s="3"/>
      <c r="D24" s="3"/>
      <c r="E24" s="6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6" t="s">
        <v>58</v>
      </c>
      <c r="B25" s="68">
        <f>SUMPRODUCT(I5:I21,G5:G21)</f>
        <v>47.952000000000012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70" t="s">
        <v>37</v>
      </c>
      <c r="B26" s="71">
        <f>SUMPRODUCT(J5:J21,G5:G21)</f>
        <v>35.964000000000006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H3:J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B314-E462-3442-A049-97903D504BB6}">
  <sheetPr filterMode="1"/>
  <dimension ref="A1:O224"/>
  <sheetViews>
    <sheetView workbookViewId="0">
      <selection activeCell="K225" sqref="K225"/>
    </sheetView>
  </sheetViews>
  <sheetFormatPr defaultColWidth="10.8125" defaultRowHeight="14.25"/>
  <cols>
    <col min="1" max="1" width="82.6875" style="181" customWidth="1"/>
    <col min="2" max="2" width="42.6875" style="181" customWidth="1"/>
    <col min="3" max="3" width="14.5" style="181" customWidth="1"/>
    <col min="4" max="4" width="11.1875" style="181" customWidth="1"/>
    <col min="5" max="5" width="7.6875" style="181" customWidth="1"/>
    <col min="6" max="6" width="9.5" style="181" customWidth="1"/>
    <col min="7" max="8" width="10.3125" style="181" customWidth="1"/>
    <col min="9" max="11" width="13" style="181" customWidth="1"/>
    <col min="12" max="12" width="15.6875" style="181" customWidth="1"/>
    <col min="13" max="13" width="19.5" style="181" customWidth="1"/>
    <col min="14" max="14" width="16.8125" style="181" customWidth="1"/>
    <col min="15" max="15" width="20.8125" style="181" customWidth="1"/>
    <col min="16" max="16384" width="10.8125" style="181"/>
  </cols>
  <sheetData>
    <row r="1" spans="1:15" s="246" customFormat="1" ht="16.05" customHeight="1">
      <c r="A1" s="244" t="s">
        <v>647</v>
      </c>
      <c r="B1" s="245" t="s">
        <v>646</v>
      </c>
      <c r="C1" s="245" t="s">
        <v>645</v>
      </c>
      <c r="D1" s="245" t="s">
        <v>644</v>
      </c>
      <c r="E1" s="245" t="s">
        <v>63</v>
      </c>
      <c r="F1" s="245" t="s">
        <v>643</v>
      </c>
      <c r="G1" s="245" t="s">
        <v>642</v>
      </c>
      <c r="H1" s="245" t="s">
        <v>649</v>
      </c>
      <c r="I1" s="245" t="s">
        <v>641</v>
      </c>
      <c r="J1" s="245" t="s">
        <v>896</v>
      </c>
      <c r="K1" s="245" t="s">
        <v>897</v>
      </c>
      <c r="L1" s="245" t="s">
        <v>640</v>
      </c>
      <c r="M1" s="245" t="s">
        <v>639</v>
      </c>
      <c r="N1" s="245" t="s">
        <v>26</v>
      </c>
      <c r="O1" s="245" t="s">
        <v>638</v>
      </c>
    </row>
    <row r="2" spans="1:15" hidden="1">
      <c r="A2" s="181" t="s">
        <v>637</v>
      </c>
      <c r="B2" s="181" t="s">
        <v>636</v>
      </c>
      <c r="C2" s="181" t="s">
        <v>122</v>
      </c>
      <c r="D2" s="181" t="s">
        <v>181</v>
      </c>
      <c r="E2" s="181" t="s">
        <v>205</v>
      </c>
      <c r="F2" s="181">
        <v>8</v>
      </c>
      <c r="G2" s="182">
        <v>2</v>
      </c>
      <c r="H2" s="182">
        <f>G2*F2</f>
        <v>16</v>
      </c>
      <c r="I2" s="183">
        <v>84</v>
      </c>
      <c r="J2" s="183"/>
      <c r="K2" s="183" t="s">
        <v>83</v>
      </c>
      <c r="L2" s="181" t="s">
        <v>204</v>
      </c>
      <c r="M2" s="183">
        <v>168</v>
      </c>
      <c r="N2" s="183">
        <v>0</v>
      </c>
      <c r="O2" s="182">
        <v>1</v>
      </c>
    </row>
    <row r="3" spans="1:15" hidden="1">
      <c r="A3" s="181" t="s">
        <v>635</v>
      </c>
      <c r="B3" s="181" t="s">
        <v>634</v>
      </c>
      <c r="C3" s="181" t="s">
        <v>122</v>
      </c>
      <c r="D3" s="181" t="s">
        <v>174</v>
      </c>
      <c r="E3" s="181" t="s">
        <v>205</v>
      </c>
      <c r="F3" s="181">
        <v>4</v>
      </c>
      <c r="G3" s="182">
        <v>4</v>
      </c>
      <c r="H3" s="182">
        <f t="shared" ref="H3:H66" si="0">G3*F3</f>
        <v>16</v>
      </c>
      <c r="I3" s="183">
        <v>42</v>
      </c>
      <c r="J3" s="183"/>
      <c r="K3" s="183" t="s">
        <v>83</v>
      </c>
      <c r="L3" s="181" t="s">
        <v>633</v>
      </c>
      <c r="M3" s="183">
        <v>168</v>
      </c>
      <c r="N3" s="183">
        <v>0</v>
      </c>
      <c r="O3" s="182">
        <v>1</v>
      </c>
    </row>
    <row r="4" spans="1:15" hidden="1">
      <c r="A4" s="181" t="s">
        <v>632</v>
      </c>
      <c r="B4" s="181" t="s">
        <v>631</v>
      </c>
      <c r="C4" s="181" t="s">
        <v>122</v>
      </c>
      <c r="D4" s="181" t="s">
        <v>171</v>
      </c>
      <c r="E4" s="181" t="s">
        <v>205</v>
      </c>
      <c r="F4" s="181">
        <v>4</v>
      </c>
      <c r="G4" s="182">
        <v>1</v>
      </c>
      <c r="H4" s="182">
        <f t="shared" si="0"/>
        <v>4</v>
      </c>
      <c r="I4" s="183">
        <v>40</v>
      </c>
      <c r="J4" s="183"/>
      <c r="K4" s="183" t="s">
        <v>83</v>
      </c>
      <c r="L4" s="181" t="s">
        <v>409</v>
      </c>
      <c r="M4" s="183">
        <v>40</v>
      </c>
      <c r="N4" s="183">
        <v>0</v>
      </c>
      <c r="O4" s="182">
        <v>1</v>
      </c>
    </row>
    <row r="5" spans="1:15" hidden="1">
      <c r="A5" s="181" t="s">
        <v>630</v>
      </c>
      <c r="B5" s="181" t="s">
        <v>629</v>
      </c>
      <c r="C5" s="181" t="s">
        <v>122</v>
      </c>
      <c r="D5" s="181" t="s">
        <v>171</v>
      </c>
      <c r="E5" s="181" t="s">
        <v>205</v>
      </c>
      <c r="F5" s="181">
        <v>4</v>
      </c>
      <c r="G5" s="182">
        <v>7</v>
      </c>
      <c r="H5" s="182">
        <f t="shared" si="0"/>
        <v>28</v>
      </c>
      <c r="I5" s="183">
        <v>54</v>
      </c>
      <c r="J5" s="183"/>
      <c r="K5" s="183" t="s">
        <v>83</v>
      </c>
      <c r="L5" s="181" t="s">
        <v>396</v>
      </c>
      <c r="M5" s="183">
        <v>378</v>
      </c>
      <c r="N5" s="183">
        <v>0</v>
      </c>
      <c r="O5" s="182">
        <v>1</v>
      </c>
    </row>
    <row r="6" spans="1:15" hidden="1">
      <c r="A6" s="181" t="s">
        <v>628</v>
      </c>
      <c r="B6" s="181" t="s">
        <v>627</v>
      </c>
      <c r="C6" s="181" t="s">
        <v>122</v>
      </c>
      <c r="D6" s="181" t="s">
        <v>151</v>
      </c>
      <c r="E6" s="181" t="s">
        <v>205</v>
      </c>
      <c r="F6" s="181">
        <v>4</v>
      </c>
      <c r="G6" s="182">
        <v>1</v>
      </c>
      <c r="H6" s="182">
        <f t="shared" si="0"/>
        <v>4</v>
      </c>
      <c r="I6" s="183">
        <v>44</v>
      </c>
      <c r="J6" s="183"/>
      <c r="K6" s="183" t="s">
        <v>83</v>
      </c>
      <c r="L6" s="181" t="s">
        <v>409</v>
      </c>
      <c r="M6" s="183">
        <v>44</v>
      </c>
      <c r="N6" s="183">
        <v>0</v>
      </c>
      <c r="O6" s="182">
        <v>1</v>
      </c>
    </row>
    <row r="7" spans="1:15" hidden="1">
      <c r="A7" s="181" t="s">
        <v>626</v>
      </c>
      <c r="B7" s="181" t="s">
        <v>625</v>
      </c>
      <c r="C7" s="181" t="s">
        <v>122</v>
      </c>
      <c r="D7" s="181" t="s">
        <v>133</v>
      </c>
      <c r="E7" s="181" t="s">
        <v>205</v>
      </c>
      <c r="F7" s="181">
        <v>8</v>
      </c>
      <c r="G7" s="182">
        <v>1</v>
      </c>
      <c r="H7" s="182">
        <f t="shared" si="0"/>
        <v>8</v>
      </c>
      <c r="I7" s="183">
        <v>72</v>
      </c>
      <c r="J7" s="183"/>
      <c r="K7" s="183" t="s">
        <v>83</v>
      </c>
      <c r="L7" s="181" t="s">
        <v>624</v>
      </c>
      <c r="M7" s="183">
        <v>72</v>
      </c>
      <c r="N7" s="183">
        <v>0</v>
      </c>
      <c r="O7" s="182">
        <v>1</v>
      </c>
    </row>
    <row r="8" spans="1:15" hidden="1">
      <c r="A8" s="181" t="s">
        <v>623</v>
      </c>
      <c r="B8" s="181" t="s">
        <v>622</v>
      </c>
      <c r="C8" s="181" t="s">
        <v>122</v>
      </c>
      <c r="D8" s="181" t="s">
        <v>126</v>
      </c>
      <c r="E8" s="181" t="s">
        <v>205</v>
      </c>
      <c r="F8" s="181">
        <v>4</v>
      </c>
      <c r="G8" s="182">
        <v>1</v>
      </c>
      <c r="H8" s="182">
        <f t="shared" si="0"/>
        <v>4</v>
      </c>
      <c r="I8" s="183">
        <v>28</v>
      </c>
      <c r="J8" s="183"/>
      <c r="K8" s="183" t="s">
        <v>83</v>
      </c>
      <c r="L8" s="181" t="s">
        <v>409</v>
      </c>
      <c r="M8" s="183">
        <v>28</v>
      </c>
      <c r="N8" s="183">
        <v>0</v>
      </c>
      <c r="O8" s="182">
        <v>1</v>
      </c>
    </row>
    <row r="9" spans="1:15" hidden="1">
      <c r="A9" s="181" t="s">
        <v>621</v>
      </c>
      <c r="B9" s="181" t="s">
        <v>620</v>
      </c>
      <c r="C9" s="181" t="s">
        <v>122</v>
      </c>
      <c r="D9" s="181" t="s">
        <v>126</v>
      </c>
      <c r="E9" s="181" t="s">
        <v>205</v>
      </c>
      <c r="F9" s="181">
        <v>8</v>
      </c>
      <c r="G9" s="182">
        <v>11</v>
      </c>
      <c r="H9" s="182">
        <f t="shared" si="0"/>
        <v>88</v>
      </c>
      <c r="I9" s="183">
        <v>56</v>
      </c>
      <c r="J9" s="183"/>
      <c r="K9" s="183" t="s">
        <v>83</v>
      </c>
      <c r="L9" s="181" t="s">
        <v>619</v>
      </c>
      <c r="M9" s="183">
        <v>616</v>
      </c>
      <c r="N9" s="183">
        <v>0</v>
      </c>
      <c r="O9" s="182">
        <v>4</v>
      </c>
    </row>
    <row r="10" spans="1:15" hidden="1">
      <c r="A10" s="181" t="s">
        <v>618</v>
      </c>
      <c r="B10" s="181" t="s">
        <v>617</v>
      </c>
      <c r="C10" s="181" t="s">
        <v>155</v>
      </c>
      <c r="D10" s="181" t="s">
        <v>167</v>
      </c>
      <c r="E10" s="181" t="s">
        <v>155</v>
      </c>
      <c r="F10" s="181">
        <v>12</v>
      </c>
      <c r="G10" s="182">
        <v>802</v>
      </c>
      <c r="H10" s="182">
        <f t="shared" si="0"/>
        <v>9624</v>
      </c>
      <c r="I10" s="183">
        <v>19.11496</v>
      </c>
      <c r="J10" s="183"/>
      <c r="K10" s="183" t="s">
        <v>83</v>
      </c>
      <c r="L10" s="181" t="s">
        <v>616</v>
      </c>
      <c r="M10" s="183">
        <v>13542</v>
      </c>
      <c r="N10" s="183">
        <v>4224.57456</v>
      </c>
      <c r="O10" s="182">
        <v>254</v>
      </c>
    </row>
    <row r="11" spans="1:15" hidden="1">
      <c r="A11" s="181" t="s">
        <v>615</v>
      </c>
      <c r="B11" s="181" t="s">
        <v>614</v>
      </c>
      <c r="C11" s="181" t="s">
        <v>155</v>
      </c>
      <c r="D11" s="181" t="s">
        <v>167</v>
      </c>
      <c r="E11" s="181" t="s">
        <v>155</v>
      </c>
      <c r="F11" s="181">
        <f>12*28</f>
        <v>336</v>
      </c>
      <c r="G11" s="182">
        <v>14</v>
      </c>
      <c r="H11" s="182">
        <f t="shared" si="0"/>
        <v>4704</v>
      </c>
      <c r="I11" s="183">
        <v>357.84</v>
      </c>
      <c r="J11" s="183"/>
      <c r="K11" s="183" t="s">
        <v>83</v>
      </c>
      <c r="L11" s="181" t="s">
        <v>613</v>
      </c>
      <c r="M11" s="183">
        <v>5065.2</v>
      </c>
      <c r="N11" s="183">
        <v>2079.2800000000002</v>
      </c>
      <c r="O11" s="182">
        <v>5</v>
      </c>
    </row>
    <row r="12" spans="1:15" hidden="1">
      <c r="A12" s="181" t="s">
        <v>612</v>
      </c>
      <c r="B12" s="181" t="s">
        <v>611</v>
      </c>
      <c r="C12" s="181" t="s">
        <v>155</v>
      </c>
      <c r="D12" s="181" t="s">
        <v>167</v>
      </c>
      <c r="E12" s="181" t="s">
        <v>155</v>
      </c>
      <c r="F12" s="181">
        <v>1</v>
      </c>
      <c r="G12" s="182">
        <v>32</v>
      </c>
      <c r="H12" s="182">
        <f t="shared" si="0"/>
        <v>32</v>
      </c>
      <c r="I12" s="183">
        <v>1.5555600000000001</v>
      </c>
      <c r="J12" s="183"/>
      <c r="K12" s="183" t="s">
        <v>83</v>
      </c>
      <c r="L12" s="181" t="s">
        <v>610</v>
      </c>
      <c r="M12" s="183">
        <v>49</v>
      </c>
      <c r="N12" s="183">
        <v>12.79</v>
      </c>
      <c r="O12" s="182">
        <v>18</v>
      </c>
    </row>
    <row r="13" spans="1:15" hidden="1">
      <c r="A13" s="181" t="s">
        <v>609</v>
      </c>
      <c r="B13" s="181" t="s">
        <v>608</v>
      </c>
      <c r="C13" s="181" t="s">
        <v>155</v>
      </c>
      <c r="D13" s="181" t="s">
        <v>164</v>
      </c>
      <c r="E13" s="181" t="s">
        <v>155</v>
      </c>
      <c r="F13" s="181">
        <v>12</v>
      </c>
      <c r="G13" s="182">
        <v>789</v>
      </c>
      <c r="H13" s="182">
        <f t="shared" si="0"/>
        <v>9468</v>
      </c>
      <c r="I13" s="183">
        <v>19.59713</v>
      </c>
      <c r="J13" s="183"/>
      <c r="K13" s="183" t="s">
        <v>83</v>
      </c>
      <c r="L13" s="181" t="s">
        <v>607</v>
      </c>
      <c r="M13" s="183">
        <v>13176</v>
      </c>
      <c r="N13" s="183">
        <v>4351.21227</v>
      </c>
      <c r="O13" s="182">
        <v>244</v>
      </c>
    </row>
    <row r="14" spans="1:15" hidden="1">
      <c r="A14" s="181" t="s">
        <v>606</v>
      </c>
      <c r="B14" s="181" t="s">
        <v>605</v>
      </c>
      <c r="C14" s="181" t="s">
        <v>155</v>
      </c>
      <c r="D14" s="181" t="s">
        <v>164</v>
      </c>
      <c r="E14" s="181" t="s">
        <v>155</v>
      </c>
      <c r="F14" s="181">
        <v>336</v>
      </c>
      <c r="G14" s="182">
        <v>7</v>
      </c>
      <c r="H14" s="182">
        <f t="shared" si="0"/>
        <v>2352</v>
      </c>
      <c r="I14" s="183">
        <v>352.8</v>
      </c>
      <c r="J14" s="183"/>
      <c r="K14" s="183" t="s">
        <v>83</v>
      </c>
      <c r="L14" s="181" t="s">
        <v>604</v>
      </c>
      <c r="M14" s="183">
        <v>2469.6</v>
      </c>
      <c r="N14" s="183">
        <v>1087.52</v>
      </c>
      <c r="O14" s="182">
        <v>4</v>
      </c>
    </row>
    <row r="15" spans="1:15" hidden="1">
      <c r="A15" s="181" t="s">
        <v>603</v>
      </c>
      <c r="B15" s="181" t="s">
        <v>602</v>
      </c>
      <c r="C15" s="181" t="s">
        <v>155</v>
      </c>
      <c r="D15" s="181" t="s">
        <v>164</v>
      </c>
      <c r="E15" s="181" t="s">
        <v>155</v>
      </c>
      <c r="F15" s="181">
        <v>1</v>
      </c>
      <c r="G15" s="182">
        <v>96</v>
      </c>
      <c r="H15" s="182">
        <f t="shared" si="0"/>
        <v>96</v>
      </c>
      <c r="I15" s="183">
        <v>1.6</v>
      </c>
      <c r="J15" s="183"/>
      <c r="K15" s="183" t="s">
        <v>83</v>
      </c>
      <c r="L15" s="181" t="s">
        <v>601</v>
      </c>
      <c r="M15" s="183">
        <v>195</v>
      </c>
      <c r="N15" s="183">
        <v>39.4</v>
      </c>
      <c r="O15" s="182">
        <v>20</v>
      </c>
    </row>
    <row r="16" spans="1:15" hidden="1">
      <c r="A16" s="181" t="s">
        <v>600</v>
      </c>
      <c r="B16" s="181" t="s">
        <v>599</v>
      </c>
      <c r="C16" s="181" t="s">
        <v>155</v>
      </c>
      <c r="D16" s="181" t="s">
        <v>164</v>
      </c>
      <c r="E16" s="181" t="s">
        <v>155</v>
      </c>
      <c r="F16" s="181">
        <v>12</v>
      </c>
      <c r="G16" s="182">
        <v>1</v>
      </c>
      <c r="H16" s="182">
        <f t="shared" si="0"/>
        <v>12</v>
      </c>
      <c r="I16" s="183">
        <v>32</v>
      </c>
      <c r="J16" s="183"/>
      <c r="K16" s="183" t="s">
        <v>83</v>
      </c>
      <c r="L16" s="181" t="s">
        <v>598</v>
      </c>
      <c r="M16" s="183">
        <v>32</v>
      </c>
      <c r="N16" s="183">
        <v>0</v>
      </c>
      <c r="O16" s="182">
        <v>1</v>
      </c>
    </row>
    <row r="17" spans="1:15" hidden="1">
      <c r="A17" s="181" t="s">
        <v>597</v>
      </c>
      <c r="B17" s="181" t="s">
        <v>596</v>
      </c>
      <c r="C17" s="181" t="s">
        <v>155</v>
      </c>
      <c r="D17" s="181" t="s">
        <v>160</v>
      </c>
      <c r="E17" s="181" t="s">
        <v>155</v>
      </c>
      <c r="F17" s="181">
        <v>12</v>
      </c>
      <c r="G17" s="182">
        <v>1564</v>
      </c>
      <c r="H17" s="182">
        <f t="shared" si="0"/>
        <v>18768</v>
      </c>
      <c r="I17" s="183">
        <v>21.326989999999999</v>
      </c>
      <c r="J17" s="183"/>
      <c r="K17" s="183" t="s">
        <v>83</v>
      </c>
      <c r="L17" s="181" t="s">
        <v>595</v>
      </c>
      <c r="M17" s="183">
        <v>26694</v>
      </c>
      <c r="N17" s="183">
        <v>9496.5192000000006</v>
      </c>
      <c r="O17" s="182">
        <v>389</v>
      </c>
    </row>
    <row r="18" spans="1:15" hidden="1">
      <c r="A18" s="181" t="s">
        <v>594</v>
      </c>
      <c r="B18" s="181" t="s">
        <v>593</v>
      </c>
      <c r="C18" s="181" t="s">
        <v>155</v>
      </c>
      <c r="D18" s="181" t="s">
        <v>160</v>
      </c>
      <c r="E18" s="181" t="s">
        <v>155</v>
      </c>
      <c r="F18" s="181">
        <v>336</v>
      </c>
      <c r="G18" s="182">
        <v>17</v>
      </c>
      <c r="H18" s="182">
        <f t="shared" si="0"/>
        <v>5712</v>
      </c>
      <c r="I18" s="183">
        <v>356.4</v>
      </c>
      <c r="J18" s="183"/>
      <c r="K18" s="183" t="s">
        <v>83</v>
      </c>
      <c r="L18" s="181" t="s">
        <v>592</v>
      </c>
      <c r="M18" s="183">
        <v>6123.6</v>
      </c>
      <c r="N18" s="183">
        <v>2910.24</v>
      </c>
      <c r="O18" s="182">
        <v>7</v>
      </c>
    </row>
    <row r="19" spans="1:15" hidden="1">
      <c r="A19" s="181" t="s">
        <v>591</v>
      </c>
      <c r="B19" s="181" t="s">
        <v>590</v>
      </c>
      <c r="C19" s="181" t="s">
        <v>155</v>
      </c>
      <c r="D19" s="181" t="s">
        <v>160</v>
      </c>
      <c r="E19" s="181" t="s">
        <v>155</v>
      </c>
      <c r="F19" s="181">
        <v>1</v>
      </c>
      <c r="G19" s="182">
        <v>41</v>
      </c>
      <c r="H19" s="182">
        <f t="shared" si="0"/>
        <v>41</v>
      </c>
      <c r="I19" s="183">
        <v>1.5555600000000001</v>
      </c>
      <c r="J19" s="183"/>
      <c r="K19" s="183" t="s">
        <v>83</v>
      </c>
      <c r="L19" s="181" t="s">
        <v>589</v>
      </c>
      <c r="M19" s="183">
        <v>62.5</v>
      </c>
      <c r="N19" s="183">
        <v>18.850000000000001</v>
      </c>
      <c r="O19" s="182">
        <v>18</v>
      </c>
    </row>
    <row r="20" spans="1:15" hidden="1">
      <c r="A20" s="181" t="s">
        <v>588</v>
      </c>
      <c r="B20" s="181" t="s">
        <v>587</v>
      </c>
      <c r="C20" s="181" t="s">
        <v>155</v>
      </c>
      <c r="D20" s="181" t="s">
        <v>160</v>
      </c>
      <c r="E20" s="181" t="s">
        <v>155</v>
      </c>
      <c r="F20" s="181">
        <v>12</v>
      </c>
      <c r="G20" s="182">
        <v>1</v>
      </c>
      <c r="H20" s="182">
        <f t="shared" si="0"/>
        <v>12</v>
      </c>
      <c r="I20" s="183">
        <v>32</v>
      </c>
      <c r="J20" s="183"/>
      <c r="K20" s="183" t="s">
        <v>83</v>
      </c>
      <c r="L20" s="182">
        <v>0</v>
      </c>
      <c r="M20" s="183">
        <v>32</v>
      </c>
      <c r="N20" s="183">
        <v>6.08</v>
      </c>
      <c r="O20" s="182">
        <v>1</v>
      </c>
    </row>
    <row r="21" spans="1:15" hidden="1">
      <c r="A21" s="181" t="s">
        <v>586</v>
      </c>
      <c r="B21" s="181" t="s">
        <v>585</v>
      </c>
      <c r="C21" s="181" t="s">
        <v>155</v>
      </c>
      <c r="D21" s="181" t="s">
        <v>156</v>
      </c>
      <c r="E21" s="181" t="s">
        <v>155</v>
      </c>
      <c r="F21" s="181">
        <v>12</v>
      </c>
      <c r="G21" s="182">
        <v>874</v>
      </c>
      <c r="H21" s="182">
        <f t="shared" si="0"/>
        <v>10488</v>
      </c>
      <c r="I21" s="183">
        <v>18.6313</v>
      </c>
      <c r="J21" s="183"/>
      <c r="K21" s="183" t="s">
        <v>83</v>
      </c>
      <c r="L21" s="181" t="s">
        <v>584</v>
      </c>
      <c r="M21" s="183">
        <v>14004</v>
      </c>
      <c r="N21" s="183">
        <v>4740.1671999999999</v>
      </c>
      <c r="O21" s="182">
        <v>230</v>
      </c>
    </row>
    <row r="22" spans="1:15" hidden="1">
      <c r="A22" s="181" t="s">
        <v>583</v>
      </c>
      <c r="B22" s="181" t="s">
        <v>582</v>
      </c>
      <c r="C22" s="181" t="s">
        <v>155</v>
      </c>
      <c r="D22" s="181" t="s">
        <v>156</v>
      </c>
      <c r="E22" s="181" t="s">
        <v>155</v>
      </c>
      <c r="F22" s="181">
        <v>336</v>
      </c>
      <c r="G22" s="182">
        <v>6</v>
      </c>
      <c r="H22" s="182">
        <f t="shared" si="0"/>
        <v>2016</v>
      </c>
      <c r="I22" s="183">
        <v>352.8</v>
      </c>
      <c r="J22" s="183"/>
      <c r="K22" s="183" t="s">
        <v>83</v>
      </c>
      <c r="L22" s="181" t="s">
        <v>581</v>
      </c>
      <c r="M22" s="183">
        <v>2116.8000000000002</v>
      </c>
      <c r="N22" s="183">
        <v>926.64</v>
      </c>
      <c r="O22" s="182">
        <v>3</v>
      </c>
    </row>
    <row r="23" spans="1:15" hidden="1">
      <c r="A23" s="181" t="s">
        <v>580</v>
      </c>
      <c r="B23" s="181" t="s">
        <v>579</v>
      </c>
      <c r="C23" s="181" t="s">
        <v>155</v>
      </c>
      <c r="D23" s="181" t="s">
        <v>156</v>
      </c>
      <c r="E23" s="181" t="s">
        <v>155</v>
      </c>
      <c r="F23" s="181">
        <v>1</v>
      </c>
      <c r="G23" s="182">
        <v>97</v>
      </c>
      <c r="H23" s="182">
        <f t="shared" si="0"/>
        <v>97</v>
      </c>
      <c r="I23" s="183">
        <v>1.59524</v>
      </c>
      <c r="J23" s="183"/>
      <c r="K23" s="183" t="s">
        <v>83</v>
      </c>
      <c r="L23" s="181" t="s">
        <v>578</v>
      </c>
      <c r="M23" s="183">
        <v>196.5</v>
      </c>
      <c r="N23" s="183">
        <v>39.391759999999998</v>
      </c>
      <c r="O23" s="182">
        <v>21</v>
      </c>
    </row>
    <row r="24" spans="1:15" hidden="1">
      <c r="A24" s="181" t="s">
        <v>577</v>
      </c>
      <c r="B24" s="181" t="s">
        <v>576</v>
      </c>
      <c r="C24" s="181" t="s">
        <v>155</v>
      </c>
      <c r="D24" s="181" t="s">
        <v>167</v>
      </c>
      <c r="E24" s="181" t="s">
        <v>155</v>
      </c>
      <c r="F24" s="181">
        <v>3</v>
      </c>
      <c r="G24" s="182">
        <v>897</v>
      </c>
      <c r="H24" s="182">
        <f t="shared" si="0"/>
        <v>2691</v>
      </c>
      <c r="I24" s="183">
        <v>26.452169999999999</v>
      </c>
      <c r="J24" s="183"/>
      <c r="K24" s="183" t="s">
        <v>83</v>
      </c>
      <c r="L24" s="181" t="s">
        <v>575</v>
      </c>
      <c r="M24" s="183">
        <v>18141</v>
      </c>
      <c r="N24" s="183">
        <v>5017.7604000000001</v>
      </c>
      <c r="O24" s="182">
        <v>345</v>
      </c>
    </row>
    <row r="25" spans="1:15" hidden="1">
      <c r="A25" s="181" t="s">
        <v>577</v>
      </c>
      <c r="B25" s="181" t="s">
        <v>574</v>
      </c>
      <c r="C25" s="181" t="s">
        <v>155</v>
      </c>
      <c r="D25" s="181" t="s">
        <v>160</v>
      </c>
      <c r="E25" s="181" t="s">
        <v>155</v>
      </c>
      <c r="F25" s="181">
        <v>3</v>
      </c>
      <c r="G25" s="182">
        <v>897</v>
      </c>
      <c r="H25" s="182">
        <f t="shared" si="0"/>
        <v>2691</v>
      </c>
      <c r="I25" s="183"/>
      <c r="J25" s="183"/>
      <c r="K25" s="183" t="s">
        <v>83</v>
      </c>
      <c r="M25" s="183"/>
      <c r="N25" s="183"/>
      <c r="O25" s="182"/>
    </row>
    <row r="26" spans="1:15" hidden="1">
      <c r="A26" s="181" t="s">
        <v>577</v>
      </c>
      <c r="B26" s="181" t="s">
        <v>573</v>
      </c>
      <c r="C26" s="181" t="s">
        <v>155</v>
      </c>
      <c r="D26" s="181" t="s">
        <v>164</v>
      </c>
      <c r="E26" s="181" t="s">
        <v>155</v>
      </c>
      <c r="F26" s="181">
        <v>3</v>
      </c>
      <c r="G26" s="182">
        <v>897</v>
      </c>
      <c r="H26" s="182">
        <f t="shared" si="0"/>
        <v>2691</v>
      </c>
      <c r="I26" s="183"/>
      <c r="J26" s="183"/>
      <c r="K26" s="183" t="s">
        <v>83</v>
      </c>
      <c r="M26" s="183"/>
      <c r="N26" s="183"/>
      <c r="O26" s="182"/>
    </row>
    <row r="27" spans="1:15" hidden="1">
      <c r="A27" s="181" t="s">
        <v>577</v>
      </c>
      <c r="B27" s="181" t="s">
        <v>572</v>
      </c>
      <c r="C27" s="181" t="s">
        <v>155</v>
      </c>
      <c r="D27" s="181" t="s">
        <v>156</v>
      </c>
      <c r="E27" s="181" t="s">
        <v>155</v>
      </c>
      <c r="F27" s="181">
        <v>3</v>
      </c>
      <c r="G27" s="182">
        <v>897</v>
      </c>
      <c r="H27" s="182">
        <f t="shared" si="0"/>
        <v>2691</v>
      </c>
      <c r="I27" s="183"/>
      <c r="J27" s="183"/>
      <c r="K27" s="183" t="s">
        <v>83</v>
      </c>
      <c r="M27" s="183"/>
      <c r="N27" s="183"/>
      <c r="O27" s="182"/>
    </row>
    <row r="28" spans="1:15" hidden="1">
      <c r="A28" s="181" t="s">
        <v>571</v>
      </c>
      <c r="B28" s="181" t="s">
        <v>570</v>
      </c>
      <c r="C28" s="181" t="s">
        <v>155</v>
      </c>
      <c r="D28" s="181" t="s">
        <v>167</v>
      </c>
      <c r="E28" s="181" t="s">
        <v>155</v>
      </c>
      <c r="F28" s="181">
        <v>3</v>
      </c>
      <c r="G28" s="182">
        <v>11</v>
      </c>
      <c r="H28" s="182">
        <f t="shared" si="0"/>
        <v>33</v>
      </c>
      <c r="I28" s="183">
        <v>30</v>
      </c>
      <c r="J28" s="183"/>
      <c r="K28" s="183" t="s">
        <v>83</v>
      </c>
      <c r="L28" s="181" t="s">
        <v>569</v>
      </c>
      <c r="M28" s="183">
        <v>330</v>
      </c>
      <c r="N28" s="183">
        <v>65.388720000000006</v>
      </c>
      <c r="O28" s="182">
        <v>7</v>
      </c>
    </row>
    <row r="29" spans="1:15" hidden="1">
      <c r="A29" s="181" t="s">
        <v>571</v>
      </c>
      <c r="B29" s="181" t="s">
        <v>568</v>
      </c>
      <c r="C29" s="181" t="s">
        <v>155</v>
      </c>
      <c r="D29" s="181" t="s">
        <v>160</v>
      </c>
      <c r="E29" s="181" t="s">
        <v>155</v>
      </c>
      <c r="F29" s="181">
        <v>3</v>
      </c>
      <c r="G29" s="182">
        <v>11</v>
      </c>
      <c r="H29" s="182">
        <f t="shared" si="0"/>
        <v>33</v>
      </c>
      <c r="I29" s="183"/>
      <c r="J29" s="183"/>
      <c r="K29" s="183" t="s">
        <v>83</v>
      </c>
      <c r="M29" s="183"/>
      <c r="N29" s="183"/>
      <c r="O29" s="182"/>
    </row>
    <row r="30" spans="1:15" hidden="1">
      <c r="A30" s="181" t="s">
        <v>571</v>
      </c>
      <c r="B30" s="181" t="s">
        <v>567</v>
      </c>
      <c r="C30" s="181" t="s">
        <v>155</v>
      </c>
      <c r="D30" s="181" t="s">
        <v>164</v>
      </c>
      <c r="E30" s="181" t="s">
        <v>155</v>
      </c>
      <c r="F30" s="181">
        <v>3</v>
      </c>
      <c r="G30" s="182">
        <v>11</v>
      </c>
      <c r="H30" s="182">
        <f t="shared" si="0"/>
        <v>33</v>
      </c>
      <c r="I30" s="183"/>
      <c r="J30" s="183"/>
      <c r="K30" s="183" t="s">
        <v>83</v>
      </c>
      <c r="M30" s="183"/>
      <c r="N30" s="183"/>
      <c r="O30" s="182"/>
    </row>
    <row r="31" spans="1:15" hidden="1">
      <c r="A31" s="181" t="s">
        <v>571</v>
      </c>
      <c r="B31" s="181" t="s">
        <v>566</v>
      </c>
      <c r="C31" s="181" t="s">
        <v>155</v>
      </c>
      <c r="D31" s="181" t="s">
        <v>156</v>
      </c>
      <c r="E31" s="181" t="s">
        <v>155</v>
      </c>
      <c r="F31" s="181">
        <v>3</v>
      </c>
      <c r="G31" s="182">
        <v>11</v>
      </c>
      <c r="H31" s="182">
        <f t="shared" si="0"/>
        <v>33</v>
      </c>
      <c r="I31" s="183"/>
      <c r="J31" s="183"/>
      <c r="K31" s="183" t="s">
        <v>83</v>
      </c>
      <c r="M31" s="183"/>
      <c r="N31" s="183"/>
      <c r="O31" s="182"/>
    </row>
    <row r="32" spans="1:15" hidden="1">
      <c r="A32" s="181" t="s">
        <v>565</v>
      </c>
      <c r="B32" s="181" t="s">
        <v>564</v>
      </c>
      <c r="C32" s="181" t="s">
        <v>558</v>
      </c>
      <c r="D32" s="181" t="s">
        <v>558</v>
      </c>
      <c r="E32" s="181" t="s">
        <v>557</v>
      </c>
      <c r="F32" s="181">
        <v>1</v>
      </c>
      <c r="G32" s="182">
        <v>16</v>
      </c>
      <c r="H32" s="182">
        <f t="shared" si="0"/>
        <v>16</v>
      </c>
      <c r="I32" s="183">
        <v>13.31467</v>
      </c>
      <c r="J32" s="183"/>
      <c r="K32" s="183" t="s">
        <v>83</v>
      </c>
      <c r="L32" s="181" t="s">
        <v>563</v>
      </c>
      <c r="M32" s="183">
        <v>213.67</v>
      </c>
      <c r="N32" s="183">
        <v>109.4</v>
      </c>
      <c r="O32" s="182">
        <v>15</v>
      </c>
    </row>
    <row r="33" spans="1:15" hidden="1">
      <c r="A33" s="181" t="s">
        <v>562</v>
      </c>
      <c r="B33" s="181" t="s">
        <v>561</v>
      </c>
      <c r="C33" s="181" t="s">
        <v>558</v>
      </c>
      <c r="D33" s="181" t="s">
        <v>558</v>
      </c>
      <c r="E33" s="181" t="s">
        <v>557</v>
      </c>
      <c r="F33" s="181">
        <v>1</v>
      </c>
      <c r="G33" s="182">
        <v>44</v>
      </c>
      <c r="H33" s="182">
        <f t="shared" si="0"/>
        <v>44</v>
      </c>
      <c r="I33" s="183">
        <v>10</v>
      </c>
      <c r="J33" s="183"/>
      <c r="K33" s="183" t="s">
        <v>83</v>
      </c>
      <c r="L33" s="182">
        <v>0</v>
      </c>
      <c r="M33" s="183">
        <v>440</v>
      </c>
      <c r="N33" s="183">
        <v>201.52</v>
      </c>
      <c r="O33" s="182">
        <v>41</v>
      </c>
    </row>
    <row r="34" spans="1:15" hidden="1">
      <c r="A34" s="181" t="s">
        <v>560</v>
      </c>
      <c r="B34" s="181" t="s">
        <v>559</v>
      </c>
      <c r="C34" s="181" t="s">
        <v>558</v>
      </c>
      <c r="D34" s="181" t="s">
        <v>558</v>
      </c>
      <c r="E34" s="181" t="s">
        <v>557</v>
      </c>
      <c r="F34" s="181">
        <v>1</v>
      </c>
      <c r="G34" s="182">
        <v>104</v>
      </c>
      <c r="H34" s="182">
        <f t="shared" si="0"/>
        <v>104</v>
      </c>
      <c r="I34" s="183">
        <v>12</v>
      </c>
      <c r="J34" s="183"/>
      <c r="K34" s="183" t="s">
        <v>83</v>
      </c>
      <c r="L34" s="182">
        <v>0</v>
      </c>
      <c r="M34" s="183">
        <v>1248</v>
      </c>
      <c r="N34" s="183">
        <v>0</v>
      </c>
      <c r="O34" s="182">
        <v>1</v>
      </c>
    </row>
    <row r="35" spans="1:15">
      <c r="A35" s="181" t="s">
        <v>556</v>
      </c>
      <c r="B35" s="181" t="s">
        <v>555</v>
      </c>
      <c r="C35" s="181" t="s">
        <v>122</v>
      </c>
      <c r="D35" s="181" t="s">
        <v>126</v>
      </c>
      <c r="E35" s="181" t="s">
        <v>125</v>
      </c>
      <c r="F35" s="181">
        <v>1</v>
      </c>
      <c r="G35" s="182">
        <f>24+317</f>
        <v>341</v>
      </c>
      <c r="H35" s="182">
        <f t="shared" si="0"/>
        <v>341</v>
      </c>
      <c r="I35" s="183">
        <v>21.572310000000002</v>
      </c>
      <c r="J35" s="183"/>
      <c r="K35" s="183" t="s">
        <v>898</v>
      </c>
      <c r="L35" s="181" t="s">
        <v>554</v>
      </c>
      <c r="M35" s="183">
        <v>5376.1</v>
      </c>
      <c r="N35" s="183">
        <v>1596.3574000000001</v>
      </c>
      <c r="O35" s="182">
        <v>65</v>
      </c>
    </row>
    <row r="36" spans="1:15">
      <c r="A36" s="181" t="s">
        <v>556</v>
      </c>
      <c r="B36" s="181" t="s">
        <v>553</v>
      </c>
      <c r="C36" s="181" t="s">
        <v>122</v>
      </c>
      <c r="D36" s="181" t="s">
        <v>133</v>
      </c>
      <c r="E36" s="181" t="s">
        <v>125</v>
      </c>
      <c r="F36" s="181">
        <v>1</v>
      </c>
      <c r="G36" s="182">
        <f>24+317</f>
        <v>341</v>
      </c>
      <c r="H36" s="182">
        <f t="shared" si="0"/>
        <v>341</v>
      </c>
      <c r="I36" s="183"/>
      <c r="J36" s="183"/>
      <c r="K36" s="183"/>
      <c r="M36" s="183"/>
      <c r="N36" s="183"/>
      <c r="O36" s="182"/>
    </row>
    <row r="37" spans="1:15">
      <c r="A37" s="181" t="s">
        <v>556</v>
      </c>
      <c r="B37" s="181" t="s">
        <v>552</v>
      </c>
      <c r="C37" s="181" t="s">
        <v>122</v>
      </c>
      <c r="D37" s="181" t="s">
        <v>174</v>
      </c>
      <c r="E37" s="181" t="s">
        <v>125</v>
      </c>
      <c r="F37" s="181">
        <v>1</v>
      </c>
      <c r="G37" s="182">
        <f>24+317</f>
        <v>341</v>
      </c>
      <c r="H37" s="182">
        <f t="shared" si="0"/>
        <v>341</v>
      </c>
      <c r="I37" s="183"/>
      <c r="J37" s="183"/>
      <c r="K37" s="183"/>
      <c r="M37" s="183"/>
      <c r="N37" s="183"/>
      <c r="O37" s="182"/>
    </row>
    <row r="38" spans="1:15">
      <c r="A38" s="181" t="s">
        <v>556</v>
      </c>
      <c r="B38" s="181" t="s">
        <v>551</v>
      </c>
      <c r="C38" s="181" t="s">
        <v>122</v>
      </c>
      <c r="D38" s="181" t="s">
        <v>144</v>
      </c>
      <c r="E38" s="181" t="s">
        <v>125</v>
      </c>
      <c r="F38" s="181">
        <v>1</v>
      </c>
      <c r="G38" s="182">
        <f>24+317</f>
        <v>341</v>
      </c>
      <c r="H38" s="182">
        <f t="shared" si="0"/>
        <v>341</v>
      </c>
      <c r="I38" s="183"/>
      <c r="J38" s="183"/>
      <c r="K38" s="183"/>
      <c r="M38" s="183"/>
      <c r="N38" s="183"/>
      <c r="O38" s="182"/>
    </row>
    <row r="39" spans="1:15">
      <c r="A39" s="181" t="s">
        <v>550</v>
      </c>
      <c r="B39" s="181" t="s">
        <v>549</v>
      </c>
      <c r="C39" s="181" t="s">
        <v>122</v>
      </c>
      <c r="D39" s="181" t="s">
        <v>126</v>
      </c>
      <c r="E39" s="181" t="s">
        <v>125</v>
      </c>
      <c r="F39" s="181">
        <v>1</v>
      </c>
      <c r="G39" s="182">
        <v>40</v>
      </c>
      <c r="H39" s="182">
        <f t="shared" si="0"/>
        <v>40</v>
      </c>
      <c r="I39" s="183">
        <v>24.95</v>
      </c>
      <c r="J39" s="183"/>
      <c r="K39" s="183" t="s">
        <v>898</v>
      </c>
      <c r="L39" s="181" t="s">
        <v>548</v>
      </c>
      <c r="M39" s="183">
        <v>998</v>
      </c>
      <c r="N39" s="183">
        <v>201.20570000000001</v>
      </c>
      <c r="O39" s="182">
        <v>37</v>
      </c>
    </row>
    <row r="40" spans="1:15">
      <c r="A40" s="181" t="s">
        <v>550</v>
      </c>
      <c r="B40" s="181" t="s">
        <v>547</v>
      </c>
      <c r="C40" s="181" t="s">
        <v>122</v>
      </c>
      <c r="D40" s="181" t="s">
        <v>133</v>
      </c>
      <c r="E40" s="181" t="s">
        <v>125</v>
      </c>
      <c r="F40" s="181">
        <v>1</v>
      </c>
      <c r="G40" s="182">
        <v>40</v>
      </c>
      <c r="H40" s="182">
        <f t="shared" si="0"/>
        <v>40</v>
      </c>
      <c r="I40" s="183"/>
      <c r="J40" s="183"/>
      <c r="K40" s="183"/>
      <c r="M40" s="183"/>
      <c r="N40" s="183"/>
      <c r="O40" s="182"/>
    </row>
    <row r="41" spans="1:15">
      <c r="A41" s="181" t="s">
        <v>550</v>
      </c>
      <c r="B41" s="181" t="s">
        <v>546</v>
      </c>
      <c r="C41" s="181" t="s">
        <v>122</v>
      </c>
      <c r="D41" s="181" t="s">
        <v>174</v>
      </c>
      <c r="E41" s="181" t="s">
        <v>125</v>
      </c>
      <c r="F41" s="181">
        <v>1</v>
      </c>
      <c r="G41" s="182">
        <v>40</v>
      </c>
      <c r="H41" s="182">
        <f t="shared" si="0"/>
        <v>40</v>
      </c>
      <c r="I41" s="183"/>
      <c r="J41" s="183"/>
      <c r="K41" s="183"/>
      <c r="M41" s="183"/>
      <c r="N41" s="183"/>
      <c r="O41" s="182"/>
    </row>
    <row r="42" spans="1:15">
      <c r="A42" s="181" t="s">
        <v>550</v>
      </c>
      <c r="B42" s="181" t="s">
        <v>545</v>
      </c>
      <c r="C42" s="181" t="s">
        <v>122</v>
      </c>
      <c r="D42" s="181" t="s">
        <v>144</v>
      </c>
      <c r="E42" s="181" t="s">
        <v>125</v>
      </c>
      <c r="F42" s="181">
        <v>1</v>
      </c>
      <c r="G42" s="182">
        <v>40</v>
      </c>
      <c r="H42" s="182">
        <f t="shared" si="0"/>
        <v>40</v>
      </c>
      <c r="I42" s="183"/>
      <c r="J42" s="183"/>
      <c r="K42" s="183"/>
      <c r="M42" s="183"/>
      <c r="N42" s="183"/>
      <c r="O42" s="182"/>
    </row>
    <row r="43" spans="1:15" hidden="1">
      <c r="A43" s="181" t="s">
        <v>544</v>
      </c>
      <c r="B43" s="181" t="s">
        <v>543</v>
      </c>
      <c r="C43" s="181" t="s">
        <v>122</v>
      </c>
      <c r="D43" s="181" t="s">
        <v>181</v>
      </c>
      <c r="E43" s="181" t="s">
        <v>120</v>
      </c>
      <c r="F43" s="181">
        <v>1</v>
      </c>
      <c r="G43" s="182">
        <v>3</v>
      </c>
      <c r="H43" s="182">
        <f t="shared" si="0"/>
        <v>3</v>
      </c>
      <c r="I43" s="183">
        <v>23.95</v>
      </c>
      <c r="J43" s="183"/>
      <c r="K43" s="183" t="s">
        <v>899</v>
      </c>
      <c r="L43" s="181" t="s">
        <v>542</v>
      </c>
      <c r="M43" s="183">
        <v>71.849999999999994</v>
      </c>
      <c r="N43" s="183">
        <v>31.35</v>
      </c>
      <c r="O43" s="182">
        <v>2</v>
      </c>
    </row>
    <row r="44" spans="1:15" hidden="1">
      <c r="A44" s="181" t="s">
        <v>541</v>
      </c>
      <c r="B44" s="181" t="s">
        <v>540</v>
      </c>
      <c r="C44" s="181" t="s">
        <v>122</v>
      </c>
      <c r="D44" s="181" t="s">
        <v>185</v>
      </c>
      <c r="E44" s="181" t="s">
        <v>120</v>
      </c>
      <c r="F44" s="181">
        <v>1</v>
      </c>
      <c r="G44" s="182">
        <v>1</v>
      </c>
      <c r="H44" s="182">
        <f t="shared" si="0"/>
        <v>1</v>
      </c>
      <c r="I44" s="183">
        <v>27.95</v>
      </c>
      <c r="J44" s="183" t="s">
        <v>901</v>
      </c>
      <c r="K44" s="183" t="s">
        <v>899</v>
      </c>
      <c r="L44" s="181">
        <v>2.5</v>
      </c>
      <c r="M44" s="183">
        <v>27.95</v>
      </c>
      <c r="N44" s="183">
        <v>13.155609999999999</v>
      </c>
      <c r="O44" s="182">
        <v>1</v>
      </c>
    </row>
    <row r="45" spans="1:15" hidden="1">
      <c r="A45" s="181" t="s">
        <v>539</v>
      </c>
      <c r="B45" s="181" t="s">
        <v>538</v>
      </c>
      <c r="C45" s="181" t="s">
        <v>122</v>
      </c>
      <c r="D45" s="181" t="s">
        <v>181</v>
      </c>
      <c r="E45" s="181" t="s">
        <v>120</v>
      </c>
      <c r="F45" s="181">
        <v>1</v>
      </c>
      <c r="G45" s="182">
        <v>38</v>
      </c>
      <c r="H45" s="182">
        <f t="shared" si="0"/>
        <v>38</v>
      </c>
      <c r="I45" s="183">
        <v>19.95</v>
      </c>
      <c r="J45" s="183"/>
      <c r="K45" s="183" t="s">
        <v>899</v>
      </c>
      <c r="L45" s="181" t="s">
        <v>537</v>
      </c>
      <c r="M45" s="183">
        <v>758.1</v>
      </c>
      <c r="N45" s="183">
        <v>306.71776</v>
      </c>
      <c r="O45" s="182">
        <v>38</v>
      </c>
    </row>
    <row r="46" spans="1:15" hidden="1">
      <c r="A46" s="181" t="s">
        <v>536</v>
      </c>
      <c r="B46" s="181" t="s">
        <v>535</v>
      </c>
      <c r="C46" s="181" t="s">
        <v>122</v>
      </c>
      <c r="D46" s="181" t="s">
        <v>181</v>
      </c>
      <c r="E46" s="181" t="s">
        <v>120</v>
      </c>
      <c r="F46" s="181">
        <v>1</v>
      </c>
      <c r="G46" s="182">
        <v>11</v>
      </c>
      <c r="H46" s="182">
        <f t="shared" si="0"/>
        <v>11</v>
      </c>
      <c r="I46" s="183">
        <v>23.5</v>
      </c>
      <c r="J46" s="183" t="s">
        <v>901</v>
      </c>
      <c r="K46" s="183" t="s">
        <v>899</v>
      </c>
      <c r="L46" s="181">
        <v>27.5</v>
      </c>
      <c r="M46" s="183">
        <v>258.5</v>
      </c>
      <c r="N46" s="183">
        <v>99.016720000000007</v>
      </c>
      <c r="O46" s="182">
        <v>9</v>
      </c>
    </row>
    <row r="47" spans="1:15" hidden="1">
      <c r="A47" s="181" t="s">
        <v>534</v>
      </c>
      <c r="B47" s="181" t="s">
        <v>533</v>
      </c>
      <c r="C47" s="181" t="s">
        <v>122</v>
      </c>
      <c r="D47" s="181" t="s">
        <v>181</v>
      </c>
      <c r="E47" s="181" t="s">
        <v>120</v>
      </c>
      <c r="F47" s="181">
        <v>1</v>
      </c>
      <c r="G47" s="182">
        <v>4</v>
      </c>
      <c r="H47" s="182">
        <f t="shared" si="0"/>
        <v>4</v>
      </c>
      <c r="I47" s="183">
        <v>62</v>
      </c>
      <c r="J47" s="183"/>
      <c r="K47" s="183" t="s">
        <v>899</v>
      </c>
      <c r="L47" s="181" t="s">
        <v>532</v>
      </c>
      <c r="M47" s="183">
        <v>248</v>
      </c>
      <c r="N47" s="183">
        <v>41.8</v>
      </c>
      <c r="O47" s="182">
        <v>4</v>
      </c>
    </row>
    <row r="48" spans="1:15" hidden="1">
      <c r="A48" s="181" t="s">
        <v>531</v>
      </c>
      <c r="B48" s="181" t="s">
        <v>530</v>
      </c>
      <c r="C48" s="181" t="s">
        <v>122</v>
      </c>
      <c r="D48" s="181" t="s">
        <v>181</v>
      </c>
      <c r="E48" s="181" t="s">
        <v>120</v>
      </c>
      <c r="F48" s="181">
        <v>1</v>
      </c>
      <c r="G48" s="182">
        <v>9</v>
      </c>
      <c r="H48" s="182">
        <f t="shared" si="0"/>
        <v>9</v>
      </c>
      <c r="I48" s="183">
        <v>24.11111</v>
      </c>
      <c r="J48" s="183"/>
      <c r="K48" s="183" t="s">
        <v>899</v>
      </c>
      <c r="L48" s="181" t="s">
        <v>529</v>
      </c>
      <c r="M48" s="183">
        <v>217</v>
      </c>
      <c r="N48" s="183">
        <v>69.152159999999995</v>
      </c>
      <c r="O48" s="182">
        <v>9</v>
      </c>
    </row>
    <row r="49" spans="1:15" hidden="1">
      <c r="A49" s="181" t="s">
        <v>528</v>
      </c>
      <c r="B49" s="181" t="s">
        <v>527</v>
      </c>
      <c r="C49" s="181" t="s">
        <v>122</v>
      </c>
      <c r="D49" s="181" t="s">
        <v>171</v>
      </c>
      <c r="E49" s="181" t="s">
        <v>120</v>
      </c>
      <c r="F49" s="181">
        <v>1</v>
      </c>
      <c r="G49" s="182">
        <f>1405+38</f>
        <v>1443</v>
      </c>
      <c r="H49" s="182">
        <f t="shared" si="0"/>
        <v>1443</v>
      </c>
      <c r="I49" s="183">
        <v>10.07546</v>
      </c>
      <c r="J49" s="183"/>
      <c r="K49" s="183" t="s">
        <v>83</v>
      </c>
      <c r="L49" s="181" t="s">
        <v>526</v>
      </c>
      <c r="M49" s="183">
        <v>12021.37</v>
      </c>
      <c r="N49" s="183">
        <v>4856.0319600000003</v>
      </c>
      <c r="O49" s="182">
        <v>239</v>
      </c>
    </row>
    <row r="50" spans="1:15" hidden="1">
      <c r="A50" s="181" t="s">
        <v>525</v>
      </c>
      <c r="B50" s="181" t="s">
        <v>524</v>
      </c>
      <c r="C50" s="181" t="s">
        <v>122</v>
      </c>
      <c r="D50" s="181" t="s">
        <v>171</v>
      </c>
      <c r="E50" s="181" t="s">
        <v>120</v>
      </c>
      <c r="F50" s="181">
        <v>1</v>
      </c>
      <c r="G50" s="182">
        <v>50</v>
      </c>
      <c r="H50" s="182">
        <f t="shared" si="0"/>
        <v>50</v>
      </c>
      <c r="I50" s="183">
        <v>6.19</v>
      </c>
      <c r="J50" s="183" t="s">
        <v>902</v>
      </c>
      <c r="K50" s="183" t="s">
        <v>900</v>
      </c>
      <c r="L50" s="182">
        <v>100</v>
      </c>
      <c r="M50" s="183">
        <v>309.5</v>
      </c>
      <c r="N50" s="183">
        <v>204.5</v>
      </c>
      <c r="O50" s="182">
        <v>2</v>
      </c>
    </row>
    <row r="51" spans="1:15" hidden="1">
      <c r="A51" s="181" t="s">
        <v>523</v>
      </c>
      <c r="B51" s="181" t="s">
        <v>522</v>
      </c>
      <c r="C51" s="181" t="s">
        <v>122</v>
      </c>
      <c r="D51" s="181" t="s">
        <v>171</v>
      </c>
      <c r="E51" s="181" t="s">
        <v>120</v>
      </c>
      <c r="F51" s="181">
        <v>2</v>
      </c>
      <c r="G51" s="182">
        <v>30</v>
      </c>
      <c r="H51" s="182">
        <f t="shared" si="0"/>
        <v>60</v>
      </c>
      <c r="I51" s="183">
        <v>13.13</v>
      </c>
      <c r="J51" s="183"/>
      <c r="K51" s="183" t="s">
        <v>903</v>
      </c>
      <c r="L51" s="182">
        <v>90</v>
      </c>
      <c r="M51" s="183">
        <v>393.9</v>
      </c>
      <c r="N51" s="183">
        <v>226.8</v>
      </c>
      <c r="O51" s="182">
        <v>2</v>
      </c>
    </row>
    <row r="52" spans="1:15" hidden="1">
      <c r="A52" s="181" t="s">
        <v>521</v>
      </c>
      <c r="B52" s="181" t="s">
        <v>520</v>
      </c>
      <c r="C52" s="181" t="s">
        <v>122</v>
      </c>
      <c r="D52" s="181" t="s">
        <v>171</v>
      </c>
      <c r="E52" s="181" t="s">
        <v>120</v>
      </c>
      <c r="F52" s="181">
        <v>2</v>
      </c>
      <c r="G52" s="182">
        <v>1</v>
      </c>
      <c r="H52" s="182">
        <f t="shared" si="0"/>
        <v>2</v>
      </c>
      <c r="I52" s="183">
        <v>27.95</v>
      </c>
      <c r="J52" s="183" t="s">
        <v>901</v>
      </c>
      <c r="K52" s="183" t="s">
        <v>903</v>
      </c>
      <c r="L52" s="182">
        <v>3</v>
      </c>
      <c r="M52" s="183">
        <v>27.95</v>
      </c>
      <c r="N52" s="183">
        <v>7.83</v>
      </c>
      <c r="O52" s="182">
        <v>1</v>
      </c>
    </row>
    <row r="53" spans="1:15" hidden="1">
      <c r="A53" s="181" t="s">
        <v>519</v>
      </c>
      <c r="B53" s="181" t="s">
        <v>518</v>
      </c>
      <c r="C53" s="181" t="s">
        <v>122</v>
      </c>
      <c r="D53" s="181" t="s">
        <v>171</v>
      </c>
      <c r="E53" s="181" t="s">
        <v>120</v>
      </c>
      <c r="F53" s="181">
        <v>12</v>
      </c>
      <c r="G53" s="182">
        <v>5</v>
      </c>
      <c r="H53" s="182">
        <f t="shared" si="0"/>
        <v>60</v>
      </c>
      <c r="I53" s="183">
        <v>139.94999999999999</v>
      </c>
      <c r="J53" s="183"/>
      <c r="K53" s="183"/>
      <c r="L53" s="181" t="s">
        <v>517</v>
      </c>
      <c r="M53" s="183">
        <v>699.75</v>
      </c>
      <c r="N53" s="183">
        <v>207</v>
      </c>
      <c r="O53" s="182">
        <v>5</v>
      </c>
    </row>
    <row r="54" spans="1:15" hidden="1">
      <c r="A54" s="181" t="s">
        <v>516</v>
      </c>
      <c r="B54" s="181" t="s">
        <v>515</v>
      </c>
      <c r="C54" s="181" t="s">
        <v>122</v>
      </c>
      <c r="D54" s="181" t="s">
        <v>171</v>
      </c>
      <c r="E54" s="181" t="s">
        <v>205</v>
      </c>
      <c r="F54" s="181">
        <v>4</v>
      </c>
      <c r="G54" s="182">
        <v>6</v>
      </c>
      <c r="H54" s="182">
        <f t="shared" si="0"/>
        <v>24</v>
      </c>
      <c r="I54" s="183">
        <v>40</v>
      </c>
      <c r="J54" s="183"/>
      <c r="K54" s="183"/>
      <c r="L54" s="181" t="s">
        <v>279</v>
      </c>
      <c r="M54" s="183">
        <v>240</v>
      </c>
      <c r="N54" s="183">
        <v>97.49</v>
      </c>
      <c r="O54" s="182">
        <v>4</v>
      </c>
    </row>
    <row r="55" spans="1:15" hidden="1">
      <c r="A55" s="181" t="s">
        <v>514</v>
      </c>
      <c r="B55" s="181" t="s">
        <v>513</v>
      </c>
      <c r="C55" s="181" t="s">
        <v>122</v>
      </c>
      <c r="D55" s="181" t="s">
        <v>171</v>
      </c>
      <c r="E55" s="181" t="s">
        <v>205</v>
      </c>
      <c r="F55" s="181">
        <v>8</v>
      </c>
      <c r="G55" s="182">
        <v>16</v>
      </c>
      <c r="H55" s="182">
        <f t="shared" si="0"/>
        <v>128</v>
      </c>
      <c r="I55" s="183">
        <v>80</v>
      </c>
      <c r="J55" s="183"/>
      <c r="K55" s="183"/>
      <c r="L55" s="181" t="s">
        <v>512</v>
      </c>
      <c r="M55" s="183">
        <v>1280</v>
      </c>
      <c r="N55" s="183">
        <v>479.66</v>
      </c>
      <c r="O55" s="182">
        <v>11</v>
      </c>
    </row>
    <row r="56" spans="1:15" hidden="1">
      <c r="A56" s="181" t="s">
        <v>511</v>
      </c>
      <c r="B56" s="181" t="s">
        <v>510</v>
      </c>
      <c r="C56" s="181" t="s">
        <v>122</v>
      </c>
      <c r="D56" s="181" t="s">
        <v>171</v>
      </c>
      <c r="E56" s="181" t="s">
        <v>120</v>
      </c>
      <c r="F56" s="181">
        <v>1</v>
      </c>
      <c r="G56" s="182">
        <v>1</v>
      </c>
      <c r="H56" s="182">
        <f t="shared" si="0"/>
        <v>1</v>
      </c>
      <c r="I56" s="183">
        <v>27.95</v>
      </c>
      <c r="J56" s="183" t="s">
        <v>901</v>
      </c>
      <c r="K56" s="183" t="s">
        <v>903</v>
      </c>
      <c r="L56" s="182">
        <v>3</v>
      </c>
      <c r="M56" s="183">
        <v>27.95</v>
      </c>
      <c r="N56" s="183">
        <v>8.64</v>
      </c>
      <c r="O56" s="182">
        <v>1</v>
      </c>
    </row>
    <row r="57" spans="1:15" hidden="1">
      <c r="B57" s="181" t="s">
        <v>509</v>
      </c>
      <c r="C57" s="181" t="s">
        <v>122</v>
      </c>
      <c r="D57" s="181" t="s">
        <v>151</v>
      </c>
      <c r="E57" s="181" t="s">
        <v>120</v>
      </c>
      <c r="F57" s="181">
        <v>1</v>
      </c>
      <c r="G57" s="182">
        <v>1</v>
      </c>
      <c r="H57" s="182">
        <f t="shared" si="0"/>
        <v>1</v>
      </c>
      <c r="I57" s="183"/>
      <c r="J57" s="183" t="s">
        <v>901</v>
      </c>
      <c r="K57" s="183"/>
      <c r="L57" s="182"/>
      <c r="M57" s="183"/>
      <c r="N57" s="183"/>
      <c r="O57" s="182"/>
    </row>
    <row r="58" spans="1:15" hidden="1">
      <c r="A58" s="181" t="s">
        <v>508</v>
      </c>
      <c r="B58" s="181" t="s">
        <v>507</v>
      </c>
      <c r="C58" s="181" t="s">
        <v>122</v>
      </c>
      <c r="D58" s="181" t="s">
        <v>171</v>
      </c>
      <c r="E58" s="181" t="s">
        <v>120</v>
      </c>
      <c r="F58" s="181">
        <v>1</v>
      </c>
      <c r="G58" s="182">
        <v>1</v>
      </c>
      <c r="H58" s="182">
        <f t="shared" si="0"/>
        <v>1</v>
      </c>
      <c r="I58" s="183">
        <v>27.95</v>
      </c>
      <c r="J58" s="183" t="s">
        <v>901</v>
      </c>
      <c r="K58" s="183" t="s">
        <v>903</v>
      </c>
      <c r="L58" s="182">
        <v>3</v>
      </c>
      <c r="M58" s="183">
        <v>27.95</v>
      </c>
      <c r="N58" s="183">
        <v>7.1792899999999999</v>
      </c>
      <c r="O58" s="182">
        <v>1</v>
      </c>
    </row>
    <row r="59" spans="1:15" hidden="1">
      <c r="B59" s="181" t="s">
        <v>506</v>
      </c>
      <c r="C59" s="181" t="s">
        <v>122</v>
      </c>
      <c r="D59" s="181" t="s">
        <v>144</v>
      </c>
      <c r="E59" s="181" t="s">
        <v>120</v>
      </c>
      <c r="F59" s="181">
        <v>1</v>
      </c>
      <c r="G59" s="182">
        <v>1</v>
      </c>
      <c r="H59" s="182">
        <f t="shared" si="0"/>
        <v>1</v>
      </c>
      <c r="I59" s="183"/>
      <c r="J59" s="183" t="s">
        <v>901</v>
      </c>
      <c r="K59" s="183"/>
      <c r="L59" s="182"/>
      <c r="M59" s="183"/>
      <c r="N59" s="183"/>
      <c r="O59" s="182"/>
    </row>
    <row r="60" spans="1:15" hidden="1">
      <c r="A60" s="181" t="s">
        <v>505</v>
      </c>
      <c r="B60" s="181" t="s">
        <v>504</v>
      </c>
      <c r="C60" s="181" t="s">
        <v>122</v>
      </c>
      <c r="D60" s="181" t="s">
        <v>171</v>
      </c>
      <c r="E60" s="181" t="s">
        <v>120</v>
      </c>
      <c r="F60" s="181">
        <v>1</v>
      </c>
      <c r="G60" s="182">
        <v>1</v>
      </c>
      <c r="H60" s="182">
        <f t="shared" si="0"/>
        <v>1</v>
      </c>
      <c r="I60" s="183">
        <v>27.95</v>
      </c>
      <c r="J60" s="183" t="s">
        <v>901</v>
      </c>
      <c r="K60" s="183" t="s">
        <v>903</v>
      </c>
      <c r="L60" s="181" t="s">
        <v>333</v>
      </c>
      <c r="M60" s="183">
        <v>27.95</v>
      </c>
      <c r="N60" s="183">
        <v>8.2756100000000004</v>
      </c>
      <c r="O60" s="182">
        <v>1</v>
      </c>
    </row>
    <row r="61" spans="1:15" hidden="1">
      <c r="B61" s="181" t="s">
        <v>503</v>
      </c>
      <c r="C61" s="181" t="s">
        <v>122</v>
      </c>
      <c r="D61" s="181" t="s">
        <v>185</v>
      </c>
      <c r="E61" s="181" t="s">
        <v>120</v>
      </c>
      <c r="F61" s="181">
        <v>1</v>
      </c>
      <c r="G61" s="182">
        <v>1</v>
      </c>
      <c r="H61" s="182">
        <f t="shared" si="0"/>
        <v>1</v>
      </c>
      <c r="I61" s="183"/>
      <c r="J61" s="183" t="s">
        <v>901</v>
      </c>
      <c r="K61" s="183"/>
      <c r="M61" s="183"/>
      <c r="N61" s="183"/>
      <c r="O61" s="182"/>
    </row>
    <row r="62" spans="1:15" hidden="1">
      <c r="A62" s="181" t="s">
        <v>502</v>
      </c>
      <c r="B62" s="181" t="s">
        <v>501</v>
      </c>
      <c r="C62" s="181" t="s">
        <v>122</v>
      </c>
      <c r="D62" s="181" t="s">
        <v>171</v>
      </c>
      <c r="E62" s="181" t="s">
        <v>120</v>
      </c>
      <c r="F62" s="181">
        <v>1</v>
      </c>
      <c r="G62" s="182">
        <v>1</v>
      </c>
      <c r="H62" s="182">
        <f t="shared" si="0"/>
        <v>1</v>
      </c>
      <c r="I62" s="183">
        <v>27.95</v>
      </c>
      <c r="J62" s="183" t="s">
        <v>901</v>
      </c>
      <c r="K62" s="183" t="s">
        <v>903</v>
      </c>
      <c r="L62" s="181" t="s">
        <v>333</v>
      </c>
      <c r="M62" s="183">
        <v>27.95</v>
      </c>
      <c r="N62" s="183">
        <v>8.14</v>
      </c>
      <c r="O62" s="182">
        <v>1</v>
      </c>
    </row>
    <row r="63" spans="1:15" hidden="1">
      <c r="B63" s="181" t="s">
        <v>500</v>
      </c>
      <c r="C63" s="181" t="s">
        <v>122</v>
      </c>
      <c r="D63" s="181" t="s">
        <v>174</v>
      </c>
      <c r="E63" s="181" t="s">
        <v>120</v>
      </c>
      <c r="F63" s="181">
        <v>1</v>
      </c>
      <c r="G63" s="182">
        <v>1</v>
      </c>
      <c r="H63" s="182">
        <f t="shared" si="0"/>
        <v>1</v>
      </c>
      <c r="I63" s="183"/>
      <c r="J63" s="183" t="s">
        <v>901</v>
      </c>
      <c r="K63" s="183"/>
      <c r="M63" s="183"/>
      <c r="N63" s="183"/>
      <c r="O63" s="182"/>
    </row>
    <row r="64" spans="1:15" hidden="1">
      <c r="A64" s="181" t="s">
        <v>499</v>
      </c>
      <c r="B64" s="181" t="s">
        <v>498</v>
      </c>
      <c r="C64" s="181" t="s">
        <v>122</v>
      </c>
      <c r="D64" s="181" t="s">
        <v>171</v>
      </c>
      <c r="E64" s="181" t="s">
        <v>120</v>
      </c>
      <c r="F64" s="181">
        <v>1</v>
      </c>
      <c r="G64" s="182">
        <v>1</v>
      </c>
      <c r="H64" s="182">
        <f t="shared" si="0"/>
        <v>1</v>
      </c>
      <c r="I64" s="183">
        <v>27.95</v>
      </c>
      <c r="J64" s="183" t="s">
        <v>901</v>
      </c>
      <c r="K64" s="183" t="s">
        <v>903</v>
      </c>
      <c r="L64" s="181" t="s">
        <v>333</v>
      </c>
      <c r="M64" s="183">
        <v>27.95</v>
      </c>
      <c r="N64" s="183">
        <v>7.36</v>
      </c>
      <c r="O64" s="182">
        <v>1</v>
      </c>
    </row>
    <row r="65" spans="1:15" hidden="1">
      <c r="B65" s="181" t="s">
        <v>497</v>
      </c>
      <c r="C65" s="181" t="s">
        <v>122</v>
      </c>
      <c r="D65" s="181" t="s">
        <v>133</v>
      </c>
      <c r="E65" s="181" t="s">
        <v>120</v>
      </c>
      <c r="F65" s="181">
        <v>1</v>
      </c>
      <c r="G65" s="182">
        <v>1</v>
      </c>
      <c r="H65" s="182">
        <f t="shared" si="0"/>
        <v>1</v>
      </c>
      <c r="I65" s="183"/>
      <c r="J65" s="183" t="s">
        <v>901</v>
      </c>
      <c r="K65" s="183"/>
      <c r="M65" s="183"/>
      <c r="N65" s="183"/>
      <c r="O65" s="182"/>
    </row>
    <row r="66" spans="1:15" hidden="1">
      <c r="A66" s="181" t="s">
        <v>496</v>
      </c>
      <c r="B66" s="181" t="s">
        <v>495</v>
      </c>
      <c r="C66" s="181" t="s">
        <v>122</v>
      </c>
      <c r="D66" s="181" t="s">
        <v>171</v>
      </c>
      <c r="E66" s="181" t="s">
        <v>120</v>
      </c>
      <c r="F66" s="181">
        <v>1</v>
      </c>
      <c r="G66" s="182">
        <v>1</v>
      </c>
      <c r="H66" s="182">
        <f t="shared" si="0"/>
        <v>1</v>
      </c>
      <c r="I66" s="183">
        <v>27.95</v>
      </c>
      <c r="J66" s="183" t="s">
        <v>901</v>
      </c>
      <c r="K66" s="183" t="s">
        <v>903</v>
      </c>
      <c r="L66" s="181" t="s">
        <v>333</v>
      </c>
      <c r="M66" s="183">
        <v>27.95</v>
      </c>
      <c r="N66" s="183">
        <v>7.1</v>
      </c>
      <c r="O66" s="182">
        <v>1</v>
      </c>
    </row>
    <row r="67" spans="1:15" hidden="1">
      <c r="B67" s="181" t="s">
        <v>494</v>
      </c>
      <c r="C67" s="181" t="s">
        <v>122</v>
      </c>
      <c r="D67" s="181" t="s">
        <v>121</v>
      </c>
      <c r="E67" s="181" t="s">
        <v>120</v>
      </c>
      <c r="F67" s="181">
        <v>1</v>
      </c>
      <c r="G67" s="182">
        <v>1</v>
      </c>
      <c r="H67" s="182">
        <f t="shared" ref="H67:H130" si="1">G67*F67</f>
        <v>1</v>
      </c>
      <c r="I67" s="183"/>
      <c r="J67" s="183" t="s">
        <v>901</v>
      </c>
      <c r="K67" s="183"/>
      <c r="M67" s="183"/>
      <c r="N67" s="183"/>
      <c r="O67" s="182"/>
    </row>
    <row r="68" spans="1:15" hidden="1">
      <c r="A68" s="181" t="s">
        <v>493</v>
      </c>
      <c r="B68" s="181" t="s">
        <v>492</v>
      </c>
      <c r="C68" s="181" t="s">
        <v>122</v>
      </c>
      <c r="D68" s="181" t="s">
        <v>171</v>
      </c>
      <c r="E68" s="181" t="s">
        <v>120</v>
      </c>
      <c r="F68" s="181">
        <v>1</v>
      </c>
      <c r="G68" s="182">
        <v>7</v>
      </c>
      <c r="H68" s="182">
        <f t="shared" si="1"/>
        <v>7</v>
      </c>
      <c r="I68" s="183">
        <v>17.95</v>
      </c>
      <c r="J68" s="183"/>
      <c r="K68" s="183"/>
      <c r="L68" s="181" t="s">
        <v>491</v>
      </c>
      <c r="M68" s="183">
        <v>125.65</v>
      </c>
      <c r="N68" s="183">
        <v>13.8</v>
      </c>
      <c r="O68" s="182">
        <v>3</v>
      </c>
    </row>
    <row r="69" spans="1:15" hidden="1">
      <c r="A69" s="181" t="s">
        <v>490</v>
      </c>
      <c r="B69" s="181" t="s">
        <v>489</v>
      </c>
      <c r="C69" s="181" t="s">
        <v>122</v>
      </c>
      <c r="D69" s="181" t="s">
        <v>151</v>
      </c>
      <c r="E69" s="181" t="s">
        <v>120</v>
      </c>
      <c r="F69" s="181">
        <v>1</v>
      </c>
      <c r="G69" s="182">
        <v>824</v>
      </c>
      <c r="H69" s="182">
        <f t="shared" si="1"/>
        <v>824</v>
      </c>
      <c r="I69" s="183">
        <v>11.3261</v>
      </c>
      <c r="J69" s="183"/>
      <c r="K69" s="183"/>
      <c r="L69" s="181" t="s">
        <v>488</v>
      </c>
      <c r="M69" s="183">
        <v>7799.78</v>
      </c>
      <c r="N69" s="183">
        <v>3523.0630200000001</v>
      </c>
      <c r="O69" s="182">
        <v>150</v>
      </c>
    </row>
    <row r="70" spans="1:15" hidden="1">
      <c r="A70" s="181" t="s">
        <v>487</v>
      </c>
      <c r="B70" s="181" t="s">
        <v>486</v>
      </c>
      <c r="C70" s="181" t="s">
        <v>122</v>
      </c>
      <c r="D70" s="181" t="s">
        <v>151</v>
      </c>
      <c r="E70" s="181" t="s">
        <v>120</v>
      </c>
      <c r="F70" s="181">
        <v>1</v>
      </c>
      <c r="G70" s="182">
        <v>17</v>
      </c>
      <c r="H70" s="182">
        <f t="shared" si="1"/>
        <v>17</v>
      </c>
      <c r="I70" s="183">
        <v>9.4115400000000005</v>
      </c>
      <c r="J70" s="183"/>
      <c r="K70" s="183"/>
      <c r="L70" s="181" t="s">
        <v>485</v>
      </c>
      <c r="M70" s="183">
        <v>176.15</v>
      </c>
      <c r="N70" s="183">
        <v>73.44</v>
      </c>
      <c r="O70" s="182">
        <v>13</v>
      </c>
    </row>
    <row r="71" spans="1:15" hidden="1">
      <c r="A71" s="181" t="s">
        <v>484</v>
      </c>
      <c r="B71" s="181" t="s">
        <v>483</v>
      </c>
      <c r="C71" s="181" t="s">
        <v>122</v>
      </c>
      <c r="D71" s="181" t="s">
        <v>151</v>
      </c>
      <c r="E71" s="181" t="s">
        <v>205</v>
      </c>
      <c r="F71" s="181">
        <v>4</v>
      </c>
      <c r="G71" s="182">
        <v>25</v>
      </c>
      <c r="H71" s="182">
        <f t="shared" si="1"/>
        <v>100</v>
      </c>
      <c r="I71" s="183">
        <v>44</v>
      </c>
      <c r="J71" s="183"/>
      <c r="K71" s="183"/>
      <c r="L71" s="181" t="s">
        <v>482</v>
      </c>
      <c r="M71" s="183">
        <v>1100</v>
      </c>
      <c r="N71" s="183">
        <v>512.23</v>
      </c>
      <c r="O71" s="182">
        <v>8</v>
      </c>
    </row>
    <row r="72" spans="1:15" hidden="1">
      <c r="A72" s="181" t="s">
        <v>481</v>
      </c>
      <c r="B72" s="181" t="s">
        <v>480</v>
      </c>
      <c r="C72" s="181" t="s">
        <v>122</v>
      </c>
      <c r="D72" s="181" t="s">
        <v>151</v>
      </c>
      <c r="E72" s="181" t="s">
        <v>205</v>
      </c>
      <c r="F72" s="181">
        <v>8</v>
      </c>
      <c r="G72" s="182">
        <v>1</v>
      </c>
      <c r="H72" s="182">
        <f t="shared" si="1"/>
        <v>8</v>
      </c>
      <c r="I72" s="183">
        <v>88</v>
      </c>
      <c r="J72" s="183"/>
      <c r="K72" s="183"/>
      <c r="L72" s="182">
        <v>0</v>
      </c>
      <c r="M72" s="183">
        <v>88</v>
      </c>
      <c r="N72" s="183">
        <v>38.090000000000003</v>
      </c>
      <c r="O72" s="182">
        <v>1</v>
      </c>
    </row>
    <row r="73" spans="1:15" hidden="1">
      <c r="A73" s="181" t="s">
        <v>479</v>
      </c>
      <c r="B73" s="181" t="s">
        <v>478</v>
      </c>
      <c r="C73" s="181" t="s">
        <v>122</v>
      </c>
      <c r="D73" s="181" t="s">
        <v>151</v>
      </c>
      <c r="E73" s="181" t="s">
        <v>120</v>
      </c>
      <c r="F73" s="181">
        <v>1</v>
      </c>
      <c r="G73" s="182">
        <v>1</v>
      </c>
      <c r="H73" s="182">
        <f t="shared" si="1"/>
        <v>1</v>
      </c>
      <c r="I73" s="183">
        <v>27.95</v>
      </c>
      <c r="J73" s="183" t="s">
        <v>901</v>
      </c>
      <c r="K73" s="183" t="s">
        <v>903</v>
      </c>
      <c r="L73" s="182">
        <v>3</v>
      </c>
      <c r="M73" s="183">
        <v>27.95</v>
      </c>
      <c r="N73" s="183">
        <v>7.91</v>
      </c>
      <c r="O73" s="182">
        <v>1</v>
      </c>
    </row>
    <row r="74" spans="1:15" hidden="1">
      <c r="B74" s="181" t="s">
        <v>478</v>
      </c>
      <c r="C74" s="181" t="s">
        <v>122</v>
      </c>
      <c r="D74" s="181" t="s">
        <v>121</v>
      </c>
      <c r="E74" s="181" t="s">
        <v>120</v>
      </c>
      <c r="F74" s="181">
        <v>1</v>
      </c>
      <c r="G74" s="182">
        <v>1</v>
      </c>
      <c r="H74" s="182">
        <f t="shared" si="1"/>
        <v>1</v>
      </c>
      <c r="I74" s="183"/>
      <c r="J74" s="183" t="s">
        <v>901</v>
      </c>
      <c r="K74" s="183"/>
      <c r="L74" s="182"/>
      <c r="M74" s="183"/>
      <c r="N74" s="183"/>
      <c r="O74" s="182"/>
    </row>
    <row r="75" spans="1:15" hidden="1">
      <c r="A75" s="181" t="s">
        <v>477</v>
      </c>
      <c r="B75" s="181" t="s">
        <v>476</v>
      </c>
      <c r="C75" s="181" t="s">
        <v>122</v>
      </c>
      <c r="D75" s="181" t="s">
        <v>144</v>
      </c>
      <c r="E75" s="181" t="s">
        <v>120</v>
      </c>
      <c r="F75" s="181">
        <v>1</v>
      </c>
      <c r="G75" s="182">
        <v>3227</v>
      </c>
      <c r="H75" s="182">
        <f t="shared" si="1"/>
        <v>3227</v>
      </c>
      <c r="I75" s="183">
        <v>9.2271800000000006</v>
      </c>
      <c r="J75" s="183"/>
      <c r="K75" s="183"/>
      <c r="L75" s="181" t="s">
        <v>475</v>
      </c>
      <c r="M75" s="183">
        <v>22582.309600000001</v>
      </c>
      <c r="N75" s="183">
        <v>8932.6567799999993</v>
      </c>
      <c r="O75" s="182">
        <v>296</v>
      </c>
    </row>
    <row r="76" spans="1:15" hidden="1">
      <c r="A76" s="181" t="s">
        <v>474</v>
      </c>
      <c r="B76" s="181" t="s">
        <v>473</v>
      </c>
      <c r="C76" s="181" t="s">
        <v>122</v>
      </c>
      <c r="D76" s="181" t="s">
        <v>144</v>
      </c>
      <c r="E76" s="181" t="s">
        <v>120</v>
      </c>
      <c r="F76" s="181">
        <v>1</v>
      </c>
      <c r="G76" s="182">
        <v>250</v>
      </c>
      <c r="H76" s="182">
        <f t="shared" si="1"/>
        <v>250</v>
      </c>
      <c r="I76" s="183">
        <v>5.63</v>
      </c>
      <c r="J76" s="183" t="s">
        <v>902</v>
      </c>
      <c r="K76" s="183" t="s">
        <v>900</v>
      </c>
      <c r="L76" s="182">
        <v>500</v>
      </c>
      <c r="M76" s="183">
        <v>1407.5</v>
      </c>
      <c r="N76" s="183">
        <v>849.50025000000005</v>
      </c>
      <c r="O76" s="182">
        <v>3</v>
      </c>
    </row>
    <row r="77" spans="1:15" hidden="1">
      <c r="A77" s="181" t="s">
        <v>472</v>
      </c>
      <c r="B77" s="181" t="s">
        <v>471</v>
      </c>
      <c r="C77" s="181" t="s">
        <v>122</v>
      </c>
      <c r="D77" s="181" t="s">
        <v>144</v>
      </c>
      <c r="E77" s="181" t="s">
        <v>120</v>
      </c>
      <c r="F77" s="181">
        <v>1</v>
      </c>
      <c r="G77" s="182">
        <v>2</v>
      </c>
      <c r="H77" s="182">
        <f t="shared" si="1"/>
        <v>2</v>
      </c>
      <c r="I77" s="183">
        <v>14.95</v>
      </c>
      <c r="J77" s="183" t="s">
        <v>901</v>
      </c>
      <c r="K77" s="183" t="s">
        <v>900</v>
      </c>
      <c r="L77" s="182">
        <v>4</v>
      </c>
      <c r="M77" s="183">
        <v>29.9</v>
      </c>
      <c r="N77" s="183">
        <v>7.4733400000000003</v>
      </c>
      <c r="O77" s="182">
        <v>2</v>
      </c>
    </row>
    <row r="78" spans="1:15" hidden="1">
      <c r="A78" s="181" t="s">
        <v>470</v>
      </c>
      <c r="B78" s="181" t="s">
        <v>469</v>
      </c>
      <c r="C78" s="181" t="s">
        <v>122</v>
      </c>
      <c r="D78" s="181" t="s">
        <v>144</v>
      </c>
      <c r="E78" s="181" t="s">
        <v>120</v>
      </c>
      <c r="F78" s="181">
        <v>2</v>
      </c>
      <c r="G78" s="182">
        <v>90</v>
      </c>
      <c r="H78" s="182">
        <f t="shared" si="1"/>
        <v>180</v>
      </c>
      <c r="I78" s="183">
        <v>11.25</v>
      </c>
      <c r="J78" s="183"/>
      <c r="K78" s="183" t="s">
        <v>903</v>
      </c>
      <c r="L78" s="182">
        <v>270</v>
      </c>
      <c r="M78" s="183">
        <v>1012.5</v>
      </c>
      <c r="N78" s="183">
        <v>556.80029999999999</v>
      </c>
      <c r="O78" s="182">
        <v>4</v>
      </c>
    </row>
    <row r="79" spans="1:15" hidden="1">
      <c r="A79" s="181" t="s">
        <v>468</v>
      </c>
      <c r="B79" s="181" t="s">
        <v>467</v>
      </c>
      <c r="C79" s="181" t="s">
        <v>122</v>
      </c>
      <c r="D79" s="181" t="s">
        <v>144</v>
      </c>
      <c r="E79" s="181" t="s">
        <v>120</v>
      </c>
      <c r="F79" s="181">
        <v>12</v>
      </c>
      <c r="G79" s="182">
        <v>2</v>
      </c>
      <c r="H79" s="182">
        <f t="shared" si="1"/>
        <v>24</v>
      </c>
      <c r="I79" s="183">
        <v>128.94999999999999</v>
      </c>
      <c r="J79" s="183"/>
      <c r="K79" s="183"/>
      <c r="L79" s="182">
        <v>6</v>
      </c>
      <c r="M79" s="183">
        <v>257.89999999999998</v>
      </c>
      <c r="N79" s="183">
        <v>66.440039999999996</v>
      </c>
      <c r="O79" s="182">
        <v>2</v>
      </c>
    </row>
    <row r="80" spans="1:15" hidden="1">
      <c r="A80" s="181" t="s">
        <v>466</v>
      </c>
      <c r="B80" s="181" t="s">
        <v>465</v>
      </c>
      <c r="C80" s="181" t="s">
        <v>122</v>
      </c>
      <c r="D80" s="181" t="s">
        <v>144</v>
      </c>
      <c r="E80" s="181" t="s">
        <v>120</v>
      </c>
      <c r="F80" s="181">
        <v>1</v>
      </c>
      <c r="G80" s="182">
        <v>47</v>
      </c>
      <c r="H80" s="182">
        <f t="shared" si="1"/>
        <v>47</v>
      </c>
      <c r="I80" s="183">
        <v>9.2035699999999991</v>
      </c>
      <c r="J80" s="183"/>
      <c r="K80" s="183"/>
      <c r="L80" s="181" t="s">
        <v>464</v>
      </c>
      <c r="M80" s="183">
        <v>409.1</v>
      </c>
      <c r="N80" s="183">
        <v>130.19</v>
      </c>
      <c r="O80" s="182">
        <v>28</v>
      </c>
    </row>
    <row r="81" spans="1:15" hidden="1">
      <c r="A81" s="181" t="s">
        <v>463</v>
      </c>
      <c r="B81" s="181" t="s">
        <v>462</v>
      </c>
      <c r="C81" s="181" t="s">
        <v>122</v>
      </c>
      <c r="D81" s="181" t="s">
        <v>144</v>
      </c>
      <c r="E81" s="181" t="s">
        <v>125</v>
      </c>
      <c r="F81" s="181">
        <v>1</v>
      </c>
      <c r="G81" s="182">
        <v>349</v>
      </c>
      <c r="H81" s="182">
        <f t="shared" si="1"/>
        <v>349</v>
      </c>
      <c r="I81" s="183">
        <v>4.25</v>
      </c>
      <c r="J81" s="183"/>
      <c r="K81" s="183"/>
      <c r="L81" s="182">
        <v>0</v>
      </c>
      <c r="M81" s="183">
        <v>1483.25</v>
      </c>
      <c r="N81" s="183">
        <v>342.15390000000002</v>
      </c>
      <c r="O81" s="182">
        <v>21</v>
      </c>
    </row>
    <row r="82" spans="1:15" hidden="1">
      <c r="A82" s="181" t="s">
        <v>461</v>
      </c>
      <c r="B82" s="181" t="s">
        <v>460</v>
      </c>
      <c r="C82" s="181" t="s">
        <v>122</v>
      </c>
      <c r="D82" s="181" t="s">
        <v>144</v>
      </c>
      <c r="E82" s="181" t="s">
        <v>125</v>
      </c>
      <c r="F82" s="181">
        <v>1</v>
      </c>
      <c r="G82" s="182">
        <v>4</v>
      </c>
      <c r="H82" s="182">
        <f t="shared" si="1"/>
        <v>4</v>
      </c>
      <c r="I82" s="183">
        <v>4.25</v>
      </c>
      <c r="J82" s="183"/>
      <c r="K82" s="183"/>
      <c r="L82" s="182">
        <v>0</v>
      </c>
      <c r="M82" s="183">
        <v>17</v>
      </c>
      <c r="N82" s="183">
        <v>3.92</v>
      </c>
      <c r="O82" s="182">
        <v>2</v>
      </c>
    </row>
    <row r="83" spans="1:15" hidden="1">
      <c r="A83" s="181" t="s">
        <v>459</v>
      </c>
      <c r="B83" s="181" t="s">
        <v>458</v>
      </c>
      <c r="C83" s="181" t="s">
        <v>122</v>
      </c>
      <c r="D83" s="181" t="s">
        <v>144</v>
      </c>
      <c r="E83" s="181" t="s">
        <v>205</v>
      </c>
      <c r="F83" s="181">
        <v>8</v>
      </c>
      <c r="G83" s="182">
        <v>4</v>
      </c>
      <c r="H83" s="182">
        <f t="shared" si="1"/>
        <v>32</v>
      </c>
      <c r="I83" s="183">
        <v>72</v>
      </c>
      <c r="J83" s="183"/>
      <c r="K83" s="183"/>
      <c r="L83" s="181" t="s">
        <v>457</v>
      </c>
      <c r="M83" s="183">
        <v>288</v>
      </c>
      <c r="N83" s="183">
        <v>95.99015</v>
      </c>
      <c r="O83" s="182">
        <v>3</v>
      </c>
    </row>
    <row r="84" spans="1:15" hidden="1">
      <c r="A84" s="181" t="s">
        <v>456</v>
      </c>
      <c r="B84" s="181" t="s">
        <v>455</v>
      </c>
      <c r="C84" s="181" t="s">
        <v>122</v>
      </c>
      <c r="D84" s="181" t="s">
        <v>144</v>
      </c>
      <c r="E84" s="181" t="s">
        <v>120</v>
      </c>
      <c r="F84" s="181">
        <v>1</v>
      </c>
      <c r="G84" s="182">
        <v>1</v>
      </c>
      <c r="H84" s="182">
        <f t="shared" si="1"/>
        <v>1</v>
      </c>
      <c r="I84" s="183">
        <v>27.95</v>
      </c>
      <c r="J84" s="183" t="s">
        <v>901</v>
      </c>
      <c r="K84" s="183" t="s">
        <v>903</v>
      </c>
      <c r="L84" s="182">
        <v>3</v>
      </c>
      <c r="M84" s="183">
        <v>27.95</v>
      </c>
      <c r="N84" s="183">
        <v>7.6222799999999999</v>
      </c>
      <c r="O84" s="182">
        <v>1</v>
      </c>
    </row>
    <row r="85" spans="1:15" hidden="1">
      <c r="A85" s="181" t="s">
        <v>456</v>
      </c>
      <c r="B85" s="181" t="s">
        <v>454</v>
      </c>
      <c r="C85" s="181" t="s">
        <v>122</v>
      </c>
      <c r="D85" s="181" t="s">
        <v>185</v>
      </c>
      <c r="E85" s="181" t="s">
        <v>120</v>
      </c>
      <c r="F85" s="181">
        <v>1</v>
      </c>
      <c r="G85" s="182">
        <v>1</v>
      </c>
      <c r="H85" s="182">
        <f t="shared" si="1"/>
        <v>1</v>
      </c>
      <c r="I85" s="183"/>
      <c r="J85" s="183" t="s">
        <v>901</v>
      </c>
      <c r="K85" s="183"/>
      <c r="L85" s="182"/>
      <c r="M85" s="183"/>
      <c r="N85" s="183"/>
      <c r="O85" s="182"/>
    </row>
    <row r="86" spans="1:15" hidden="1">
      <c r="A86" s="181" t="s">
        <v>453</v>
      </c>
      <c r="B86" s="181" t="s">
        <v>452</v>
      </c>
      <c r="C86" s="181" t="s">
        <v>122</v>
      </c>
      <c r="D86" s="181" t="s">
        <v>144</v>
      </c>
      <c r="E86" s="181" t="s">
        <v>120</v>
      </c>
      <c r="F86" s="181">
        <v>1</v>
      </c>
      <c r="G86" s="182">
        <v>1</v>
      </c>
      <c r="H86" s="182">
        <f t="shared" si="1"/>
        <v>1</v>
      </c>
      <c r="I86" s="183">
        <v>27.95</v>
      </c>
      <c r="J86" s="183" t="s">
        <v>901</v>
      </c>
      <c r="K86" s="183" t="s">
        <v>903</v>
      </c>
      <c r="L86" s="182">
        <v>3</v>
      </c>
      <c r="M86" s="183">
        <v>27.95</v>
      </c>
      <c r="N86" s="183">
        <v>7.4844999999999997</v>
      </c>
      <c r="O86" s="182">
        <v>1</v>
      </c>
    </row>
    <row r="87" spans="1:15" hidden="1">
      <c r="A87" s="181" t="s">
        <v>453</v>
      </c>
      <c r="B87" s="181" t="s">
        <v>451</v>
      </c>
      <c r="C87" s="181" t="s">
        <v>122</v>
      </c>
      <c r="D87" s="181" t="s">
        <v>174</v>
      </c>
      <c r="E87" s="181" t="s">
        <v>120</v>
      </c>
      <c r="F87" s="181">
        <v>1</v>
      </c>
      <c r="G87" s="182">
        <v>1</v>
      </c>
      <c r="H87" s="182">
        <f t="shared" si="1"/>
        <v>1</v>
      </c>
      <c r="I87" s="183"/>
      <c r="J87" s="183" t="s">
        <v>901</v>
      </c>
      <c r="K87" s="183"/>
      <c r="L87" s="182"/>
      <c r="M87" s="183"/>
      <c r="N87" s="183"/>
      <c r="O87" s="182"/>
    </row>
    <row r="88" spans="1:15" hidden="1">
      <c r="A88" s="181" t="s">
        <v>450</v>
      </c>
      <c r="B88" s="181" t="s">
        <v>449</v>
      </c>
      <c r="C88" s="181" t="s">
        <v>122</v>
      </c>
      <c r="D88" s="181" t="s">
        <v>144</v>
      </c>
      <c r="E88" s="181" t="s">
        <v>120</v>
      </c>
      <c r="F88" s="181">
        <v>1</v>
      </c>
      <c r="G88" s="182">
        <v>1</v>
      </c>
      <c r="H88" s="182">
        <f t="shared" si="1"/>
        <v>1</v>
      </c>
      <c r="I88" s="183">
        <v>27.95</v>
      </c>
      <c r="J88" s="183" t="s">
        <v>901</v>
      </c>
      <c r="K88" s="183" t="s">
        <v>903</v>
      </c>
      <c r="L88" s="182">
        <v>3</v>
      </c>
      <c r="M88" s="183">
        <v>27.95</v>
      </c>
      <c r="N88" s="183">
        <v>6.1114499999999996</v>
      </c>
      <c r="O88" s="182">
        <v>1</v>
      </c>
    </row>
    <row r="89" spans="1:15" hidden="1">
      <c r="A89" s="181" t="s">
        <v>450</v>
      </c>
      <c r="B89" s="181" t="s">
        <v>448</v>
      </c>
      <c r="C89" s="181" t="s">
        <v>122</v>
      </c>
      <c r="D89" s="181" t="s">
        <v>137</v>
      </c>
      <c r="E89" s="181" t="s">
        <v>120</v>
      </c>
      <c r="F89" s="181">
        <v>1</v>
      </c>
      <c r="G89" s="182">
        <v>1</v>
      </c>
      <c r="H89" s="182">
        <f t="shared" si="1"/>
        <v>1</v>
      </c>
      <c r="I89" s="183"/>
      <c r="J89" s="183" t="s">
        <v>901</v>
      </c>
      <c r="K89" s="183"/>
      <c r="L89" s="182"/>
      <c r="M89" s="183"/>
      <c r="N89" s="183"/>
      <c r="O89" s="182"/>
    </row>
    <row r="90" spans="1:15" hidden="1">
      <c r="A90" s="181" t="s">
        <v>447</v>
      </c>
      <c r="B90" s="181" t="s">
        <v>446</v>
      </c>
      <c r="C90" s="181" t="s">
        <v>122</v>
      </c>
      <c r="D90" s="181" t="s">
        <v>144</v>
      </c>
      <c r="E90" s="181" t="s">
        <v>120</v>
      </c>
      <c r="F90" s="181">
        <v>1</v>
      </c>
      <c r="G90" s="182">
        <v>1</v>
      </c>
      <c r="H90" s="182">
        <f t="shared" si="1"/>
        <v>1</v>
      </c>
      <c r="I90" s="183">
        <v>27.95</v>
      </c>
      <c r="J90" s="183" t="s">
        <v>901</v>
      </c>
      <c r="K90" s="183" t="s">
        <v>903</v>
      </c>
      <c r="L90" s="181" t="s">
        <v>333</v>
      </c>
      <c r="M90" s="183">
        <v>27.95</v>
      </c>
      <c r="N90" s="183">
        <v>0</v>
      </c>
      <c r="O90" s="182">
        <v>1</v>
      </c>
    </row>
    <row r="91" spans="1:15" hidden="1">
      <c r="A91" s="181" t="s">
        <v>447</v>
      </c>
      <c r="B91" s="181" t="s">
        <v>445</v>
      </c>
      <c r="C91" s="181" t="s">
        <v>122</v>
      </c>
      <c r="D91" s="181" t="s">
        <v>126</v>
      </c>
      <c r="E91" s="181" t="s">
        <v>120</v>
      </c>
      <c r="F91" s="181">
        <v>1</v>
      </c>
      <c r="G91" s="182">
        <v>1</v>
      </c>
      <c r="H91" s="182">
        <f t="shared" si="1"/>
        <v>1</v>
      </c>
      <c r="I91" s="183"/>
      <c r="J91" s="183" t="s">
        <v>901</v>
      </c>
      <c r="K91" s="183"/>
      <c r="M91" s="183"/>
      <c r="N91" s="183"/>
      <c r="O91" s="182"/>
    </row>
    <row r="92" spans="1:15" hidden="1">
      <c r="A92" s="181" t="s">
        <v>444</v>
      </c>
      <c r="B92" s="181" t="s">
        <v>443</v>
      </c>
      <c r="C92" s="181" t="s">
        <v>122</v>
      </c>
      <c r="D92" s="181" t="s">
        <v>144</v>
      </c>
      <c r="E92" s="181" t="s">
        <v>120</v>
      </c>
      <c r="F92" s="181">
        <v>1</v>
      </c>
      <c r="G92" s="182">
        <v>1</v>
      </c>
      <c r="H92" s="182">
        <f t="shared" si="1"/>
        <v>1</v>
      </c>
      <c r="I92" s="183">
        <v>27.95</v>
      </c>
      <c r="J92" s="183" t="s">
        <v>901</v>
      </c>
      <c r="K92" s="183" t="s">
        <v>903</v>
      </c>
      <c r="L92" s="181" t="s">
        <v>333</v>
      </c>
      <c r="M92" s="183">
        <v>27.95</v>
      </c>
      <c r="N92" s="183">
        <v>6.39</v>
      </c>
      <c r="O92" s="182">
        <v>1</v>
      </c>
    </row>
    <row r="93" spans="1:15" hidden="1">
      <c r="A93" s="181" t="s">
        <v>444</v>
      </c>
      <c r="B93" s="181" t="s">
        <v>442</v>
      </c>
      <c r="C93" s="181" t="s">
        <v>122</v>
      </c>
      <c r="D93" s="181" t="s">
        <v>121</v>
      </c>
      <c r="E93" s="181" t="s">
        <v>120</v>
      </c>
      <c r="F93" s="181">
        <v>1</v>
      </c>
      <c r="G93" s="182">
        <v>1</v>
      </c>
      <c r="H93" s="182">
        <f t="shared" si="1"/>
        <v>1</v>
      </c>
      <c r="I93" s="183"/>
      <c r="J93" s="183" t="s">
        <v>901</v>
      </c>
      <c r="K93" s="183"/>
      <c r="M93" s="183"/>
      <c r="N93" s="183"/>
      <c r="O93" s="182"/>
    </row>
    <row r="94" spans="1:15" hidden="1">
      <c r="A94" s="181" t="s">
        <v>440</v>
      </c>
      <c r="B94" s="181" t="s">
        <v>439</v>
      </c>
      <c r="C94" s="181" t="s">
        <v>122</v>
      </c>
      <c r="D94" s="181" t="s">
        <v>144</v>
      </c>
      <c r="E94" s="181" t="s">
        <v>120</v>
      </c>
      <c r="F94" s="181">
        <v>1</v>
      </c>
      <c r="G94" s="182">
        <v>1</v>
      </c>
      <c r="H94" s="182">
        <f t="shared" si="1"/>
        <v>1</v>
      </c>
      <c r="I94" s="183">
        <v>16.95</v>
      </c>
      <c r="J94" s="183"/>
      <c r="K94" s="183"/>
      <c r="L94" s="182">
        <v>0</v>
      </c>
      <c r="M94" s="183">
        <v>16.95</v>
      </c>
      <c r="N94" s="183">
        <v>2.7966700000000002</v>
      </c>
      <c r="O94" s="182">
        <v>1</v>
      </c>
    </row>
    <row r="95" spans="1:15" hidden="1">
      <c r="A95" s="181" t="s">
        <v>438</v>
      </c>
      <c r="B95" s="181" t="s">
        <v>437</v>
      </c>
      <c r="C95" s="181" t="s">
        <v>122</v>
      </c>
      <c r="D95" s="181" t="s">
        <v>144</v>
      </c>
      <c r="E95" s="181" t="s">
        <v>120</v>
      </c>
      <c r="F95" s="181">
        <v>1</v>
      </c>
      <c r="G95" s="182">
        <v>1</v>
      </c>
      <c r="H95" s="182">
        <f t="shared" si="1"/>
        <v>1</v>
      </c>
      <c r="I95" s="183">
        <v>27.95</v>
      </c>
      <c r="J95" s="183" t="s">
        <v>901</v>
      </c>
      <c r="K95" s="183" t="s">
        <v>903</v>
      </c>
      <c r="L95" s="181" t="s">
        <v>333</v>
      </c>
      <c r="M95" s="183">
        <v>27.95</v>
      </c>
      <c r="N95" s="183">
        <v>0</v>
      </c>
      <c r="O95" s="182">
        <v>1</v>
      </c>
    </row>
    <row r="96" spans="1:15" hidden="1">
      <c r="A96" s="181" t="s">
        <v>438</v>
      </c>
      <c r="B96" s="181" t="s">
        <v>436</v>
      </c>
      <c r="C96" s="181" t="s">
        <v>122</v>
      </c>
      <c r="D96" s="181" t="s">
        <v>181</v>
      </c>
      <c r="E96" s="181" t="s">
        <v>120</v>
      </c>
      <c r="F96" s="181">
        <v>1</v>
      </c>
      <c r="G96" s="182">
        <v>1</v>
      </c>
      <c r="H96" s="182">
        <f t="shared" si="1"/>
        <v>1</v>
      </c>
      <c r="I96" s="183"/>
      <c r="J96" s="183" t="s">
        <v>901</v>
      </c>
      <c r="K96" s="183"/>
      <c r="M96" s="183"/>
      <c r="N96" s="183"/>
      <c r="O96" s="182"/>
    </row>
    <row r="97" spans="1:15" hidden="1">
      <c r="A97" s="181" t="s">
        <v>435</v>
      </c>
      <c r="B97" s="181" t="s">
        <v>434</v>
      </c>
      <c r="C97" s="181" t="s">
        <v>122</v>
      </c>
      <c r="D97" s="181" t="s">
        <v>185</v>
      </c>
      <c r="E97" s="181" t="s">
        <v>120</v>
      </c>
      <c r="F97" s="181">
        <v>1</v>
      </c>
      <c r="G97" s="182">
        <v>3463</v>
      </c>
      <c r="H97" s="182">
        <f t="shared" si="1"/>
        <v>3463</v>
      </c>
      <c r="I97" s="183">
        <v>11.058160000000001</v>
      </c>
      <c r="J97" s="183"/>
      <c r="K97" s="183"/>
      <c r="L97" s="181" t="s">
        <v>433</v>
      </c>
      <c r="M97" s="183">
        <v>27528.12</v>
      </c>
      <c r="N97" s="183">
        <v>13582.76369</v>
      </c>
      <c r="O97" s="182">
        <v>310</v>
      </c>
    </row>
    <row r="98" spans="1:15" hidden="1">
      <c r="A98" s="181" t="s">
        <v>432</v>
      </c>
      <c r="B98" s="181" t="s">
        <v>431</v>
      </c>
      <c r="C98" s="181" t="s">
        <v>122</v>
      </c>
      <c r="D98" s="181" t="s">
        <v>185</v>
      </c>
      <c r="E98" s="181" t="s">
        <v>120</v>
      </c>
      <c r="F98" s="181">
        <v>1</v>
      </c>
      <c r="G98" s="182">
        <v>100</v>
      </c>
      <c r="H98" s="182">
        <f t="shared" si="1"/>
        <v>100</v>
      </c>
      <c r="I98" s="183">
        <v>6.56</v>
      </c>
      <c r="J98" s="183" t="s">
        <v>902</v>
      </c>
      <c r="K98" s="183" t="s">
        <v>900</v>
      </c>
      <c r="L98" s="182">
        <v>200</v>
      </c>
      <c r="M98" s="183">
        <v>656</v>
      </c>
      <c r="N98" s="183">
        <v>455.92075</v>
      </c>
      <c r="O98" s="182">
        <v>3</v>
      </c>
    </row>
    <row r="99" spans="1:15" hidden="1">
      <c r="A99" s="181" t="s">
        <v>430</v>
      </c>
      <c r="B99" s="181" t="s">
        <v>429</v>
      </c>
      <c r="C99" s="181" t="s">
        <v>122</v>
      </c>
      <c r="D99" s="181" t="s">
        <v>185</v>
      </c>
      <c r="E99" s="181" t="s">
        <v>120</v>
      </c>
      <c r="F99" s="181">
        <v>1</v>
      </c>
      <c r="G99" s="182">
        <v>2</v>
      </c>
      <c r="H99" s="182">
        <f t="shared" si="1"/>
        <v>2</v>
      </c>
      <c r="I99" s="183">
        <v>15.95</v>
      </c>
      <c r="J99" s="183" t="s">
        <v>901</v>
      </c>
      <c r="K99" s="183" t="s">
        <v>900</v>
      </c>
      <c r="L99" s="182">
        <v>4</v>
      </c>
      <c r="M99" s="183">
        <v>31.9</v>
      </c>
      <c r="N99" s="183">
        <v>9.6712199999999999</v>
      </c>
      <c r="O99" s="182">
        <v>2</v>
      </c>
    </row>
    <row r="100" spans="1:15" hidden="1">
      <c r="A100" s="181" t="s">
        <v>428</v>
      </c>
      <c r="B100" s="181" t="s">
        <v>427</v>
      </c>
      <c r="C100" s="181" t="s">
        <v>122</v>
      </c>
      <c r="D100" s="181" t="s">
        <v>185</v>
      </c>
      <c r="E100" s="181" t="s">
        <v>120</v>
      </c>
      <c r="F100" s="181">
        <v>12</v>
      </c>
      <c r="G100" s="182">
        <v>1</v>
      </c>
      <c r="H100" s="182">
        <f t="shared" si="1"/>
        <v>12</v>
      </c>
      <c r="I100" s="183">
        <v>150.94999999999999</v>
      </c>
      <c r="J100" s="183"/>
      <c r="K100" s="183"/>
      <c r="L100" s="182">
        <v>3</v>
      </c>
      <c r="M100" s="183">
        <v>150.94999999999999</v>
      </c>
      <c r="N100" s="183">
        <v>46.747320000000002</v>
      </c>
      <c r="O100" s="182">
        <v>1</v>
      </c>
    </row>
    <row r="101" spans="1:15" hidden="1">
      <c r="A101" s="181" t="s">
        <v>426</v>
      </c>
      <c r="B101" s="181" t="s">
        <v>425</v>
      </c>
      <c r="C101" s="181" t="s">
        <v>122</v>
      </c>
      <c r="D101" s="181" t="s">
        <v>185</v>
      </c>
      <c r="E101" s="181" t="s">
        <v>120</v>
      </c>
      <c r="F101" s="181">
        <v>1</v>
      </c>
      <c r="G101" s="182">
        <v>19</v>
      </c>
      <c r="H101" s="182">
        <f t="shared" si="1"/>
        <v>19</v>
      </c>
      <c r="I101" s="183">
        <v>10.45556</v>
      </c>
      <c r="J101" s="183"/>
      <c r="K101" s="183"/>
      <c r="L101" s="181" t="s">
        <v>211</v>
      </c>
      <c r="M101" s="183">
        <v>202.15</v>
      </c>
      <c r="N101" s="183">
        <v>76.981219999999993</v>
      </c>
      <c r="O101" s="182">
        <v>18</v>
      </c>
    </row>
    <row r="102" spans="1:15" hidden="1">
      <c r="A102" s="181" t="s">
        <v>424</v>
      </c>
      <c r="B102" s="181" t="s">
        <v>423</v>
      </c>
      <c r="C102" s="181" t="s">
        <v>122</v>
      </c>
      <c r="D102" s="181" t="s">
        <v>185</v>
      </c>
      <c r="E102" s="181" t="s">
        <v>205</v>
      </c>
      <c r="F102" s="181">
        <v>4</v>
      </c>
      <c r="G102" s="182">
        <v>1</v>
      </c>
      <c r="H102" s="182">
        <f t="shared" si="1"/>
        <v>4</v>
      </c>
      <c r="I102" s="183">
        <v>42</v>
      </c>
      <c r="J102" s="183"/>
      <c r="K102" s="183"/>
      <c r="L102" s="181" t="s">
        <v>409</v>
      </c>
      <c r="M102" s="183">
        <v>42</v>
      </c>
      <c r="N102" s="183">
        <v>19.7</v>
      </c>
      <c r="O102" s="182">
        <v>1</v>
      </c>
    </row>
    <row r="103" spans="1:15" hidden="1">
      <c r="A103" s="181" t="s">
        <v>422</v>
      </c>
      <c r="B103" s="181" t="s">
        <v>421</v>
      </c>
      <c r="C103" s="181" t="s">
        <v>122</v>
      </c>
      <c r="D103" s="181" t="s">
        <v>185</v>
      </c>
      <c r="E103" s="181" t="s">
        <v>205</v>
      </c>
      <c r="F103" s="181">
        <v>8</v>
      </c>
      <c r="G103" s="182">
        <v>3</v>
      </c>
      <c r="H103" s="182">
        <f t="shared" si="1"/>
        <v>24</v>
      </c>
      <c r="I103" s="183">
        <v>84</v>
      </c>
      <c r="J103" s="183"/>
      <c r="K103" s="183"/>
      <c r="L103" s="181" t="s">
        <v>307</v>
      </c>
      <c r="M103" s="183">
        <v>252</v>
      </c>
      <c r="N103" s="183">
        <v>101.05423</v>
      </c>
      <c r="O103" s="182">
        <v>3</v>
      </c>
    </row>
    <row r="104" spans="1:15" hidden="1">
      <c r="A104" s="181" t="s">
        <v>420</v>
      </c>
      <c r="B104" s="181" t="s">
        <v>419</v>
      </c>
      <c r="C104" s="181" t="s">
        <v>122</v>
      </c>
      <c r="D104" s="181" t="s">
        <v>185</v>
      </c>
      <c r="E104" s="181" t="s">
        <v>120</v>
      </c>
      <c r="F104" s="181">
        <v>1</v>
      </c>
      <c r="G104" s="182">
        <v>6</v>
      </c>
      <c r="H104" s="182">
        <f t="shared" si="1"/>
        <v>6</v>
      </c>
      <c r="I104" s="183">
        <v>27.95</v>
      </c>
      <c r="J104" s="183" t="s">
        <v>901</v>
      </c>
      <c r="K104" s="183" t="s">
        <v>903</v>
      </c>
      <c r="L104" s="181" t="s">
        <v>233</v>
      </c>
      <c r="M104" s="183">
        <v>167.7</v>
      </c>
      <c r="N104" s="183">
        <v>51.513660000000002</v>
      </c>
      <c r="O104" s="182">
        <v>6</v>
      </c>
    </row>
    <row r="105" spans="1:15" hidden="1">
      <c r="A105" s="181" t="s">
        <v>420</v>
      </c>
      <c r="B105" s="181" t="s">
        <v>418</v>
      </c>
      <c r="C105" s="181" t="s">
        <v>122</v>
      </c>
      <c r="D105" s="181" t="s">
        <v>174</v>
      </c>
      <c r="E105" s="181" t="s">
        <v>120</v>
      </c>
      <c r="F105" s="181">
        <v>1</v>
      </c>
      <c r="G105" s="182">
        <v>6</v>
      </c>
      <c r="H105" s="182">
        <f t="shared" si="1"/>
        <v>6</v>
      </c>
      <c r="I105" s="183"/>
      <c r="J105" s="183" t="s">
        <v>901</v>
      </c>
      <c r="K105" s="183"/>
      <c r="M105" s="183"/>
      <c r="N105" s="183"/>
      <c r="O105" s="182"/>
    </row>
    <row r="106" spans="1:15" hidden="1">
      <c r="A106" s="181" t="s">
        <v>417</v>
      </c>
      <c r="B106" s="181" t="s">
        <v>416</v>
      </c>
      <c r="C106" s="181" t="s">
        <v>122</v>
      </c>
      <c r="D106" s="181" t="s">
        <v>185</v>
      </c>
      <c r="E106" s="181" t="s">
        <v>120</v>
      </c>
      <c r="F106" s="181">
        <v>1</v>
      </c>
      <c r="G106" s="182">
        <v>2</v>
      </c>
      <c r="H106" s="182">
        <f t="shared" si="1"/>
        <v>2</v>
      </c>
      <c r="I106" s="183">
        <v>27.95</v>
      </c>
      <c r="J106" s="183" t="s">
        <v>901</v>
      </c>
      <c r="K106" s="183" t="s">
        <v>903</v>
      </c>
      <c r="L106" s="181" t="s">
        <v>409</v>
      </c>
      <c r="M106" s="183">
        <v>55.9</v>
      </c>
      <c r="N106" s="183">
        <v>7.1156100000000002</v>
      </c>
      <c r="O106" s="182">
        <v>2</v>
      </c>
    </row>
    <row r="107" spans="1:15" hidden="1">
      <c r="A107" s="181" t="s">
        <v>417</v>
      </c>
      <c r="B107" s="181" t="s">
        <v>415</v>
      </c>
      <c r="C107" s="181" t="s">
        <v>122</v>
      </c>
      <c r="D107" s="181" t="s">
        <v>137</v>
      </c>
      <c r="E107" s="181" t="s">
        <v>120</v>
      </c>
      <c r="F107" s="181">
        <v>1</v>
      </c>
      <c r="G107" s="182">
        <v>2</v>
      </c>
      <c r="H107" s="182">
        <f t="shared" si="1"/>
        <v>2</v>
      </c>
      <c r="I107" s="183"/>
      <c r="J107" s="183" t="s">
        <v>901</v>
      </c>
      <c r="K107" s="183"/>
      <c r="M107" s="183"/>
      <c r="N107" s="183"/>
      <c r="O107" s="182"/>
    </row>
    <row r="108" spans="1:15" hidden="1">
      <c r="A108" s="181" t="s">
        <v>414</v>
      </c>
      <c r="B108" s="181" t="s">
        <v>413</v>
      </c>
      <c r="C108" s="181" t="s">
        <v>122</v>
      </c>
      <c r="D108" s="181" t="s">
        <v>185</v>
      </c>
      <c r="E108" s="181" t="s">
        <v>120</v>
      </c>
      <c r="F108" s="181">
        <v>1</v>
      </c>
      <c r="G108" s="182">
        <v>2</v>
      </c>
      <c r="H108" s="182">
        <f t="shared" si="1"/>
        <v>2</v>
      </c>
      <c r="I108" s="183">
        <v>27.95</v>
      </c>
      <c r="J108" s="183" t="s">
        <v>901</v>
      </c>
      <c r="K108" s="183" t="s">
        <v>903</v>
      </c>
      <c r="L108" s="181" t="s">
        <v>409</v>
      </c>
      <c r="M108" s="183">
        <v>55.9</v>
      </c>
      <c r="N108" s="183">
        <v>0</v>
      </c>
      <c r="O108" s="182">
        <v>2</v>
      </c>
    </row>
    <row r="109" spans="1:15" hidden="1">
      <c r="A109" s="181" t="s">
        <v>414</v>
      </c>
      <c r="B109" s="181" t="s">
        <v>412</v>
      </c>
      <c r="C109" s="181" t="s">
        <v>122</v>
      </c>
      <c r="D109" s="181" t="s">
        <v>126</v>
      </c>
      <c r="E109" s="181" t="s">
        <v>120</v>
      </c>
      <c r="F109" s="181">
        <v>1</v>
      </c>
      <c r="G109" s="182">
        <v>2</v>
      </c>
      <c r="H109" s="182">
        <f t="shared" si="1"/>
        <v>2</v>
      </c>
      <c r="I109" s="183"/>
      <c r="J109" s="183" t="s">
        <v>901</v>
      </c>
      <c r="K109" s="183"/>
      <c r="M109" s="183"/>
      <c r="N109" s="183"/>
      <c r="O109" s="182"/>
    </row>
    <row r="110" spans="1:15" hidden="1">
      <c r="A110" s="181" t="s">
        <v>411</v>
      </c>
      <c r="B110" s="181" t="s">
        <v>410</v>
      </c>
      <c r="C110" s="181" t="s">
        <v>122</v>
      </c>
      <c r="D110" s="181" t="s">
        <v>185</v>
      </c>
      <c r="E110" s="181" t="s">
        <v>120</v>
      </c>
      <c r="F110" s="181">
        <v>1</v>
      </c>
      <c r="G110" s="182">
        <v>2</v>
      </c>
      <c r="H110" s="182">
        <f t="shared" si="1"/>
        <v>2</v>
      </c>
      <c r="I110" s="183">
        <v>27.95</v>
      </c>
      <c r="J110" s="183" t="s">
        <v>901</v>
      </c>
      <c r="K110" s="183" t="s">
        <v>903</v>
      </c>
      <c r="L110" s="181" t="s">
        <v>409</v>
      </c>
      <c r="M110" s="183">
        <v>55.9</v>
      </c>
      <c r="N110" s="183">
        <v>7.5456099999999999</v>
      </c>
      <c r="O110" s="182">
        <v>2</v>
      </c>
    </row>
    <row r="111" spans="1:15" hidden="1">
      <c r="A111" s="181" t="s">
        <v>411</v>
      </c>
      <c r="B111" s="181" t="s">
        <v>408</v>
      </c>
      <c r="C111" s="181" t="s">
        <v>122</v>
      </c>
      <c r="D111" s="181" t="s">
        <v>121</v>
      </c>
      <c r="E111" s="181" t="s">
        <v>120</v>
      </c>
      <c r="F111" s="181">
        <v>1</v>
      </c>
      <c r="G111" s="182">
        <v>2</v>
      </c>
      <c r="H111" s="182">
        <f t="shared" si="1"/>
        <v>2</v>
      </c>
      <c r="I111" s="183"/>
      <c r="J111" s="183" t="s">
        <v>901</v>
      </c>
      <c r="K111" s="183"/>
      <c r="M111" s="183"/>
      <c r="N111" s="183"/>
      <c r="O111" s="182"/>
    </row>
    <row r="112" spans="1:15" hidden="1">
      <c r="A112" s="181" t="s">
        <v>407</v>
      </c>
      <c r="B112" s="181" t="s">
        <v>406</v>
      </c>
      <c r="C112" s="181" t="s">
        <v>122</v>
      </c>
      <c r="D112" s="181" t="s">
        <v>174</v>
      </c>
      <c r="E112" s="181" t="s">
        <v>120</v>
      </c>
      <c r="F112" s="181">
        <v>1</v>
      </c>
      <c r="G112" s="182">
        <v>2990</v>
      </c>
      <c r="H112" s="182">
        <f t="shared" si="1"/>
        <v>2990</v>
      </c>
      <c r="I112" s="183">
        <v>10.76905</v>
      </c>
      <c r="J112" s="183"/>
      <c r="K112" s="183"/>
      <c r="L112" s="181" t="s">
        <v>405</v>
      </c>
      <c r="M112" s="183">
        <v>24075.11</v>
      </c>
      <c r="N112" s="183">
        <v>11321.76007</v>
      </c>
      <c r="O112" s="182">
        <v>274</v>
      </c>
    </row>
    <row r="113" spans="1:15" hidden="1">
      <c r="A113" s="181" t="s">
        <v>404</v>
      </c>
      <c r="B113" s="181" t="s">
        <v>403</v>
      </c>
      <c r="C113" s="181" t="s">
        <v>122</v>
      </c>
      <c r="D113" s="181" t="s">
        <v>174</v>
      </c>
      <c r="E113" s="181" t="s">
        <v>120</v>
      </c>
      <c r="F113" s="181">
        <v>1</v>
      </c>
      <c r="G113" s="182">
        <v>125</v>
      </c>
      <c r="H113" s="182">
        <f t="shared" si="1"/>
        <v>125</v>
      </c>
      <c r="I113" s="183">
        <v>6.56</v>
      </c>
      <c r="J113" s="183" t="s">
        <v>902</v>
      </c>
      <c r="K113" s="183" t="s">
        <v>900</v>
      </c>
      <c r="L113" s="182">
        <v>250</v>
      </c>
      <c r="M113" s="183">
        <v>820</v>
      </c>
      <c r="N113" s="183">
        <v>555.25</v>
      </c>
      <c r="O113" s="182">
        <v>4</v>
      </c>
    </row>
    <row r="114" spans="1:15" hidden="1">
      <c r="A114" s="181" t="s">
        <v>402</v>
      </c>
      <c r="B114" s="181" t="s">
        <v>401</v>
      </c>
      <c r="C114" s="181" t="s">
        <v>122</v>
      </c>
      <c r="D114" s="181" t="s">
        <v>174</v>
      </c>
      <c r="E114" s="181" t="s">
        <v>120</v>
      </c>
      <c r="F114" s="181">
        <v>1</v>
      </c>
      <c r="G114" s="182">
        <v>1</v>
      </c>
      <c r="H114" s="182">
        <f t="shared" si="1"/>
        <v>1</v>
      </c>
      <c r="I114" s="183">
        <v>15.95</v>
      </c>
      <c r="J114" s="183" t="s">
        <v>901</v>
      </c>
      <c r="K114" s="183" t="s">
        <v>900</v>
      </c>
      <c r="L114" s="182">
        <v>2</v>
      </c>
      <c r="M114" s="183">
        <v>15.95</v>
      </c>
      <c r="N114" s="183">
        <v>4.7</v>
      </c>
      <c r="O114" s="182">
        <v>1</v>
      </c>
    </row>
    <row r="115" spans="1:15" hidden="1">
      <c r="A115" s="181" t="s">
        <v>400</v>
      </c>
      <c r="B115" s="181" t="s">
        <v>399</v>
      </c>
      <c r="C115" s="181" t="s">
        <v>122</v>
      </c>
      <c r="D115" s="181" t="s">
        <v>174</v>
      </c>
      <c r="E115" s="181" t="s">
        <v>120</v>
      </c>
      <c r="F115" s="181">
        <v>2</v>
      </c>
      <c r="G115" s="182">
        <v>90</v>
      </c>
      <c r="H115" s="182">
        <f t="shared" si="1"/>
        <v>180</v>
      </c>
      <c r="I115" s="183">
        <v>13.13</v>
      </c>
      <c r="J115" s="183"/>
      <c r="K115" s="183" t="s">
        <v>903</v>
      </c>
      <c r="L115" s="182">
        <v>270</v>
      </c>
      <c r="M115" s="183">
        <v>1181.7</v>
      </c>
      <c r="N115" s="183">
        <v>746.4</v>
      </c>
      <c r="O115" s="182">
        <v>3</v>
      </c>
    </row>
    <row r="116" spans="1:15" hidden="1">
      <c r="A116" s="181" t="s">
        <v>398</v>
      </c>
      <c r="B116" s="181" t="s">
        <v>397</v>
      </c>
      <c r="C116" s="181" t="s">
        <v>122</v>
      </c>
      <c r="D116" s="181" t="s">
        <v>174</v>
      </c>
      <c r="E116" s="181" t="s">
        <v>120</v>
      </c>
      <c r="F116" s="181">
        <v>12</v>
      </c>
      <c r="G116" s="182">
        <v>6</v>
      </c>
      <c r="H116" s="182">
        <f t="shared" si="1"/>
        <v>72</v>
      </c>
      <c r="I116" s="183">
        <v>150.94999999999999</v>
      </c>
      <c r="J116" s="183"/>
      <c r="K116" s="183"/>
      <c r="L116" s="181" t="s">
        <v>396</v>
      </c>
      <c r="M116" s="183">
        <v>905.7</v>
      </c>
      <c r="N116" s="183">
        <v>270.72000000000003</v>
      </c>
      <c r="O116" s="182">
        <v>6</v>
      </c>
    </row>
    <row r="117" spans="1:15" hidden="1">
      <c r="A117" s="181" t="s">
        <v>395</v>
      </c>
      <c r="B117" s="181" t="s">
        <v>394</v>
      </c>
      <c r="C117" s="181" t="s">
        <v>122</v>
      </c>
      <c r="D117" s="181" t="s">
        <v>174</v>
      </c>
      <c r="E117" s="181" t="s">
        <v>120</v>
      </c>
      <c r="F117" s="181">
        <v>1</v>
      </c>
      <c r="G117" s="182">
        <v>29</v>
      </c>
      <c r="H117" s="182">
        <f t="shared" si="1"/>
        <v>29</v>
      </c>
      <c r="I117" s="183">
        <v>10.27941</v>
      </c>
      <c r="J117" s="183"/>
      <c r="K117" s="183"/>
      <c r="L117" s="181" t="s">
        <v>393</v>
      </c>
      <c r="M117" s="183">
        <v>305.75</v>
      </c>
      <c r="N117" s="183">
        <v>110.42</v>
      </c>
      <c r="O117" s="182">
        <v>17</v>
      </c>
    </row>
    <row r="118" spans="1:15" hidden="1">
      <c r="A118" s="181" t="s">
        <v>392</v>
      </c>
      <c r="B118" s="181" t="s">
        <v>391</v>
      </c>
      <c r="C118" s="181" t="s">
        <v>122</v>
      </c>
      <c r="D118" s="181" t="s">
        <v>174</v>
      </c>
      <c r="E118" s="181" t="s">
        <v>125</v>
      </c>
      <c r="F118" s="181">
        <v>1</v>
      </c>
      <c r="G118" s="182">
        <v>193</v>
      </c>
      <c r="H118" s="182">
        <f t="shared" si="1"/>
        <v>193</v>
      </c>
      <c r="I118" s="183">
        <v>4.75</v>
      </c>
      <c r="J118" s="183"/>
      <c r="K118" s="183"/>
      <c r="L118" s="181">
        <v>96.5</v>
      </c>
      <c r="M118" s="183">
        <v>916.75</v>
      </c>
      <c r="N118" s="183">
        <v>236.53</v>
      </c>
      <c r="O118" s="182">
        <v>13</v>
      </c>
    </row>
    <row r="119" spans="1:15" hidden="1">
      <c r="A119" s="181" t="s">
        <v>390</v>
      </c>
      <c r="B119" s="181" t="s">
        <v>389</v>
      </c>
      <c r="C119" s="181" t="s">
        <v>122</v>
      </c>
      <c r="D119" s="181" t="s">
        <v>174</v>
      </c>
      <c r="E119" s="181" t="s">
        <v>125</v>
      </c>
      <c r="F119" s="181">
        <v>12</v>
      </c>
      <c r="G119" s="182">
        <v>3</v>
      </c>
      <c r="H119" s="182">
        <f t="shared" si="1"/>
        <v>36</v>
      </c>
      <c r="I119" s="183">
        <v>71.95</v>
      </c>
      <c r="J119" s="183"/>
      <c r="K119" s="183"/>
      <c r="L119" s="182">
        <v>18</v>
      </c>
      <c r="M119" s="183">
        <v>215.85</v>
      </c>
      <c r="N119" s="183">
        <v>43.92</v>
      </c>
      <c r="O119" s="182">
        <v>3</v>
      </c>
    </row>
    <row r="120" spans="1:15" hidden="1">
      <c r="A120" s="181" t="s">
        <v>388</v>
      </c>
      <c r="B120" s="181" t="s">
        <v>387</v>
      </c>
      <c r="C120" s="181" t="s">
        <v>122</v>
      </c>
      <c r="D120" s="181" t="s">
        <v>174</v>
      </c>
      <c r="E120" s="181" t="s">
        <v>125</v>
      </c>
      <c r="F120" s="181">
        <v>1</v>
      </c>
      <c r="G120" s="182">
        <v>10</v>
      </c>
      <c r="H120" s="182">
        <f t="shared" si="1"/>
        <v>10</v>
      </c>
      <c r="I120" s="183">
        <v>4.75</v>
      </c>
      <c r="J120" s="183"/>
      <c r="K120" s="183"/>
      <c r="L120" s="182">
        <v>0</v>
      </c>
      <c r="M120" s="183">
        <v>47.5</v>
      </c>
      <c r="N120" s="183">
        <v>12.2</v>
      </c>
      <c r="O120" s="182">
        <v>3</v>
      </c>
    </row>
    <row r="121" spans="1:15" hidden="1">
      <c r="A121" s="181" t="s">
        <v>386</v>
      </c>
      <c r="B121" s="181" t="s">
        <v>385</v>
      </c>
      <c r="C121" s="181" t="s">
        <v>122</v>
      </c>
      <c r="D121" s="181" t="s">
        <v>174</v>
      </c>
      <c r="E121" s="181" t="s">
        <v>205</v>
      </c>
      <c r="F121" s="181">
        <v>4</v>
      </c>
      <c r="G121" s="182">
        <v>16</v>
      </c>
      <c r="H121" s="182">
        <f t="shared" si="1"/>
        <v>64</v>
      </c>
      <c r="I121" s="183">
        <v>42</v>
      </c>
      <c r="J121" s="183"/>
      <c r="K121" s="183"/>
      <c r="L121" s="181" t="s">
        <v>384</v>
      </c>
      <c r="M121" s="183">
        <v>672</v>
      </c>
      <c r="N121" s="183">
        <v>289.06</v>
      </c>
      <c r="O121" s="182">
        <v>3</v>
      </c>
    </row>
    <row r="122" spans="1:15" hidden="1">
      <c r="A122" s="181" t="s">
        <v>383</v>
      </c>
      <c r="B122" s="181" t="s">
        <v>382</v>
      </c>
      <c r="C122" s="181" t="s">
        <v>122</v>
      </c>
      <c r="D122" s="181" t="s">
        <v>174</v>
      </c>
      <c r="E122" s="181" t="s">
        <v>205</v>
      </c>
      <c r="F122" s="181">
        <v>8</v>
      </c>
      <c r="G122" s="182">
        <v>3</v>
      </c>
      <c r="H122" s="182">
        <f t="shared" si="1"/>
        <v>24</v>
      </c>
      <c r="I122" s="183">
        <v>84</v>
      </c>
      <c r="J122" s="183"/>
      <c r="K122" s="183"/>
      <c r="L122" s="181" t="s">
        <v>307</v>
      </c>
      <c r="M122" s="183">
        <v>252</v>
      </c>
      <c r="N122" s="183">
        <v>99.72</v>
      </c>
      <c r="O122" s="182">
        <v>3</v>
      </c>
    </row>
    <row r="123" spans="1:15" hidden="1">
      <c r="A123" s="181" t="s">
        <v>380</v>
      </c>
      <c r="B123" s="181" t="s">
        <v>381</v>
      </c>
      <c r="C123" s="181" t="s">
        <v>122</v>
      </c>
      <c r="D123" s="181" t="s">
        <v>174</v>
      </c>
      <c r="E123" s="181" t="s">
        <v>120</v>
      </c>
      <c r="F123" s="181">
        <v>1</v>
      </c>
      <c r="G123" s="182">
        <v>3</v>
      </c>
      <c r="H123" s="182">
        <f t="shared" si="1"/>
        <v>3</v>
      </c>
      <c r="I123" s="183">
        <v>27.95</v>
      </c>
      <c r="J123" s="183" t="s">
        <v>901</v>
      </c>
      <c r="K123" s="183" t="s">
        <v>903</v>
      </c>
      <c r="L123" s="181" t="s">
        <v>297</v>
      </c>
      <c r="M123" s="183">
        <v>83.85</v>
      </c>
      <c r="N123" s="183">
        <v>15.34</v>
      </c>
      <c r="O123" s="182">
        <v>3</v>
      </c>
    </row>
    <row r="124" spans="1:15" hidden="1">
      <c r="A124" s="181" t="s">
        <v>380</v>
      </c>
      <c r="B124" s="181" t="s">
        <v>379</v>
      </c>
      <c r="C124" s="181" t="s">
        <v>122</v>
      </c>
      <c r="D124" s="181" t="s">
        <v>133</v>
      </c>
      <c r="E124" s="181" t="s">
        <v>120</v>
      </c>
      <c r="F124" s="181">
        <v>1</v>
      </c>
      <c r="G124" s="182">
        <v>3</v>
      </c>
      <c r="H124" s="182">
        <f t="shared" si="1"/>
        <v>3</v>
      </c>
      <c r="I124" s="183">
        <v>27.95</v>
      </c>
      <c r="J124" s="183" t="s">
        <v>901</v>
      </c>
      <c r="K124" s="183"/>
      <c r="L124" s="181" t="s">
        <v>297</v>
      </c>
      <c r="M124" s="183">
        <v>83.85</v>
      </c>
      <c r="N124" s="183">
        <v>15.34</v>
      </c>
      <c r="O124" s="182">
        <v>3</v>
      </c>
    </row>
    <row r="125" spans="1:15" hidden="1">
      <c r="A125" s="181" t="s">
        <v>378</v>
      </c>
      <c r="B125" s="181" t="s">
        <v>377</v>
      </c>
      <c r="C125" s="181" t="s">
        <v>122</v>
      </c>
      <c r="D125" s="181" t="s">
        <v>174</v>
      </c>
      <c r="E125" s="181" t="s">
        <v>120</v>
      </c>
      <c r="F125" s="181">
        <v>1</v>
      </c>
      <c r="G125" s="182">
        <v>2</v>
      </c>
      <c r="H125" s="182">
        <f t="shared" si="1"/>
        <v>2</v>
      </c>
      <c r="I125" s="183">
        <v>9.4749999999999996</v>
      </c>
      <c r="J125" s="183"/>
      <c r="K125" s="183"/>
      <c r="L125" s="182">
        <v>0</v>
      </c>
      <c r="M125" s="183">
        <v>18.95</v>
      </c>
      <c r="N125" s="183">
        <v>7.52</v>
      </c>
      <c r="O125" s="182">
        <v>2</v>
      </c>
    </row>
    <row r="126" spans="1:15" hidden="1">
      <c r="A126" s="181" t="s">
        <v>376</v>
      </c>
      <c r="B126" s="181" t="s">
        <v>375</v>
      </c>
      <c r="C126" s="181" t="s">
        <v>122</v>
      </c>
      <c r="D126" s="181" t="s">
        <v>141</v>
      </c>
      <c r="E126" s="181" t="s">
        <v>120</v>
      </c>
      <c r="F126" s="181">
        <v>1</v>
      </c>
      <c r="G126" s="182">
        <v>860</v>
      </c>
      <c r="H126" s="182">
        <f t="shared" si="1"/>
        <v>860</v>
      </c>
      <c r="I126" s="183">
        <v>11.64941</v>
      </c>
      <c r="J126" s="183"/>
      <c r="K126" s="183"/>
      <c r="L126" s="181" t="s">
        <v>374</v>
      </c>
      <c r="M126" s="183">
        <v>7789.27</v>
      </c>
      <c r="N126" s="183">
        <v>3191.5306399999999</v>
      </c>
      <c r="O126" s="182">
        <v>169</v>
      </c>
    </row>
    <row r="127" spans="1:15" hidden="1">
      <c r="A127" s="181" t="s">
        <v>373</v>
      </c>
      <c r="B127" s="181" t="s">
        <v>372</v>
      </c>
      <c r="C127" s="181" t="s">
        <v>122</v>
      </c>
      <c r="D127" s="181" t="s">
        <v>141</v>
      </c>
      <c r="E127" s="181" t="s">
        <v>120</v>
      </c>
      <c r="F127" s="181">
        <v>1</v>
      </c>
      <c r="G127" s="182">
        <v>50</v>
      </c>
      <c r="H127" s="182">
        <f t="shared" si="1"/>
        <v>50</v>
      </c>
      <c r="I127" s="183">
        <v>6.56</v>
      </c>
      <c r="J127" s="183" t="s">
        <v>902</v>
      </c>
      <c r="K127" s="183" t="s">
        <v>900</v>
      </c>
      <c r="L127" s="182">
        <v>100</v>
      </c>
      <c r="M127" s="183">
        <v>328</v>
      </c>
      <c r="N127" s="183">
        <v>218.5</v>
      </c>
      <c r="O127" s="182">
        <v>2</v>
      </c>
    </row>
    <row r="128" spans="1:15" hidden="1">
      <c r="A128" s="181" t="s">
        <v>371</v>
      </c>
      <c r="B128" s="181" t="s">
        <v>370</v>
      </c>
      <c r="C128" s="181" t="s">
        <v>122</v>
      </c>
      <c r="D128" s="181" t="s">
        <v>141</v>
      </c>
      <c r="E128" s="181" t="s">
        <v>120</v>
      </c>
      <c r="F128" s="181">
        <v>1</v>
      </c>
      <c r="G128" s="182">
        <v>2</v>
      </c>
      <c r="H128" s="182">
        <f t="shared" si="1"/>
        <v>2</v>
      </c>
      <c r="I128" s="183">
        <v>15.95</v>
      </c>
      <c r="J128" s="183" t="s">
        <v>901</v>
      </c>
      <c r="K128" s="183" t="s">
        <v>900</v>
      </c>
      <c r="L128" s="182">
        <v>4</v>
      </c>
      <c r="M128" s="183">
        <v>31.9</v>
      </c>
      <c r="N128" s="183">
        <v>9.26</v>
      </c>
      <c r="O128" s="182">
        <v>2</v>
      </c>
    </row>
    <row r="129" spans="1:15" hidden="1">
      <c r="A129" s="181" t="s">
        <v>369</v>
      </c>
      <c r="B129" s="181" t="s">
        <v>368</v>
      </c>
      <c r="C129" s="181" t="s">
        <v>122</v>
      </c>
      <c r="D129" s="181" t="s">
        <v>141</v>
      </c>
      <c r="E129" s="181" t="s">
        <v>120</v>
      </c>
      <c r="F129" s="181">
        <v>2</v>
      </c>
      <c r="G129" s="182">
        <v>30</v>
      </c>
      <c r="H129" s="182">
        <f t="shared" si="1"/>
        <v>60</v>
      </c>
      <c r="I129" s="183">
        <v>13.13</v>
      </c>
      <c r="J129" s="183"/>
      <c r="K129" s="183" t="s">
        <v>903</v>
      </c>
      <c r="L129" s="182">
        <v>90</v>
      </c>
      <c r="M129" s="183">
        <v>393.9</v>
      </c>
      <c r="N129" s="183">
        <v>243.6</v>
      </c>
      <c r="O129" s="182">
        <v>2</v>
      </c>
    </row>
    <row r="130" spans="1:15" hidden="1">
      <c r="A130" s="181" t="s">
        <v>367</v>
      </c>
      <c r="B130" s="181" t="s">
        <v>366</v>
      </c>
      <c r="C130" s="181" t="s">
        <v>122</v>
      </c>
      <c r="D130" s="181" t="s">
        <v>141</v>
      </c>
      <c r="E130" s="181" t="s">
        <v>120</v>
      </c>
      <c r="F130" s="181">
        <v>1</v>
      </c>
      <c r="G130" s="182">
        <v>8</v>
      </c>
      <c r="H130" s="182">
        <f t="shared" si="1"/>
        <v>8</v>
      </c>
      <c r="I130" s="183">
        <v>10.235709999999999</v>
      </c>
      <c r="J130" s="183"/>
      <c r="K130" s="183"/>
      <c r="L130" s="181" t="s">
        <v>365</v>
      </c>
      <c r="M130" s="183">
        <v>80.400000000000006</v>
      </c>
      <c r="N130" s="183">
        <v>30</v>
      </c>
      <c r="O130" s="182">
        <v>7</v>
      </c>
    </row>
    <row r="131" spans="1:15" hidden="1">
      <c r="A131" s="181" t="s">
        <v>364</v>
      </c>
      <c r="B131" s="181" t="s">
        <v>363</v>
      </c>
      <c r="C131" s="181" t="s">
        <v>122</v>
      </c>
      <c r="D131" s="181" t="s">
        <v>141</v>
      </c>
      <c r="E131" s="181" t="s">
        <v>205</v>
      </c>
      <c r="F131" s="181">
        <v>8</v>
      </c>
      <c r="G131" s="182">
        <v>1</v>
      </c>
      <c r="H131" s="182">
        <f t="shared" ref="H131:H194" si="2">G131*F131</f>
        <v>8</v>
      </c>
      <c r="I131" s="183">
        <v>84</v>
      </c>
      <c r="J131" s="183"/>
      <c r="K131" s="183"/>
      <c r="L131" s="181" t="s">
        <v>208</v>
      </c>
      <c r="M131" s="183">
        <v>84</v>
      </c>
      <c r="N131" s="183">
        <v>33.049999999999997</v>
      </c>
      <c r="O131" s="182">
        <v>1</v>
      </c>
    </row>
    <row r="132" spans="1:15" ht="16.05" hidden="1" customHeight="1">
      <c r="A132" s="181" t="s">
        <v>362</v>
      </c>
      <c r="B132" s="181" t="s">
        <v>361</v>
      </c>
      <c r="C132" s="181" t="s">
        <v>122</v>
      </c>
      <c r="D132" s="181" t="s">
        <v>141</v>
      </c>
      <c r="E132" s="181" t="s">
        <v>120</v>
      </c>
      <c r="F132" s="181">
        <v>1</v>
      </c>
      <c r="G132" s="182">
        <v>1</v>
      </c>
      <c r="H132" s="182">
        <f t="shared" si="2"/>
        <v>1</v>
      </c>
      <c r="I132" s="183">
        <v>17.5</v>
      </c>
      <c r="J132" s="183"/>
      <c r="K132" s="183"/>
      <c r="L132" s="182">
        <v>0</v>
      </c>
      <c r="M132" s="183">
        <v>17.5</v>
      </c>
      <c r="N132" s="183">
        <v>3.69</v>
      </c>
      <c r="O132" s="182">
        <v>1</v>
      </c>
    </row>
    <row r="133" spans="1:15" hidden="1">
      <c r="A133" s="181" t="s">
        <v>360</v>
      </c>
      <c r="B133" s="181" t="s">
        <v>359</v>
      </c>
      <c r="C133" s="181" t="s">
        <v>122</v>
      </c>
      <c r="D133" s="181" t="s">
        <v>358</v>
      </c>
      <c r="E133" s="181" t="s">
        <v>205</v>
      </c>
      <c r="F133" s="181">
        <v>8</v>
      </c>
      <c r="G133" s="182">
        <v>65</v>
      </c>
      <c r="H133" s="182">
        <f t="shared" si="2"/>
        <v>520</v>
      </c>
      <c r="I133" s="183">
        <v>73.882350000000002</v>
      </c>
      <c r="J133" s="183"/>
      <c r="K133" s="183"/>
      <c r="L133" s="181" t="s">
        <v>357</v>
      </c>
      <c r="M133" s="183">
        <v>4212</v>
      </c>
      <c r="N133" s="183">
        <v>1981.17</v>
      </c>
      <c r="O133" s="182">
        <v>34</v>
      </c>
    </row>
    <row r="134" spans="1:15" hidden="1">
      <c r="A134" s="181" t="s">
        <v>356</v>
      </c>
      <c r="B134" s="181" t="s">
        <v>355</v>
      </c>
      <c r="C134" s="181" t="s">
        <v>122</v>
      </c>
      <c r="D134" s="181" t="s">
        <v>354</v>
      </c>
      <c r="E134" s="181" t="s">
        <v>205</v>
      </c>
      <c r="F134" s="181">
        <v>1</v>
      </c>
      <c r="G134" s="182">
        <v>12</v>
      </c>
      <c r="H134" s="182">
        <f t="shared" si="2"/>
        <v>12</v>
      </c>
      <c r="I134" s="183">
        <v>148.73333</v>
      </c>
      <c r="J134" s="183"/>
      <c r="K134" s="183"/>
      <c r="L134" s="182">
        <v>0</v>
      </c>
      <c r="M134" s="183">
        <v>1852.7</v>
      </c>
      <c r="N134" s="183">
        <v>1019.4</v>
      </c>
      <c r="O134" s="182">
        <v>6</v>
      </c>
    </row>
    <row r="135" spans="1:15" hidden="1">
      <c r="A135" s="181" t="s">
        <v>353</v>
      </c>
      <c r="B135" s="181" t="s">
        <v>352</v>
      </c>
      <c r="C135" s="181" t="s">
        <v>122</v>
      </c>
      <c r="D135" s="181" t="s">
        <v>228</v>
      </c>
      <c r="E135" s="181" t="s">
        <v>192</v>
      </c>
      <c r="F135" s="181">
        <v>1</v>
      </c>
      <c r="G135" s="182">
        <v>46</v>
      </c>
      <c r="H135" s="182">
        <f t="shared" si="2"/>
        <v>46</v>
      </c>
      <c r="I135" s="183">
        <v>13.35214</v>
      </c>
      <c r="J135" s="183"/>
      <c r="K135" s="183"/>
      <c r="L135" s="181" t="s">
        <v>351</v>
      </c>
      <c r="M135" s="183">
        <v>580.32000000000005</v>
      </c>
      <c r="N135" s="183">
        <v>179.78</v>
      </c>
      <c r="O135" s="182">
        <v>28</v>
      </c>
    </row>
    <row r="136" spans="1:15" hidden="1">
      <c r="A136" s="181" t="s">
        <v>350</v>
      </c>
      <c r="B136" s="181" t="s">
        <v>349</v>
      </c>
      <c r="C136" s="181" t="s">
        <v>122</v>
      </c>
      <c r="D136" s="181" t="s">
        <v>98</v>
      </c>
      <c r="E136" s="181" t="s">
        <v>192</v>
      </c>
      <c r="F136" s="181">
        <v>1</v>
      </c>
      <c r="G136" s="182">
        <v>515</v>
      </c>
      <c r="H136" s="182">
        <f t="shared" si="2"/>
        <v>515</v>
      </c>
      <c r="I136" s="183">
        <v>14.776949999999999</v>
      </c>
      <c r="J136" s="183"/>
      <c r="K136" s="183"/>
      <c r="L136" s="181" t="s">
        <v>348</v>
      </c>
      <c r="M136" s="183">
        <v>7633.47</v>
      </c>
      <c r="N136" s="183">
        <v>1798.8280500000001</v>
      </c>
      <c r="O136" s="182">
        <v>311</v>
      </c>
    </row>
    <row r="137" spans="1:15" hidden="1">
      <c r="A137" s="181" t="s">
        <v>347</v>
      </c>
      <c r="B137" s="181" t="s">
        <v>346</v>
      </c>
      <c r="C137" s="181" t="s">
        <v>122</v>
      </c>
      <c r="D137" s="181" t="s">
        <v>137</v>
      </c>
      <c r="E137" s="181" t="s">
        <v>120</v>
      </c>
      <c r="F137" s="181">
        <v>1</v>
      </c>
      <c r="G137" s="182">
        <v>453</v>
      </c>
      <c r="H137" s="182">
        <f t="shared" si="2"/>
        <v>453</v>
      </c>
      <c r="I137" s="183">
        <v>10.092460000000001</v>
      </c>
      <c r="J137" s="183"/>
      <c r="K137" s="183"/>
      <c r="L137" s="181" t="s">
        <v>345</v>
      </c>
      <c r="M137" s="183">
        <v>3786.24</v>
      </c>
      <c r="N137" s="183">
        <v>1045.05728</v>
      </c>
      <c r="O137" s="182">
        <v>122</v>
      </c>
    </row>
    <row r="138" spans="1:15" hidden="1">
      <c r="A138" s="181" t="s">
        <v>344</v>
      </c>
      <c r="B138" s="181" t="s">
        <v>343</v>
      </c>
      <c r="C138" s="181" t="s">
        <v>122</v>
      </c>
      <c r="D138" s="181" t="s">
        <v>137</v>
      </c>
      <c r="E138" s="181" t="s">
        <v>120</v>
      </c>
      <c r="F138" s="181">
        <v>1</v>
      </c>
      <c r="G138" s="182">
        <v>75</v>
      </c>
      <c r="H138" s="182">
        <f t="shared" si="2"/>
        <v>75</v>
      </c>
      <c r="I138" s="183">
        <v>5.63</v>
      </c>
      <c r="J138" s="183" t="s">
        <v>902</v>
      </c>
      <c r="K138" s="183" t="s">
        <v>900</v>
      </c>
      <c r="L138" s="182">
        <v>150</v>
      </c>
      <c r="M138" s="183">
        <v>422.25</v>
      </c>
      <c r="N138" s="183">
        <v>220.5</v>
      </c>
      <c r="O138" s="182">
        <v>3</v>
      </c>
    </row>
    <row r="139" spans="1:15" hidden="1">
      <c r="A139" s="181" t="s">
        <v>342</v>
      </c>
      <c r="B139" s="181" t="s">
        <v>341</v>
      </c>
      <c r="C139" s="181" t="s">
        <v>122</v>
      </c>
      <c r="D139" s="181" t="s">
        <v>137</v>
      </c>
      <c r="E139" s="181" t="s">
        <v>120</v>
      </c>
      <c r="F139" s="181">
        <v>2</v>
      </c>
      <c r="G139" s="182">
        <v>15</v>
      </c>
      <c r="H139" s="182">
        <f t="shared" si="2"/>
        <v>30</v>
      </c>
      <c r="I139" s="183">
        <v>11.25</v>
      </c>
      <c r="J139" s="183"/>
      <c r="K139" s="183" t="s">
        <v>903</v>
      </c>
      <c r="L139" s="182">
        <v>45</v>
      </c>
      <c r="M139" s="183">
        <v>168.75</v>
      </c>
      <c r="N139" s="183">
        <v>78.900000000000006</v>
      </c>
      <c r="O139" s="182">
        <v>1</v>
      </c>
    </row>
    <row r="140" spans="1:15" hidden="1">
      <c r="A140" s="181" t="s">
        <v>340</v>
      </c>
      <c r="B140" s="181" t="s">
        <v>339</v>
      </c>
      <c r="C140" s="181" t="s">
        <v>122</v>
      </c>
      <c r="D140" s="181" t="s">
        <v>137</v>
      </c>
      <c r="E140" s="181" t="s">
        <v>120</v>
      </c>
      <c r="F140" s="181">
        <v>1</v>
      </c>
      <c r="G140" s="182">
        <v>7</v>
      </c>
      <c r="H140" s="182">
        <f t="shared" si="2"/>
        <v>7</v>
      </c>
      <c r="I140" s="183">
        <v>7.5</v>
      </c>
      <c r="J140" s="183"/>
      <c r="K140" s="183"/>
      <c r="L140" s="181" t="s">
        <v>338</v>
      </c>
      <c r="M140" s="183">
        <v>52.5</v>
      </c>
      <c r="N140" s="183">
        <v>16.239999999999998</v>
      </c>
      <c r="O140" s="182">
        <v>6</v>
      </c>
    </row>
    <row r="141" spans="1:15" hidden="1">
      <c r="A141" s="181" t="s">
        <v>337</v>
      </c>
      <c r="B141" s="181" t="s">
        <v>336</v>
      </c>
      <c r="C141" s="181" t="s">
        <v>122</v>
      </c>
      <c r="D141" s="181" t="s">
        <v>137</v>
      </c>
      <c r="E141" s="181" t="s">
        <v>120</v>
      </c>
      <c r="F141" s="181">
        <v>1</v>
      </c>
      <c r="G141" s="182">
        <v>1</v>
      </c>
      <c r="H141" s="182">
        <f t="shared" si="2"/>
        <v>1</v>
      </c>
      <c r="I141" s="183">
        <v>27.95</v>
      </c>
      <c r="J141" s="183" t="s">
        <v>901</v>
      </c>
      <c r="K141" s="183" t="s">
        <v>903</v>
      </c>
      <c r="L141" s="181" t="s">
        <v>333</v>
      </c>
      <c r="M141" s="183">
        <v>27.95</v>
      </c>
      <c r="N141" s="183">
        <v>0</v>
      </c>
      <c r="O141" s="182">
        <v>1</v>
      </c>
    </row>
    <row r="142" spans="1:15" hidden="1">
      <c r="A142" s="181" t="s">
        <v>337</v>
      </c>
      <c r="B142" s="181" t="s">
        <v>336</v>
      </c>
      <c r="C142" s="181" t="s">
        <v>122</v>
      </c>
      <c r="D142" s="181" t="s">
        <v>126</v>
      </c>
      <c r="E142" s="181" t="s">
        <v>120</v>
      </c>
      <c r="F142" s="181">
        <v>1</v>
      </c>
      <c r="G142" s="182">
        <v>1</v>
      </c>
      <c r="H142" s="182">
        <f t="shared" si="2"/>
        <v>1</v>
      </c>
      <c r="I142" s="183">
        <v>27.95</v>
      </c>
      <c r="J142" s="183" t="s">
        <v>901</v>
      </c>
      <c r="K142" s="183"/>
      <c r="L142" s="181" t="s">
        <v>333</v>
      </c>
      <c r="M142" s="183">
        <v>27.95</v>
      </c>
      <c r="N142" s="183">
        <v>0</v>
      </c>
      <c r="O142" s="182">
        <v>1</v>
      </c>
    </row>
    <row r="143" spans="1:15" hidden="1">
      <c r="A143" s="181" t="s">
        <v>335</v>
      </c>
      <c r="B143" s="181" t="s">
        <v>334</v>
      </c>
      <c r="C143" s="181" t="s">
        <v>122</v>
      </c>
      <c r="D143" s="181" t="s">
        <v>137</v>
      </c>
      <c r="E143" s="181" t="s">
        <v>120</v>
      </c>
      <c r="F143" s="181">
        <v>1</v>
      </c>
      <c r="G143" s="182">
        <v>1</v>
      </c>
      <c r="H143" s="182">
        <f t="shared" si="2"/>
        <v>1</v>
      </c>
      <c r="I143" s="183">
        <v>27.95</v>
      </c>
      <c r="J143" s="183" t="s">
        <v>901</v>
      </c>
      <c r="K143" s="183" t="s">
        <v>903</v>
      </c>
      <c r="L143" s="181" t="s">
        <v>333</v>
      </c>
      <c r="M143" s="183">
        <v>27.95</v>
      </c>
      <c r="N143" s="183">
        <v>5.94</v>
      </c>
      <c r="O143" s="182">
        <v>1</v>
      </c>
    </row>
    <row r="144" spans="1:15" hidden="1">
      <c r="A144" s="181" t="s">
        <v>335</v>
      </c>
      <c r="B144" s="181" t="s">
        <v>334</v>
      </c>
      <c r="C144" s="181" t="s">
        <v>122</v>
      </c>
      <c r="D144" s="181" t="s">
        <v>121</v>
      </c>
      <c r="E144" s="181" t="s">
        <v>120</v>
      </c>
      <c r="F144" s="181">
        <v>1</v>
      </c>
      <c r="G144" s="182">
        <v>1</v>
      </c>
      <c r="H144" s="182">
        <f t="shared" si="2"/>
        <v>1</v>
      </c>
      <c r="I144" s="183">
        <v>27.95</v>
      </c>
      <c r="J144" s="183" t="s">
        <v>901</v>
      </c>
      <c r="K144" s="183"/>
      <c r="L144" s="181" t="s">
        <v>333</v>
      </c>
      <c r="M144" s="183">
        <v>27.95</v>
      </c>
      <c r="N144" s="183">
        <v>5.94</v>
      </c>
      <c r="O144" s="182">
        <v>1</v>
      </c>
    </row>
    <row r="145" spans="1:15" hidden="1">
      <c r="A145" s="181" t="s">
        <v>332</v>
      </c>
      <c r="B145" s="181" t="s">
        <v>331</v>
      </c>
      <c r="C145" s="181" t="s">
        <v>122</v>
      </c>
      <c r="D145" s="181" t="s">
        <v>137</v>
      </c>
      <c r="E145" s="181" t="s">
        <v>120</v>
      </c>
      <c r="F145" s="181">
        <v>1</v>
      </c>
      <c r="G145" s="182">
        <v>1</v>
      </c>
      <c r="H145" s="182">
        <f t="shared" si="2"/>
        <v>1</v>
      </c>
      <c r="I145" s="183">
        <v>27.95</v>
      </c>
      <c r="J145" s="183" t="s">
        <v>901</v>
      </c>
      <c r="K145" s="183" t="s">
        <v>903</v>
      </c>
      <c r="L145" s="182">
        <v>3</v>
      </c>
      <c r="M145" s="183">
        <v>27.95</v>
      </c>
      <c r="N145" s="183">
        <v>6.71</v>
      </c>
      <c r="O145" s="182">
        <v>1</v>
      </c>
    </row>
    <row r="146" spans="1:15" hidden="1">
      <c r="A146" s="181" t="s">
        <v>332</v>
      </c>
      <c r="B146" s="181" t="s">
        <v>331</v>
      </c>
      <c r="C146" s="181" t="s">
        <v>122</v>
      </c>
      <c r="D146" s="181" t="s">
        <v>181</v>
      </c>
      <c r="E146" s="181" t="s">
        <v>120</v>
      </c>
      <c r="F146" s="181">
        <v>1</v>
      </c>
      <c r="G146" s="182">
        <v>1</v>
      </c>
      <c r="H146" s="182">
        <f t="shared" si="2"/>
        <v>1</v>
      </c>
      <c r="I146" s="183">
        <v>27.95</v>
      </c>
      <c r="J146" s="183" t="s">
        <v>901</v>
      </c>
      <c r="K146" s="183"/>
      <c r="L146" s="182">
        <v>3</v>
      </c>
      <c r="M146" s="183">
        <v>27.95</v>
      </c>
      <c r="N146" s="183">
        <v>6.71</v>
      </c>
      <c r="O146" s="182">
        <v>1</v>
      </c>
    </row>
    <row r="147" spans="1:15" hidden="1">
      <c r="A147" s="181" t="s">
        <v>330</v>
      </c>
      <c r="B147" s="181" t="s">
        <v>329</v>
      </c>
      <c r="C147" s="181" t="s">
        <v>122</v>
      </c>
      <c r="D147" s="181" t="s">
        <v>133</v>
      </c>
      <c r="E147" s="181" t="s">
        <v>120</v>
      </c>
      <c r="F147" s="181">
        <v>1</v>
      </c>
      <c r="G147" s="182">
        <v>2211</v>
      </c>
      <c r="H147" s="182">
        <f t="shared" si="2"/>
        <v>2211</v>
      </c>
      <c r="I147" s="183">
        <v>9.0532800000000009</v>
      </c>
      <c r="J147" s="183"/>
      <c r="K147" s="183"/>
      <c r="L147" s="181" t="s">
        <v>328</v>
      </c>
      <c r="M147" s="183">
        <v>17068.657200000001</v>
      </c>
      <c r="N147" s="183">
        <v>6654.4256599999999</v>
      </c>
      <c r="O147" s="182">
        <v>304</v>
      </c>
    </row>
    <row r="148" spans="1:15" hidden="1">
      <c r="A148" s="181" t="s">
        <v>327</v>
      </c>
      <c r="B148" s="181" t="s">
        <v>326</v>
      </c>
      <c r="C148" s="181" t="s">
        <v>122</v>
      </c>
      <c r="D148" s="181" t="s">
        <v>133</v>
      </c>
      <c r="E148" s="181" t="s">
        <v>120</v>
      </c>
      <c r="F148" s="181">
        <v>1</v>
      </c>
      <c r="G148" s="182">
        <v>175</v>
      </c>
      <c r="H148" s="182">
        <f t="shared" si="2"/>
        <v>175</v>
      </c>
      <c r="I148" s="183">
        <v>5.63</v>
      </c>
      <c r="J148" s="183" t="s">
        <v>902</v>
      </c>
      <c r="K148" s="183" t="s">
        <v>900</v>
      </c>
      <c r="L148" s="182">
        <v>350</v>
      </c>
      <c r="M148" s="183">
        <v>985.25</v>
      </c>
      <c r="N148" s="183">
        <v>637</v>
      </c>
      <c r="O148" s="182">
        <v>3</v>
      </c>
    </row>
    <row r="149" spans="1:15" hidden="1">
      <c r="A149" s="181" t="s">
        <v>325</v>
      </c>
      <c r="B149" s="181" t="s">
        <v>324</v>
      </c>
      <c r="C149" s="181" t="s">
        <v>122</v>
      </c>
      <c r="D149" s="181" t="s">
        <v>133</v>
      </c>
      <c r="E149" s="181" t="s">
        <v>120</v>
      </c>
      <c r="F149" s="181">
        <v>1</v>
      </c>
      <c r="G149" s="182">
        <v>2</v>
      </c>
      <c r="H149" s="182">
        <f t="shared" si="2"/>
        <v>2</v>
      </c>
      <c r="I149" s="183">
        <v>14.95</v>
      </c>
      <c r="J149" s="183" t="s">
        <v>901</v>
      </c>
      <c r="K149" s="183" t="s">
        <v>900</v>
      </c>
      <c r="L149" s="182">
        <v>4</v>
      </c>
      <c r="M149" s="183">
        <v>29.9</v>
      </c>
      <c r="N149" s="183">
        <v>7.84</v>
      </c>
      <c r="O149" s="182">
        <v>2</v>
      </c>
    </row>
    <row r="150" spans="1:15" hidden="1">
      <c r="A150" s="181" t="s">
        <v>323</v>
      </c>
      <c r="B150" s="181" t="s">
        <v>322</v>
      </c>
      <c r="C150" s="181" t="s">
        <v>122</v>
      </c>
      <c r="D150" s="181" t="s">
        <v>133</v>
      </c>
      <c r="E150" s="181" t="s">
        <v>120</v>
      </c>
      <c r="F150" s="181">
        <v>2</v>
      </c>
      <c r="G150" s="182">
        <v>30</v>
      </c>
      <c r="H150" s="182">
        <f t="shared" si="2"/>
        <v>60</v>
      </c>
      <c r="I150" s="183">
        <v>11.25</v>
      </c>
      <c r="J150" s="183"/>
      <c r="K150" s="183" t="s">
        <v>903</v>
      </c>
      <c r="L150" s="182">
        <v>90</v>
      </c>
      <c r="M150" s="183">
        <v>337.5</v>
      </c>
      <c r="N150" s="183">
        <v>202.5</v>
      </c>
      <c r="O150" s="182">
        <v>2</v>
      </c>
    </row>
    <row r="151" spans="1:15" hidden="1">
      <c r="A151" s="181" t="s">
        <v>321</v>
      </c>
      <c r="B151" s="181" t="s">
        <v>320</v>
      </c>
      <c r="C151" s="181" t="s">
        <v>122</v>
      </c>
      <c r="D151" s="181" t="s">
        <v>133</v>
      </c>
      <c r="E151" s="181" t="s">
        <v>120</v>
      </c>
      <c r="F151" s="181">
        <v>12</v>
      </c>
      <c r="G151" s="182">
        <v>2</v>
      </c>
      <c r="H151" s="182">
        <f t="shared" si="2"/>
        <v>24</v>
      </c>
      <c r="I151" s="183">
        <v>128.94999999999999</v>
      </c>
      <c r="J151" s="183"/>
      <c r="K151" s="183"/>
      <c r="L151" s="182">
        <v>6</v>
      </c>
      <c r="M151" s="183">
        <v>257.89999999999998</v>
      </c>
      <c r="N151" s="183">
        <v>72.48</v>
      </c>
      <c r="O151" s="182">
        <v>2</v>
      </c>
    </row>
    <row r="152" spans="1:15" hidden="1">
      <c r="A152" s="181" t="s">
        <v>319</v>
      </c>
      <c r="B152" s="181" t="s">
        <v>318</v>
      </c>
      <c r="C152" s="181" t="s">
        <v>122</v>
      </c>
      <c r="D152" s="181" t="s">
        <v>133</v>
      </c>
      <c r="E152" s="181" t="s">
        <v>120</v>
      </c>
      <c r="F152" s="181">
        <v>1</v>
      </c>
      <c r="G152" s="182">
        <v>24</v>
      </c>
      <c r="H152" s="182">
        <f t="shared" si="2"/>
        <v>24</v>
      </c>
      <c r="I152" s="183">
        <v>9.6624999999999996</v>
      </c>
      <c r="J152" s="183"/>
      <c r="K152" s="183"/>
      <c r="L152" s="181" t="s">
        <v>317</v>
      </c>
      <c r="M152" s="183">
        <v>223.25</v>
      </c>
      <c r="N152" s="183">
        <v>72.69</v>
      </c>
      <c r="O152" s="182">
        <v>20</v>
      </c>
    </row>
    <row r="153" spans="1:15" hidden="1">
      <c r="A153" s="181" t="s">
        <v>316</v>
      </c>
      <c r="B153" s="181" t="s">
        <v>315</v>
      </c>
      <c r="C153" s="181" t="s">
        <v>122</v>
      </c>
      <c r="D153" s="181" t="s">
        <v>133</v>
      </c>
      <c r="E153" s="181" t="s">
        <v>125</v>
      </c>
      <c r="F153" s="181">
        <v>1</v>
      </c>
      <c r="G153" s="182">
        <v>360</v>
      </c>
      <c r="H153" s="182">
        <f t="shared" si="2"/>
        <v>360</v>
      </c>
      <c r="I153" s="183">
        <v>4.25</v>
      </c>
      <c r="J153" s="183"/>
      <c r="K153" s="183"/>
      <c r="L153" s="182">
        <v>180</v>
      </c>
      <c r="M153" s="183">
        <v>1530</v>
      </c>
      <c r="N153" s="183">
        <v>375.12</v>
      </c>
      <c r="O153" s="182">
        <v>20</v>
      </c>
    </row>
    <row r="154" spans="1:15" hidden="1">
      <c r="A154" s="181" t="s">
        <v>314</v>
      </c>
      <c r="B154" s="181" t="s">
        <v>313</v>
      </c>
      <c r="C154" s="181" t="s">
        <v>122</v>
      </c>
      <c r="D154" s="181" t="s">
        <v>133</v>
      </c>
      <c r="E154" s="181" t="s">
        <v>125</v>
      </c>
      <c r="F154" s="181">
        <v>1</v>
      </c>
      <c r="G154" s="182">
        <v>15</v>
      </c>
      <c r="H154" s="182">
        <f t="shared" si="2"/>
        <v>15</v>
      </c>
      <c r="I154" s="183">
        <v>4.25</v>
      </c>
      <c r="J154" s="183"/>
      <c r="K154" s="183"/>
      <c r="L154" s="182">
        <v>0</v>
      </c>
      <c r="M154" s="183">
        <v>63.75</v>
      </c>
      <c r="N154" s="183">
        <v>15.6</v>
      </c>
      <c r="O154" s="182">
        <v>3</v>
      </c>
    </row>
    <row r="155" spans="1:15" hidden="1">
      <c r="A155" s="181" t="s">
        <v>312</v>
      </c>
      <c r="B155" s="181" t="s">
        <v>311</v>
      </c>
      <c r="C155" s="181" t="s">
        <v>122</v>
      </c>
      <c r="D155" s="181" t="s">
        <v>133</v>
      </c>
      <c r="E155" s="181" t="s">
        <v>205</v>
      </c>
      <c r="F155" s="181">
        <v>4</v>
      </c>
      <c r="G155" s="182">
        <v>9</v>
      </c>
      <c r="H155" s="182">
        <f t="shared" si="2"/>
        <v>36</v>
      </c>
      <c r="I155" s="183">
        <v>36</v>
      </c>
      <c r="J155" s="183"/>
      <c r="K155" s="183"/>
      <c r="L155" s="181" t="s">
        <v>310</v>
      </c>
      <c r="M155" s="183">
        <v>324</v>
      </c>
      <c r="N155" s="183">
        <v>129.81</v>
      </c>
      <c r="O155" s="182">
        <v>4</v>
      </c>
    </row>
    <row r="156" spans="1:15" hidden="1">
      <c r="A156" s="181" t="s">
        <v>309</v>
      </c>
      <c r="B156" s="181" t="s">
        <v>308</v>
      </c>
      <c r="C156" s="181" t="s">
        <v>122</v>
      </c>
      <c r="D156" s="181" t="s">
        <v>133</v>
      </c>
      <c r="E156" s="181" t="s">
        <v>205</v>
      </c>
      <c r="F156" s="181">
        <v>8</v>
      </c>
      <c r="G156" s="182">
        <v>3</v>
      </c>
      <c r="H156" s="182">
        <f t="shared" si="2"/>
        <v>24</v>
      </c>
      <c r="I156" s="183">
        <v>72</v>
      </c>
      <c r="J156" s="183"/>
      <c r="K156" s="183"/>
      <c r="L156" s="181" t="s">
        <v>307</v>
      </c>
      <c r="M156" s="183">
        <v>216</v>
      </c>
      <c r="N156" s="183">
        <v>81.75</v>
      </c>
      <c r="O156" s="182">
        <v>3</v>
      </c>
    </row>
    <row r="157" spans="1:15" hidden="1">
      <c r="A157" s="181" t="s">
        <v>306</v>
      </c>
      <c r="B157" s="181" t="s">
        <v>305</v>
      </c>
      <c r="C157" s="181" t="s">
        <v>122</v>
      </c>
      <c r="D157" s="181" t="s">
        <v>133</v>
      </c>
      <c r="E157" s="181" t="s">
        <v>120</v>
      </c>
      <c r="F157" s="181">
        <v>1</v>
      </c>
      <c r="G157" s="182">
        <v>1</v>
      </c>
      <c r="H157" s="182">
        <f t="shared" si="2"/>
        <v>1</v>
      </c>
      <c r="I157" s="183">
        <v>0</v>
      </c>
      <c r="J157" s="183"/>
      <c r="K157" s="183"/>
      <c r="L157" s="182">
        <v>0</v>
      </c>
      <c r="M157" s="183">
        <v>0</v>
      </c>
      <c r="N157" s="183">
        <v>2.98</v>
      </c>
      <c r="O157" s="182">
        <v>1</v>
      </c>
    </row>
    <row r="158" spans="1:15" hidden="1">
      <c r="A158" s="181" t="s">
        <v>304</v>
      </c>
      <c r="B158" s="181" t="s">
        <v>303</v>
      </c>
      <c r="C158" s="181" t="s">
        <v>122</v>
      </c>
      <c r="D158" s="181" t="s">
        <v>133</v>
      </c>
      <c r="E158" s="181" t="s">
        <v>120</v>
      </c>
      <c r="F158" s="181">
        <v>1</v>
      </c>
      <c r="G158" s="182">
        <v>1</v>
      </c>
      <c r="H158" s="182">
        <f t="shared" si="2"/>
        <v>1</v>
      </c>
      <c r="I158" s="183">
        <v>27.95</v>
      </c>
      <c r="J158" s="183" t="s">
        <v>901</v>
      </c>
      <c r="K158" s="183" t="s">
        <v>903</v>
      </c>
      <c r="L158" s="182">
        <v>3</v>
      </c>
      <c r="M158" s="183">
        <v>27.95</v>
      </c>
      <c r="N158" s="183">
        <v>7.4</v>
      </c>
      <c r="O158" s="182">
        <v>1</v>
      </c>
    </row>
    <row r="159" spans="1:15" hidden="1">
      <c r="A159" s="181" t="s">
        <v>304</v>
      </c>
      <c r="B159" s="181" t="s">
        <v>303</v>
      </c>
      <c r="C159" s="181" t="s">
        <v>122</v>
      </c>
      <c r="D159" s="181" t="s">
        <v>181</v>
      </c>
      <c r="E159" s="181" t="s">
        <v>120</v>
      </c>
      <c r="F159" s="181">
        <v>1</v>
      </c>
      <c r="G159" s="182">
        <v>1</v>
      </c>
      <c r="H159" s="182">
        <f t="shared" si="2"/>
        <v>1</v>
      </c>
      <c r="I159" s="183">
        <v>27.95</v>
      </c>
      <c r="J159" s="183" t="s">
        <v>901</v>
      </c>
      <c r="K159" s="183"/>
      <c r="L159" s="182">
        <v>3</v>
      </c>
      <c r="M159" s="183">
        <v>27.95</v>
      </c>
      <c r="N159" s="183">
        <v>7.4</v>
      </c>
      <c r="O159" s="182">
        <v>1</v>
      </c>
    </row>
    <row r="160" spans="1:15" hidden="1">
      <c r="A160" s="181" t="s">
        <v>302</v>
      </c>
      <c r="B160" s="181" t="s">
        <v>301</v>
      </c>
      <c r="C160" s="181" t="s">
        <v>122</v>
      </c>
      <c r="D160" s="181" t="s">
        <v>144</v>
      </c>
      <c r="E160" s="181" t="s">
        <v>120</v>
      </c>
      <c r="F160" s="181">
        <v>1</v>
      </c>
      <c r="G160" s="182">
        <v>1</v>
      </c>
      <c r="H160" s="182">
        <f t="shared" si="2"/>
        <v>1</v>
      </c>
      <c r="I160" s="183">
        <v>21.95</v>
      </c>
      <c r="J160" s="183"/>
      <c r="K160" s="183" t="s">
        <v>904</v>
      </c>
      <c r="L160" s="181" t="s">
        <v>300</v>
      </c>
      <c r="M160" s="183">
        <v>21.95</v>
      </c>
      <c r="N160" s="183">
        <v>9.6999999999999993</v>
      </c>
      <c r="O160" s="182">
        <v>1</v>
      </c>
    </row>
    <row r="161" spans="1:15" hidden="1">
      <c r="A161" s="181" t="s">
        <v>299</v>
      </c>
      <c r="B161" s="181" t="s">
        <v>298</v>
      </c>
      <c r="C161" s="181" t="s">
        <v>122</v>
      </c>
      <c r="D161" s="181" t="s">
        <v>144</v>
      </c>
      <c r="E161" s="181" t="s">
        <v>120</v>
      </c>
      <c r="F161" s="181">
        <v>1</v>
      </c>
      <c r="G161" s="182">
        <v>3</v>
      </c>
      <c r="H161" s="182">
        <f t="shared" si="2"/>
        <v>3</v>
      </c>
      <c r="I161" s="183">
        <v>25.5</v>
      </c>
      <c r="J161" s="183" t="s">
        <v>901</v>
      </c>
      <c r="K161" s="183" t="s">
        <v>904</v>
      </c>
      <c r="L161" s="181" t="s">
        <v>297</v>
      </c>
      <c r="M161" s="183">
        <v>76.5</v>
      </c>
      <c r="N161" s="183">
        <v>31.92</v>
      </c>
      <c r="O161" s="182">
        <v>3</v>
      </c>
    </row>
    <row r="162" spans="1:15" hidden="1">
      <c r="A162" s="181" t="s">
        <v>296</v>
      </c>
      <c r="B162" s="181" t="s">
        <v>295</v>
      </c>
      <c r="C162" s="181" t="s">
        <v>122</v>
      </c>
      <c r="D162" s="181" t="s">
        <v>121</v>
      </c>
      <c r="E162" s="181" t="s">
        <v>120</v>
      </c>
      <c r="F162" s="181">
        <v>1</v>
      </c>
      <c r="G162" s="182">
        <v>1</v>
      </c>
      <c r="H162" s="182">
        <f t="shared" si="2"/>
        <v>1</v>
      </c>
      <c r="I162" s="183">
        <v>26.5</v>
      </c>
      <c r="J162" s="183" t="s">
        <v>901</v>
      </c>
      <c r="K162" s="183" t="s">
        <v>904</v>
      </c>
      <c r="L162" s="181">
        <v>2.5</v>
      </c>
      <c r="M162" s="183">
        <v>26.5</v>
      </c>
      <c r="N162" s="183">
        <v>11.97513</v>
      </c>
      <c r="O162" s="182">
        <v>1</v>
      </c>
    </row>
    <row r="163" spans="1:15" hidden="1">
      <c r="A163" s="181" t="s">
        <v>294</v>
      </c>
      <c r="B163" s="181" t="s">
        <v>293</v>
      </c>
      <c r="C163" s="181" t="s">
        <v>122</v>
      </c>
      <c r="D163" s="181" t="s">
        <v>126</v>
      </c>
      <c r="E163" s="181" t="s">
        <v>120</v>
      </c>
      <c r="F163" s="181">
        <v>1</v>
      </c>
      <c r="G163" s="182">
        <v>28</v>
      </c>
      <c r="H163" s="182">
        <f t="shared" si="2"/>
        <v>28</v>
      </c>
      <c r="I163" s="183">
        <v>16.95</v>
      </c>
      <c r="J163" s="183"/>
      <c r="K163" s="183" t="s">
        <v>904</v>
      </c>
      <c r="L163" s="182">
        <v>70</v>
      </c>
      <c r="M163" s="183">
        <v>474.6</v>
      </c>
      <c r="N163" s="183">
        <v>190.95776000000001</v>
      </c>
      <c r="O163" s="182">
        <v>27</v>
      </c>
    </row>
    <row r="164" spans="1:15" hidden="1">
      <c r="A164" s="181" t="s">
        <v>292</v>
      </c>
      <c r="B164" s="181" t="s">
        <v>291</v>
      </c>
      <c r="C164" s="181" t="s">
        <v>122</v>
      </c>
      <c r="D164" s="181" t="s">
        <v>126</v>
      </c>
      <c r="E164" s="181" t="s">
        <v>120</v>
      </c>
      <c r="F164" s="181">
        <v>1</v>
      </c>
      <c r="G164" s="182">
        <v>12</v>
      </c>
      <c r="H164" s="182">
        <f t="shared" si="2"/>
        <v>12</v>
      </c>
      <c r="I164" s="183">
        <v>20.5</v>
      </c>
      <c r="J164" s="183" t="s">
        <v>901</v>
      </c>
      <c r="K164" s="183" t="s">
        <v>904</v>
      </c>
      <c r="L164" s="182">
        <v>30</v>
      </c>
      <c r="M164" s="183">
        <v>246</v>
      </c>
      <c r="N164" s="183">
        <v>92.999039999999994</v>
      </c>
      <c r="O164" s="182">
        <v>12</v>
      </c>
    </row>
    <row r="165" spans="1:15" hidden="1">
      <c r="A165" s="181" t="s">
        <v>290</v>
      </c>
      <c r="B165" s="181" t="s">
        <v>289</v>
      </c>
      <c r="C165" s="181" t="s">
        <v>122</v>
      </c>
      <c r="D165" s="181" t="s">
        <v>144</v>
      </c>
      <c r="E165" s="181" t="s">
        <v>120</v>
      </c>
      <c r="F165" s="181">
        <v>1</v>
      </c>
      <c r="G165" s="182">
        <v>12</v>
      </c>
      <c r="H165" s="182">
        <f t="shared" si="2"/>
        <v>12</v>
      </c>
      <c r="I165" s="183">
        <v>48.333329999999997</v>
      </c>
      <c r="J165" s="183"/>
      <c r="K165" s="183" t="s">
        <v>904</v>
      </c>
      <c r="L165" s="181" t="s">
        <v>288</v>
      </c>
      <c r="M165" s="183">
        <v>580</v>
      </c>
      <c r="N165" s="183">
        <v>116.4</v>
      </c>
      <c r="O165" s="182">
        <v>12</v>
      </c>
    </row>
    <row r="166" spans="1:15" hidden="1">
      <c r="A166" s="181" t="s">
        <v>287</v>
      </c>
      <c r="B166" s="181" t="s">
        <v>286</v>
      </c>
      <c r="C166" s="181" t="s">
        <v>122</v>
      </c>
      <c r="D166" s="181" t="s">
        <v>126</v>
      </c>
      <c r="E166" s="181" t="s">
        <v>120</v>
      </c>
      <c r="F166" s="181">
        <v>1</v>
      </c>
      <c r="G166" s="182">
        <v>23</v>
      </c>
      <c r="H166" s="182">
        <f t="shared" si="2"/>
        <v>23</v>
      </c>
      <c r="I166" s="183">
        <v>15.13043</v>
      </c>
      <c r="J166" s="183"/>
      <c r="K166" s="183" t="s">
        <v>904</v>
      </c>
      <c r="L166" s="181">
        <v>57.5</v>
      </c>
      <c r="M166" s="183">
        <v>348</v>
      </c>
      <c r="N166" s="183">
        <v>156.85816</v>
      </c>
      <c r="O166" s="182">
        <v>23</v>
      </c>
    </row>
    <row r="167" spans="1:15" hidden="1">
      <c r="A167" s="181" t="s">
        <v>285</v>
      </c>
      <c r="B167" s="181" t="s">
        <v>284</v>
      </c>
      <c r="C167" s="181" t="s">
        <v>122</v>
      </c>
      <c r="D167" s="181" t="s">
        <v>96</v>
      </c>
      <c r="E167" s="181" t="s">
        <v>192</v>
      </c>
      <c r="F167" s="181">
        <v>1</v>
      </c>
      <c r="G167" s="182">
        <v>40</v>
      </c>
      <c r="H167" s="182">
        <f t="shared" si="2"/>
        <v>40</v>
      </c>
      <c r="I167" s="183">
        <v>8.9499999999999993</v>
      </c>
      <c r="J167" s="183"/>
      <c r="K167" s="183"/>
      <c r="L167" s="182">
        <v>0</v>
      </c>
      <c r="M167" s="183">
        <v>358</v>
      </c>
      <c r="N167" s="183">
        <v>81.119200000000006</v>
      </c>
      <c r="O167" s="182">
        <v>27</v>
      </c>
    </row>
    <row r="168" spans="1:15" hidden="1">
      <c r="A168" s="181" t="s">
        <v>283</v>
      </c>
      <c r="B168" s="181" t="s">
        <v>282</v>
      </c>
      <c r="C168" s="181" t="s">
        <v>122</v>
      </c>
      <c r="D168" s="181" t="s">
        <v>97</v>
      </c>
      <c r="E168" s="181" t="s">
        <v>192</v>
      </c>
      <c r="F168" s="181">
        <v>1</v>
      </c>
      <c r="G168" s="182">
        <v>56</v>
      </c>
      <c r="H168" s="182">
        <f t="shared" si="2"/>
        <v>56</v>
      </c>
      <c r="I168" s="183">
        <v>9.9499999999999993</v>
      </c>
      <c r="J168" s="183"/>
      <c r="K168" s="183"/>
      <c r="L168" s="182">
        <v>0</v>
      </c>
      <c r="M168" s="183">
        <v>557.20000000000005</v>
      </c>
      <c r="N168" s="183">
        <v>117.49639999999999</v>
      </c>
      <c r="O168" s="182">
        <v>34</v>
      </c>
    </row>
    <row r="169" spans="1:15" hidden="1">
      <c r="A169" s="181" t="s">
        <v>281</v>
      </c>
      <c r="B169" s="181" t="s">
        <v>280</v>
      </c>
      <c r="C169" s="181" t="s">
        <v>122</v>
      </c>
      <c r="D169" s="181" t="s">
        <v>97</v>
      </c>
      <c r="E169" s="181" t="s">
        <v>192</v>
      </c>
      <c r="F169" s="181">
        <v>1</v>
      </c>
      <c r="G169" s="182">
        <v>3</v>
      </c>
      <c r="H169" s="182">
        <f t="shared" si="2"/>
        <v>3</v>
      </c>
      <c r="I169" s="183">
        <v>107.5</v>
      </c>
      <c r="J169" s="183"/>
      <c r="K169" s="183"/>
      <c r="L169" s="181" t="s">
        <v>279</v>
      </c>
      <c r="M169" s="183">
        <v>322.5</v>
      </c>
      <c r="N169" s="183">
        <v>75.5334</v>
      </c>
      <c r="O169" s="182">
        <v>3</v>
      </c>
    </row>
    <row r="170" spans="1:15" hidden="1">
      <c r="A170" s="181" t="s">
        <v>278</v>
      </c>
      <c r="B170" s="181" t="s">
        <v>277</v>
      </c>
      <c r="C170" s="181" t="s">
        <v>122</v>
      </c>
      <c r="D170" s="181" t="s">
        <v>126</v>
      </c>
      <c r="E170" s="181" t="s">
        <v>120</v>
      </c>
      <c r="F170" s="181">
        <v>1</v>
      </c>
      <c r="G170" s="182">
        <v>2134</v>
      </c>
      <c r="H170" s="182">
        <f t="shared" si="2"/>
        <v>2134</v>
      </c>
      <c r="I170" s="183">
        <v>7.4037199999999999</v>
      </c>
      <c r="J170" s="183"/>
      <c r="K170" s="183"/>
      <c r="L170" s="181" t="s">
        <v>276</v>
      </c>
      <c r="M170" s="183">
        <v>15131.89</v>
      </c>
      <c r="N170" s="183">
        <v>4822.1160799999998</v>
      </c>
      <c r="O170" s="182">
        <v>227</v>
      </c>
    </row>
    <row r="171" spans="1:15" hidden="1">
      <c r="A171" s="181" t="s">
        <v>275</v>
      </c>
      <c r="B171" s="181" t="s">
        <v>274</v>
      </c>
      <c r="C171" s="181" t="s">
        <v>122</v>
      </c>
      <c r="D171" s="181" t="s">
        <v>126</v>
      </c>
      <c r="E171" s="181" t="s">
        <v>120</v>
      </c>
      <c r="F171" s="181">
        <v>1</v>
      </c>
      <c r="G171" s="182">
        <v>125</v>
      </c>
      <c r="H171" s="182">
        <f t="shared" si="2"/>
        <v>125</v>
      </c>
      <c r="I171" s="183">
        <v>4.46</v>
      </c>
      <c r="J171" s="183" t="s">
        <v>902</v>
      </c>
      <c r="K171" s="183" t="s">
        <v>900</v>
      </c>
      <c r="L171" s="182">
        <v>250</v>
      </c>
      <c r="M171" s="183">
        <v>557.5</v>
      </c>
      <c r="N171" s="183">
        <v>362.5</v>
      </c>
      <c r="O171" s="182">
        <v>3</v>
      </c>
    </row>
    <row r="172" spans="1:15" hidden="1">
      <c r="A172" s="181" t="s">
        <v>273</v>
      </c>
      <c r="B172" s="181" t="s">
        <v>272</v>
      </c>
      <c r="C172" s="181" t="s">
        <v>122</v>
      </c>
      <c r="D172" s="181" t="s">
        <v>126</v>
      </c>
      <c r="E172" s="181" t="s">
        <v>120</v>
      </c>
      <c r="F172" s="181">
        <v>2</v>
      </c>
      <c r="G172" s="182">
        <v>75</v>
      </c>
      <c r="H172" s="182">
        <f t="shared" si="2"/>
        <v>150</v>
      </c>
      <c r="I172" s="183">
        <v>8.93</v>
      </c>
      <c r="J172" s="183"/>
      <c r="K172" s="183" t="s">
        <v>903</v>
      </c>
      <c r="L172" s="182">
        <v>225</v>
      </c>
      <c r="M172" s="183">
        <v>669.75</v>
      </c>
      <c r="N172" s="183">
        <v>388.5</v>
      </c>
      <c r="O172" s="182">
        <v>3</v>
      </c>
    </row>
    <row r="173" spans="1:15" hidden="1">
      <c r="A173" s="181" t="s">
        <v>271</v>
      </c>
      <c r="B173" s="181" t="s">
        <v>270</v>
      </c>
      <c r="C173" s="181" t="s">
        <v>122</v>
      </c>
      <c r="D173" s="181" t="s">
        <v>126</v>
      </c>
      <c r="E173" s="181" t="s">
        <v>120</v>
      </c>
      <c r="F173" s="181">
        <v>12</v>
      </c>
      <c r="G173" s="182">
        <v>3</v>
      </c>
      <c r="H173" s="182">
        <f t="shared" si="2"/>
        <v>36</v>
      </c>
      <c r="I173" s="183">
        <v>107.5</v>
      </c>
      <c r="J173" s="183"/>
      <c r="K173" s="183"/>
      <c r="L173" s="181" t="s">
        <v>269</v>
      </c>
      <c r="M173" s="183">
        <v>322.5</v>
      </c>
      <c r="N173" s="183">
        <v>80.64</v>
      </c>
      <c r="O173" s="182">
        <v>3</v>
      </c>
    </row>
    <row r="174" spans="1:15" hidden="1">
      <c r="A174" s="181" t="s">
        <v>268</v>
      </c>
      <c r="B174" s="181" t="s">
        <v>267</v>
      </c>
      <c r="C174" s="181" t="s">
        <v>122</v>
      </c>
      <c r="D174" s="181" t="s">
        <v>126</v>
      </c>
      <c r="E174" s="181" t="s">
        <v>120</v>
      </c>
      <c r="F174" s="181">
        <v>1</v>
      </c>
      <c r="G174" s="182">
        <v>31</v>
      </c>
      <c r="H174" s="182">
        <f t="shared" si="2"/>
        <v>31</v>
      </c>
      <c r="I174" s="183">
        <v>6.8826099999999997</v>
      </c>
      <c r="J174" s="183"/>
      <c r="K174" s="183"/>
      <c r="L174" s="181" t="s">
        <v>266</v>
      </c>
      <c r="M174" s="183">
        <v>217.9</v>
      </c>
      <c r="N174" s="183">
        <v>70.680000000000007</v>
      </c>
      <c r="O174" s="182">
        <v>23</v>
      </c>
    </row>
    <row r="175" spans="1:15" hidden="1">
      <c r="A175" s="181" t="s">
        <v>265</v>
      </c>
      <c r="B175" s="181" t="s">
        <v>264</v>
      </c>
      <c r="C175" s="181" t="s">
        <v>122</v>
      </c>
      <c r="D175" s="181" t="s">
        <v>126</v>
      </c>
      <c r="E175" s="181" t="s">
        <v>125</v>
      </c>
      <c r="F175" s="181">
        <v>1</v>
      </c>
      <c r="G175" s="182">
        <v>264</v>
      </c>
      <c r="H175" s="182">
        <f t="shared" si="2"/>
        <v>264</v>
      </c>
      <c r="I175" s="183">
        <v>3.85</v>
      </c>
      <c r="J175" s="183"/>
      <c r="K175" s="183"/>
      <c r="L175" s="182">
        <v>132</v>
      </c>
      <c r="M175" s="183">
        <v>1016.4</v>
      </c>
      <c r="N175" s="183">
        <v>228.24</v>
      </c>
      <c r="O175" s="182">
        <v>13</v>
      </c>
    </row>
    <row r="176" spans="1:15" hidden="1">
      <c r="A176" s="181" t="s">
        <v>263</v>
      </c>
      <c r="B176" s="181" t="s">
        <v>262</v>
      </c>
      <c r="C176" s="181" t="s">
        <v>122</v>
      </c>
      <c r="D176" s="181" t="s">
        <v>126</v>
      </c>
      <c r="E176" s="181" t="s">
        <v>125</v>
      </c>
      <c r="F176" s="181">
        <v>12</v>
      </c>
      <c r="G176" s="182">
        <v>3</v>
      </c>
      <c r="H176" s="182">
        <f t="shared" si="2"/>
        <v>36</v>
      </c>
      <c r="I176" s="183">
        <v>59.95</v>
      </c>
      <c r="J176" s="183"/>
      <c r="K176" s="183"/>
      <c r="L176" s="182">
        <v>18</v>
      </c>
      <c r="M176" s="183">
        <v>179.85</v>
      </c>
      <c r="N176" s="183">
        <v>31.32</v>
      </c>
      <c r="O176" s="182">
        <v>3</v>
      </c>
    </row>
    <row r="177" spans="1:15" hidden="1">
      <c r="A177" s="181" t="s">
        <v>261</v>
      </c>
      <c r="B177" s="181" t="s">
        <v>260</v>
      </c>
      <c r="C177" s="181" t="s">
        <v>122</v>
      </c>
      <c r="D177" s="181" t="s">
        <v>126</v>
      </c>
      <c r="E177" s="181" t="s">
        <v>125</v>
      </c>
      <c r="F177" s="181">
        <v>1</v>
      </c>
      <c r="G177" s="182">
        <v>4</v>
      </c>
      <c r="H177" s="182">
        <f t="shared" si="2"/>
        <v>4</v>
      </c>
      <c r="I177" s="183">
        <v>3.85</v>
      </c>
      <c r="J177" s="183"/>
      <c r="K177" s="183"/>
      <c r="L177" s="182">
        <v>0</v>
      </c>
      <c r="M177" s="183">
        <v>15.4</v>
      </c>
      <c r="N177" s="183">
        <v>3.48</v>
      </c>
      <c r="O177" s="182">
        <v>2</v>
      </c>
    </row>
    <row r="178" spans="1:15" hidden="1">
      <c r="A178" s="181" t="s">
        <v>259</v>
      </c>
      <c r="B178" s="181" t="s">
        <v>258</v>
      </c>
      <c r="C178" s="181" t="s">
        <v>122</v>
      </c>
      <c r="D178" s="181" t="s">
        <v>126</v>
      </c>
      <c r="E178" s="181" t="s">
        <v>205</v>
      </c>
      <c r="F178" s="181">
        <v>4</v>
      </c>
      <c r="G178" s="182">
        <v>31</v>
      </c>
      <c r="H178" s="182">
        <f t="shared" si="2"/>
        <v>124</v>
      </c>
      <c r="I178" s="183">
        <v>28</v>
      </c>
      <c r="J178" s="183"/>
      <c r="K178" s="183"/>
      <c r="L178" s="181" t="s">
        <v>257</v>
      </c>
      <c r="M178" s="183">
        <v>868</v>
      </c>
      <c r="N178" s="183">
        <v>363.63</v>
      </c>
      <c r="O178" s="182">
        <v>11</v>
      </c>
    </row>
    <row r="179" spans="1:15" hidden="1">
      <c r="A179" s="181" t="s">
        <v>256</v>
      </c>
      <c r="B179" s="181" t="s">
        <v>255</v>
      </c>
      <c r="C179" s="181" t="s">
        <v>122</v>
      </c>
      <c r="D179" s="181" t="s">
        <v>126</v>
      </c>
      <c r="E179" s="181" t="s">
        <v>205</v>
      </c>
      <c r="F179" s="181">
        <v>8</v>
      </c>
      <c r="G179" s="182">
        <v>55</v>
      </c>
      <c r="H179" s="182">
        <f t="shared" si="2"/>
        <v>440</v>
      </c>
      <c r="I179" s="183">
        <v>58.666670000000003</v>
      </c>
      <c r="J179" s="183"/>
      <c r="K179" s="183"/>
      <c r="L179" s="181" t="s">
        <v>254</v>
      </c>
      <c r="M179" s="183">
        <v>3136</v>
      </c>
      <c r="N179" s="183">
        <v>1241.3499999999999</v>
      </c>
      <c r="O179" s="182">
        <v>21</v>
      </c>
    </row>
    <row r="180" spans="1:15" hidden="1">
      <c r="A180" s="181" t="s">
        <v>253</v>
      </c>
      <c r="B180" s="181" t="s">
        <v>252</v>
      </c>
      <c r="C180" s="181" t="s">
        <v>122</v>
      </c>
      <c r="D180" s="181" t="s">
        <v>126</v>
      </c>
      <c r="E180" s="181" t="s">
        <v>120</v>
      </c>
      <c r="F180" s="181">
        <v>1</v>
      </c>
      <c r="G180" s="182">
        <v>1</v>
      </c>
      <c r="H180" s="182">
        <f t="shared" si="2"/>
        <v>1</v>
      </c>
      <c r="I180" s="183">
        <v>27.95</v>
      </c>
      <c r="J180" s="183" t="s">
        <v>901</v>
      </c>
      <c r="K180" s="183" t="s">
        <v>903</v>
      </c>
      <c r="L180" s="182">
        <v>3</v>
      </c>
      <c r="M180" s="183">
        <v>27.95</v>
      </c>
      <c r="N180" s="183">
        <v>5.89</v>
      </c>
      <c r="O180" s="182">
        <v>1</v>
      </c>
    </row>
    <row r="181" spans="1:15" hidden="1">
      <c r="A181" s="181" t="s">
        <v>253</v>
      </c>
      <c r="B181" s="181" t="s">
        <v>252</v>
      </c>
      <c r="C181" s="181" t="s">
        <v>122</v>
      </c>
      <c r="D181" s="181" t="s">
        <v>121</v>
      </c>
      <c r="E181" s="181" t="s">
        <v>120</v>
      </c>
      <c r="F181" s="181">
        <v>1</v>
      </c>
      <c r="G181" s="182">
        <v>1</v>
      </c>
      <c r="H181" s="182">
        <f t="shared" si="2"/>
        <v>1</v>
      </c>
      <c r="I181" s="183">
        <v>27.95</v>
      </c>
      <c r="J181" s="183" t="s">
        <v>901</v>
      </c>
      <c r="K181" s="183"/>
      <c r="L181" s="182">
        <v>3</v>
      </c>
      <c r="M181" s="183">
        <v>27.95</v>
      </c>
      <c r="N181" s="183">
        <v>5.89</v>
      </c>
      <c r="O181" s="182">
        <v>1</v>
      </c>
    </row>
    <row r="182" spans="1:15" hidden="1">
      <c r="A182" s="181" t="s">
        <v>251</v>
      </c>
      <c r="B182" s="181" t="s">
        <v>250</v>
      </c>
      <c r="C182" s="181" t="s">
        <v>122</v>
      </c>
      <c r="D182" s="181" t="s">
        <v>126</v>
      </c>
      <c r="E182" s="181" t="s">
        <v>120</v>
      </c>
      <c r="F182" s="181">
        <v>1</v>
      </c>
      <c r="G182" s="182">
        <v>12</v>
      </c>
      <c r="H182" s="182">
        <f t="shared" si="2"/>
        <v>12</v>
      </c>
      <c r="I182" s="183">
        <v>8.9683299999999999</v>
      </c>
      <c r="J182" s="183"/>
      <c r="K182" s="183"/>
      <c r="L182" s="181" t="s">
        <v>249</v>
      </c>
      <c r="M182" s="183">
        <v>107.62</v>
      </c>
      <c r="N182" s="183">
        <v>26.88</v>
      </c>
      <c r="O182" s="182">
        <v>12</v>
      </c>
    </row>
    <row r="183" spans="1:15" hidden="1">
      <c r="A183" s="181" t="s">
        <v>248</v>
      </c>
      <c r="B183" s="181" t="s">
        <v>247</v>
      </c>
      <c r="C183" s="181" t="s">
        <v>122</v>
      </c>
      <c r="D183" s="181" t="s">
        <v>121</v>
      </c>
      <c r="E183" s="181" t="s">
        <v>120</v>
      </c>
      <c r="F183" s="181">
        <v>1</v>
      </c>
      <c r="G183" s="182">
        <v>2711</v>
      </c>
      <c r="H183" s="182">
        <f t="shared" si="2"/>
        <v>2711</v>
      </c>
      <c r="I183" s="183">
        <v>9.0371199999999998</v>
      </c>
      <c r="J183" s="183"/>
      <c r="K183" s="183"/>
      <c r="L183" s="181" t="s">
        <v>246</v>
      </c>
      <c r="M183" s="183">
        <v>17932.099999999999</v>
      </c>
      <c r="N183" s="183">
        <v>7412.1060299999999</v>
      </c>
      <c r="O183" s="182">
        <v>198</v>
      </c>
    </row>
    <row r="184" spans="1:15" hidden="1">
      <c r="A184" s="181" t="s">
        <v>245</v>
      </c>
      <c r="B184" s="181" t="s">
        <v>244</v>
      </c>
      <c r="C184" s="181" t="s">
        <v>122</v>
      </c>
      <c r="D184" s="181" t="s">
        <v>121</v>
      </c>
      <c r="E184" s="181" t="s">
        <v>120</v>
      </c>
      <c r="F184" s="181">
        <v>1</v>
      </c>
      <c r="G184" s="182">
        <v>100</v>
      </c>
      <c r="H184" s="182">
        <f t="shared" si="2"/>
        <v>100</v>
      </c>
      <c r="I184" s="183">
        <v>5.63</v>
      </c>
      <c r="J184" s="183" t="s">
        <v>902</v>
      </c>
      <c r="K184" s="183" t="s">
        <v>900</v>
      </c>
      <c r="L184" s="182">
        <v>200</v>
      </c>
      <c r="M184" s="183">
        <v>563</v>
      </c>
      <c r="N184" s="183">
        <v>338.25</v>
      </c>
      <c r="O184" s="182">
        <v>3</v>
      </c>
    </row>
    <row r="185" spans="1:15" hidden="1">
      <c r="A185" s="181" t="s">
        <v>243</v>
      </c>
      <c r="B185" s="181" t="s">
        <v>242</v>
      </c>
      <c r="C185" s="181" t="s">
        <v>122</v>
      </c>
      <c r="D185" s="181" t="s">
        <v>121</v>
      </c>
      <c r="E185" s="181" t="s">
        <v>120</v>
      </c>
      <c r="F185" s="181">
        <v>2</v>
      </c>
      <c r="G185" s="182">
        <v>15</v>
      </c>
      <c r="H185" s="182">
        <f t="shared" si="2"/>
        <v>30</v>
      </c>
      <c r="I185" s="183">
        <v>11.25</v>
      </c>
      <c r="J185" s="183"/>
      <c r="K185" s="183" t="s">
        <v>903</v>
      </c>
      <c r="L185" s="182">
        <v>45</v>
      </c>
      <c r="M185" s="183">
        <v>168.75</v>
      </c>
      <c r="N185" s="183">
        <v>91.8</v>
      </c>
      <c r="O185" s="182">
        <v>1</v>
      </c>
    </row>
    <row r="186" spans="1:15" hidden="1">
      <c r="A186" s="181" t="s">
        <v>241</v>
      </c>
      <c r="B186" s="181" t="s">
        <v>240</v>
      </c>
      <c r="C186" s="181" t="s">
        <v>122</v>
      </c>
      <c r="D186" s="181" t="s">
        <v>121</v>
      </c>
      <c r="E186" s="181" t="s">
        <v>120</v>
      </c>
      <c r="F186" s="181">
        <v>12</v>
      </c>
      <c r="G186" s="182">
        <v>1</v>
      </c>
      <c r="H186" s="182">
        <f t="shared" si="2"/>
        <v>12</v>
      </c>
      <c r="I186" s="183">
        <v>128.94999999999999</v>
      </c>
      <c r="J186" s="183"/>
      <c r="K186" s="183"/>
      <c r="L186" s="181" t="s">
        <v>239</v>
      </c>
      <c r="M186" s="183">
        <v>128.94999999999999</v>
      </c>
      <c r="N186" s="183">
        <v>32.64</v>
      </c>
      <c r="O186" s="182">
        <v>1</v>
      </c>
    </row>
    <row r="187" spans="1:15" hidden="1">
      <c r="A187" s="181" t="s">
        <v>238</v>
      </c>
      <c r="B187" s="181" t="s">
        <v>237</v>
      </c>
      <c r="C187" s="181" t="s">
        <v>122</v>
      </c>
      <c r="D187" s="181" t="s">
        <v>121</v>
      </c>
      <c r="E187" s="181" t="s">
        <v>120</v>
      </c>
      <c r="F187" s="181">
        <v>1</v>
      </c>
      <c r="G187" s="182">
        <v>12</v>
      </c>
      <c r="H187" s="182">
        <f t="shared" si="2"/>
        <v>12</v>
      </c>
      <c r="I187" s="183">
        <v>7.9045500000000004</v>
      </c>
      <c r="J187" s="183"/>
      <c r="K187" s="183"/>
      <c r="L187" s="181" t="s">
        <v>236</v>
      </c>
      <c r="M187" s="183">
        <v>94.45</v>
      </c>
      <c r="N187" s="183">
        <v>33.1</v>
      </c>
      <c r="O187" s="182">
        <v>11</v>
      </c>
    </row>
    <row r="188" spans="1:15" hidden="1">
      <c r="A188" s="181" t="s">
        <v>235</v>
      </c>
      <c r="B188" s="181" t="s">
        <v>234</v>
      </c>
      <c r="C188" s="181" t="s">
        <v>122</v>
      </c>
      <c r="D188" s="181" t="s">
        <v>121</v>
      </c>
      <c r="E188" s="181" t="s">
        <v>205</v>
      </c>
      <c r="F188" s="181">
        <v>4</v>
      </c>
      <c r="G188" s="182">
        <v>3</v>
      </c>
      <c r="H188" s="182">
        <f t="shared" si="2"/>
        <v>12</v>
      </c>
      <c r="I188" s="183">
        <v>39</v>
      </c>
      <c r="J188" s="183"/>
      <c r="K188" s="183"/>
      <c r="L188" s="181" t="s">
        <v>233</v>
      </c>
      <c r="M188" s="183">
        <v>114</v>
      </c>
      <c r="N188" s="183">
        <v>39.31</v>
      </c>
      <c r="O188" s="182">
        <v>2</v>
      </c>
    </row>
    <row r="189" spans="1:15" hidden="1">
      <c r="A189" s="181" t="s">
        <v>232</v>
      </c>
      <c r="B189" s="181" t="s">
        <v>231</v>
      </c>
      <c r="C189" s="181" t="s">
        <v>122</v>
      </c>
      <c r="D189" s="181" t="s">
        <v>121</v>
      </c>
      <c r="E189" s="181" t="s">
        <v>120</v>
      </c>
      <c r="F189" s="181">
        <v>1</v>
      </c>
      <c r="G189" s="182">
        <v>2</v>
      </c>
      <c r="H189" s="182">
        <f t="shared" si="2"/>
        <v>2</v>
      </c>
      <c r="I189" s="183">
        <v>27.95</v>
      </c>
      <c r="J189" s="183" t="s">
        <v>901</v>
      </c>
      <c r="K189" s="183" t="s">
        <v>903</v>
      </c>
      <c r="L189" s="182">
        <v>6</v>
      </c>
      <c r="M189" s="183">
        <v>55.9</v>
      </c>
      <c r="N189" s="183">
        <v>14.28</v>
      </c>
      <c r="O189" s="182">
        <v>2</v>
      </c>
    </row>
    <row r="190" spans="1:15" hidden="1">
      <c r="A190" s="181" t="s">
        <v>232</v>
      </c>
      <c r="B190" s="181" t="s">
        <v>231</v>
      </c>
      <c r="C190" s="181" t="s">
        <v>122</v>
      </c>
      <c r="D190" s="181" t="s">
        <v>181</v>
      </c>
      <c r="E190" s="181" t="s">
        <v>120</v>
      </c>
      <c r="F190" s="181">
        <v>1</v>
      </c>
      <c r="G190" s="182">
        <v>2</v>
      </c>
      <c r="H190" s="182">
        <f t="shared" si="2"/>
        <v>2</v>
      </c>
      <c r="I190" s="183">
        <v>27.95</v>
      </c>
      <c r="J190" s="183" t="s">
        <v>901</v>
      </c>
      <c r="K190" s="183"/>
      <c r="L190" s="182">
        <v>6</v>
      </c>
      <c r="M190" s="183">
        <v>55.9</v>
      </c>
      <c r="N190" s="183">
        <v>14.28</v>
      </c>
      <c r="O190" s="182">
        <v>2</v>
      </c>
    </row>
    <row r="191" spans="1:15" hidden="1">
      <c r="A191" s="181" t="s">
        <v>230</v>
      </c>
      <c r="B191" s="181" t="s">
        <v>229</v>
      </c>
      <c r="C191" s="181" t="s">
        <v>122</v>
      </c>
      <c r="D191" s="181" t="s">
        <v>228</v>
      </c>
      <c r="E191" s="181" t="s">
        <v>192</v>
      </c>
      <c r="F191" s="181">
        <v>1</v>
      </c>
      <c r="G191" s="182">
        <v>16</v>
      </c>
      <c r="H191" s="182">
        <f t="shared" si="2"/>
        <v>16</v>
      </c>
      <c r="I191" s="183">
        <v>33.893749999999997</v>
      </c>
      <c r="J191" s="183"/>
      <c r="K191" s="183"/>
      <c r="L191" s="181" t="s">
        <v>227</v>
      </c>
      <c r="M191" s="183">
        <v>542.29999999999995</v>
      </c>
      <c r="N191" s="183">
        <v>47.68</v>
      </c>
      <c r="O191" s="182">
        <v>16</v>
      </c>
    </row>
    <row r="192" spans="1:15" hidden="1">
      <c r="A192" s="181" t="s">
        <v>226</v>
      </c>
      <c r="B192" s="181" t="s">
        <v>225</v>
      </c>
      <c r="C192" s="181" t="s">
        <v>122</v>
      </c>
      <c r="D192" s="181" t="s">
        <v>98</v>
      </c>
      <c r="E192" s="181" t="s">
        <v>192</v>
      </c>
      <c r="F192" s="181">
        <v>1</v>
      </c>
      <c r="G192" s="182">
        <v>37</v>
      </c>
      <c r="H192" s="182">
        <f t="shared" si="2"/>
        <v>37</v>
      </c>
      <c r="I192" s="183">
        <v>8.6216200000000001</v>
      </c>
      <c r="J192" s="183"/>
      <c r="K192" s="183"/>
      <c r="L192" s="182">
        <v>0</v>
      </c>
      <c r="M192" s="183">
        <v>319</v>
      </c>
      <c r="N192" s="183">
        <v>129.23618999999999</v>
      </c>
      <c r="O192" s="182">
        <v>37</v>
      </c>
    </row>
    <row r="193" spans="1:15" hidden="1">
      <c r="A193" s="181" t="s">
        <v>224</v>
      </c>
      <c r="B193" s="181" t="s">
        <v>223</v>
      </c>
      <c r="C193" s="181" t="s">
        <v>122</v>
      </c>
      <c r="D193" s="181" t="s">
        <v>181</v>
      </c>
      <c r="E193" s="181" t="s">
        <v>120</v>
      </c>
      <c r="F193" s="181">
        <v>1</v>
      </c>
      <c r="G193" s="182">
        <v>2909</v>
      </c>
      <c r="H193" s="182">
        <f t="shared" si="2"/>
        <v>2909</v>
      </c>
      <c r="I193" s="183">
        <v>10.909459999999999</v>
      </c>
      <c r="J193" s="183"/>
      <c r="K193" s="183"/>
      <c r="L193" s="181" t="s">
        <v>222</v>
      </c>
      <c r="M193" s="183">
        <v>23122.74</v>
      </c>
      <c r="N193" s="183">
        <v>10208.32728</v>
      </c>
      <c r="O193" s="182">
        <v>261</v>
      </c>
    </row>
    <row r="194" spans="1:15" hidden="1">
      <c r="A194" s="181" t="s">
        <v>221</v>
      </c>
      <c r="B194" s="181" t="s">
        <v>220</v>
      </c>
      <c r="C194" s="181" t="s">
        <v>122</v>
      </c>
      <c r="D194" s="181" t="s">
        <v>181</v>
      </c>
      <c r="E194" s="181" t="s">
        <v>120</v>
      </c>
      <c r="F194" s="181">
        <v>1</v>
      </c>
      <c r="G194" s="182">
        <v>225</v>
      </c>
      <c r="H194" s="182">
        <f t="shared" si="2"/>
        <v>225</v>
      </c>
      <c r="I194" s="183">
        <v>6.56</v>
      </c>
      <c r="J194" s="183" t="s">
        <v>902</v>
      </c>
      <c r="K194" s="183" t="s">
        <v>900</v>
      </c>
      <c r="L194" s="182">
        <v>450</v>
      </c>
      <c r="M194" s="183">
        <v>1476</v>
      </c>
      <c r="N194" s="183">
        <v>936</v>
      </c>
      <c r="O194" s="182">
        <v>3</v>
      </c>
    </row>
    <row r="195" spans="1:15" hidden="1">
      <c r="A195" s="181" t="s">
        <v>219</v>
      </c>
      <c r="B195" s="181" t="s">
        <v>218</v>
      </c>
      <c r="C195" s="181" t="s">
        <v>122</v>
      </c>
      <c r="D195" s="181" t="s">
        <v>181</v>
      </c>
      <c r="E195" s="181" t="s">
        <v>120</v>
      </c>
      <c r="F195" s="181">
        <v>1</v>
      </c>
      <c r="G195" s="182">
        <v>1</v>
      </c>
      <c r="H195" s="182">
        <f t="shared" ref="H195:H224" si="3">G195*F195</f>
        <v>1</v>
      </c>
      <c r="I195" s="183">
        <v>15.95</v>
      </c>
      <c r="J195" s="183" t="s">
        <v>901</v>
      </c>
      <c r="K195" s="183" t="s">
        <v>900</v>
      </c>
      <c r="L195" s="182">
        <v>2</v>
      </c>
      <c r="M195" s="183">
        <v>15.95</v>
      </c>
      <c r="N195" s="183">
        <v>4.43</v>
      </c>
      <c r="O195" s="182">
        <v>1</v>
      </c>
    </row>
    <row r="196" spans="1:15" hidden="1">
      <c r="A196" s="181" t="s">
        <v>217</v>
      </c>
      <c r="B196" s="181" t="s">
        <v>216</v>
      </c>
      <c r="C196" s="181" t="s">
        <v>122</v>
      </c>
      <c r="D196" s="181" t="s">
        <v>181</v>
      </c>
      <c r="E196" s="181" t="s">
        <v>120</v>
      </c>
      <c r="F196" s="181">
        <v>2</v>
      </c>
      <c r="G196" s="182">
        <v>15</v>
      </c>
      <c r="H196" s="182">
        <f t="shared" si="3"/>
        <v>30</v>
      </c>
      <c r="I196" s="183">
        <v>13.13</v>
      </c>
      <c r="J196" s="183"/>
      <c r="K196" s="183" t="s">
        <v>903</v>
      </c>
      <c r="L196" s="182">
        <v>45</v>
      </c>
      <c r="M196" s="183">
        <v>196.95</v>
      </c>
      <c r="N196" s="183">
        <v>115.5</v>
      </c>
      <c r="O196" s="182">
        <v>1</v>
      </c>
    </row>
    <row r="197" spans="1:15" hidden="1">
      <c r="A197" s="181" t="s">
        <v>215</v>
      </c>
      <c r="B197" s="181" t="s">
        <v>214</v>
      </c>
      <c r="C197" s="181" t="s">
        <v>122</v>
      </c>
      <c r="D197" s="181" t="s">
        <v>181</v>
      </c>
      <c r="E197" s="181" t="s">
        <v>120</v>
      </c>
      <c r="F197" s="181">
        <v>12</v>
      </c>
      <c r="G197" s="182">
        <v>2</v>
      </c>
      <c r="H197" s="182">
        <f t="shared" si="3"/>
        <v>24</v>
      </c>
      <c r="I197" s="183">
        <v>150.94999999999999</v>
      </c>
      <c r="J197" s="183"/>
      <c r="K197" s="183"/>
      <c r="L197" s="182">
        <v>6</v>
      </c>
      <c r="M197" s="183">
        <v>301.89999999999998</v>
      </c>
      <c r="N197" s="183">
        <v>84.96</v>
      </c>
      <c r="O197" s="182">
        <v>2</v>
      </c>
    </row>
    <row r="198" spans="1:15" hidden="1">
      <c r="A198" s="181" t="s">
        <v>213</v>
      </c>
      <c r="B198" s="181" t="s">
        <v>212</v>
      </c>
      <c r="C198" s="181" t="s">
        <v>122</v>
      </c>
      <c r="D198" s="181" t="s">
        <v>181</v>
      </c>
      <c r="E198" s="181" t="s">
        <v>120</v>
      </c>
      <c r="F198" s="181">
        <v>1</v>
      </c>
      <c r="G198" s="182">
        <v>19</v>
      </c>
      <c r="H198" s="182">
        <f t="shared" si="3"/>
        <v>19</v>
      </c>
      <c r="I198" s="183">
        <v>9.1833299999999998</v>
      </c>
      <c r="J198" s="183"/>
      <c r="K198" s="183"/>
      <c r="L198" s="181" t="s">
        <v>211</v>
      </c>
      <c r="M198" s="183">
        <v>171.45</v>
      </c>
      <c r="N198" s="183">
        <v>67.260000000000005</v>
      </c>
      <c r="O198" s="182">
        <v>12</v>
      </c>
    </row>
    <row r="199" spans="1:15" hidden="1">
      <c r="A199" s="181" t="s">
        <v>210</v>
      </c>
      <c r="B199" s="181" t="s">
        <v>209</v>
      </c>
      <c r="C199" s="181" t="s">
        <v>122</v>
      </c>
      <c r="D199" s="181" t="s">
        <v>181</v>
      </c>
      <c r="E199" s="181" t="s">
        <v>205</v>
      </c>
      <c r="F199" s="181">
        <v>4</v>
      </c>
      <c r="G199" s="182">
        <v>2</v>
      </c>
      <c r="H199" s="182">
        <f t="shared" si="3"/>
        <v>8</v>
      </c>
      <c r="I199" s="183">
        <v>42</v>
      </c>
      <c r="J199" s="183"/>
      <c r="K199" s="183"/>
      <c r="L199" s="181" t="s">
        <v>208</v>
      </c>
      <c r="M199" s="183">
        <v>84</v>
      </c>
      <c r="N199" s="183">
        <v>33.69</v>
      </c>
      <c r="O199" s="182">
        <v>2</v>
      </c>
    </row>
    <row r="200" spans="1:15" hidden="1">
      <c r="A200" s="181" t="s">
        <v>207</v>
      </c>
      <c r="B200" s="181" t="s">
        <v>206</v>
      </c>
      <c r="C200" s="181" t="s">
        <v>122</v>
      </c>
      <c r="D200" s="181" t="s">
        <v>181</v>
      </c>
      <c r="E200" s="181" t="s">
        <v>205</v>
      </c>
      <c r="F200" s="181">
        <v>8</v>
      </c>
      <c r="G200" s="182">
        <v>2</v>
      </c>
      <c r="H200" s="182">
        <f t="shared" si="3"/>
        <v>16</v>
      </c>
      <c r="I200" s="183">
        <v>84</v>
      </c>
      <c r="J200" s="183"/>
      <c r="K200" s="183"/>
      <c r="L200" s="181" t="s">
        <v>204</v>
      </c>
      <c r="M200" s="183">
        <v>168</v>
      </c>
      <c r="N200" s="183">
        <v>61.36</v>
      </c>
      <c r="O200" s="182">
        <v>1</v>
      </c>
    </row>
    <row r="201" spans="1:15" hidden="1">
      <c r="A201" s="181" t="s">
        <v>203</v>
      </c>
      <c r="B201" s="181" t="s">
        <v>202</v>
      </c>
      <c r="C201" s="181" t="s">
        <v>122</v>
      </c>
      <c r="D201" s="181" t="s">
        <v>181</v>
      </c>
      <c r="E201" s="181" t="s">
        <v>120</v>
      </c>
      <c r="F201" s="181">
        <v>1</v>
      </c>
      <c r="G201" s="182">
        <v>3</v>
      </c>
      <c r="H201" s="182">
        <f t="shared" si="3"/>
        <v>3</v>
      </c>
      <c r="I201" s="183">
        <v>6.3166700000000002</v>
      </c>
      <c r="J201" s="183"/>
      <c r="K201" s="183"/>
      <c r="L201" s="181" t="s">
        <v>201</v>
      </c>
      <c r="M201" s="183">
        <v>18.95</v>
      </c>
      <c r="N201" s="183">
        <v>10.47</v>
      </c>
      <c r="O201" s="182">
        <v>3</v>
      </c>
    </row>
    <row r="202" spans="1:15" hidden="1">
      <c r="A202" s="181" t="s">
        <v>197</v>
      </c>
      <c r="B202" s="181" t="s">
        <v>200</v>
      </c>
      <c r="C202" s="181" t="s">
        <v>122</v>
      </c>
      <c r="D202" s="181" t="s">
        <v>133</v>
      </c>
      <c r="E202" s="181" t="s">
        <v>120</v>
      </c>
      <c r="F202" s="181">
        <v>1</v>
      </c>
      <c r="G202" s="182">
        <v>65</v>
      </c>
      <c r="H202" s="182">
        <f t="shared" si="3"/>
        <v>65</v>
      </c>
      <c r="I202" s="183">
        <v>33.950000000000003</v>
      </c>
      <c r="J202" s="183"/>
      <c r="K202" s="183"/>
      <c r="L202" s="181" t="s">
        <v>199</v>
      </c>
      <c r="M202" s="183">
        <v>2206.75</v>
      </c>
      <c r="N202" s="183">
        <v>599.39724000000001</v>
      </c>
      <c r="O202" s="182">
        <v>62</v>
      </c>
    </row>
    <row r="203" spans="1:15" hidden="1">
      <c r="A203" s="181" t="s">
        <v>197</v>
      </c>
      <c r="B203" s="181" t="s">
        <v>198</v>
      </c>
      <c r="C203" s="181" t="s">
        <v>122</v>
      </c>
      <c r="D203" s="181" t="s">
        <v>171</v>
      </c>
      <c r="E203" s="181" t="s">
        <v>120</v>
      </c>
      <c r="F203" s="181">
        <v>1</v>
      </c>
      <c r="G203" s="182">
        <v>65</v>
      </c>
      <c r="H203" s="182">
        <f t="shared" si="3"/>
        <v>65</v>
      </c>
      <c r="I203" s="183"/>
      <c r="J203" s="183"/>
      <c r="K203" s="183"/>
      <c r="M203" s="183"/>
      <c r="N203" s="183"/>
      <c r="O203" s="182"/>
    </row>
    <row r="204" spans="1:15" hidden="1">
      <c r="A204" s="181" t="s">
        <v>197</v>
      </c>
      <c r="B204" s="181" t="s">
        <v>196</v>
      </c>
      <c r="C204" s="181" t="s">
        <v>122</v>
      </c>
      <c r="D204" s="181" t="s">
        <v>144</v>
      </c>
      <c r="E204" s="181" t="s">
        <v>120</v>
      </c>
      <c r="F204" s="181">
        <v>1</v>
      </c>
      <c r="G204" s="182">
        <v>65</v>
      </c>
      <c r="H204" s="182">
        <f t="shared" si="3"/>
        <v>65</v>
      </c>
      <c r="I204" s="183"/>
      <c r="J204" s="183"/>
      <c r="K204" s="183"/>
      <c r="M204" s="183"/>
      <c r="N204" s="183"/>
      <c r="O204" s="182"/>
    </row>
    <row r="205" spans="1:15" hidden="1">
      <c r="A205" s="181" t="s">
        <v>195</v>
      </c>
      <c r="B205" s="181" t="s">
        <v>194</v>
      </c>
      <c r="C205" s="181" t="s">
        <v>122</v>
      </c>
      <c r="D205" s="181" t="s">
        <v>193</v>
      </c>
      <c r="E205" s="181" t="s">
        <v>192</v>
      </c>
      <c r="F205" s="181">
        <v>1</v>
      </c>
      <c r="G205" s="182">
        <v>194</v>
      </c>
      <c r="H205" s="182">
        <f t="shared" si="3"/>
        <v>194</v>
      </c>
      <c r="I205" s="183">
        <v>8</v>
      </c>
      <c r="J205" s="183"/>
      <c r="K205" s="183"/>
      <c r="L205" s="181" t="s">
        <v>191</v>
      </c>
      <c r="M205" s="183">
        <v>1457</v>
      </c>
      <c r="N205" s="183">
        <v>596.78776000000005</v>
      </c>
      <c r="O205" s="182">
        <v>4</v>
      </c>
    </row>
    <row r="206" spans="1:15" hidden="1">
      <c r="A206" s="181" t="s">
        <v>190</v>
      </c>
      <c r="B206" s="181" t="s">
        <v>189</v>
      </c>
      <c r="C206" s="181" t="s">
        <v>122</v>
      </c>
      <c r="D206" s="181" t="s">
        <v>141</v>
      </c>
      <c r="E206" s="181" t="s">
        <v>120</v>
      </c>
      <c r="F206" s="181">
        <v>1</v>
      </c>
      <c r="G206" s="182">
        <v>37</v>
      </c>
      <c r="H206" s="182">
        <f t="shared" si="3"/>
        <v>37</v>
      </c>
      <c r="I206" s="183">
        <v>10.46</v>
      </c>
      <c r="J206" s="183"/>
      <c r="K206" s="183"/>
      <c r="L206" s="181" t="s">
        <v>188</v>
      </c>
      <c r="M206" s="183">
        <v>387.02</v>
      </c>
      <c r="N206" s="183">
        <v>0</v>
      </c>
      <c r="O206" s="182">
        <v>18</v>
      </c>
    </row>
    <row r="207" spans="1:15" hidden="1">
      <c r="A207" s="181" t="s">
        <v>187</v>
      </c>
      <c r="B207" s="181" t="s">
        <v>186</v>
      </c>
      <c r="C207" s="181" t="s">
        <v>122</v>
      </c>
      <c r="D207" s="181" t="s">
        <v>185</v>
      </c>
      <c r="E207" s="181" t="s">
        <v>120</v>
      </c>
      <c r="F207" s="181">
        <v>1</v>
      </c>
      <c r="G207" s="182">
        <v>336</v>
      </c>
      <c r="H207" s="182">
        <f t="shared" si="3"/>
        <v>336</v>
      </c>
      <c r="I207" s="183">
        <v>8.5310000000000006</v>
      </c>
      <c r="J207" s="183"/>
      <c r="K207" s="183"/>
      <c r="L207" s="181" t="s">
        <v>184</v>
      </c>
      <c r="M207" s="183">
        <v>2348.6999999999998</v>
      </c>
      <c r="N207" s="183">
        <v>0</v>
      </c>
      <c r="O207" s="182">
        <v>10</v>
      </c>
    </row>
    <row r="208" spans="1:15" hidden="1">
      <c r="A208" s="181" t="s">
        <v>183</v>
      </c>
      <c r="B208" s="181" t="s">
        <v>182</v>
      </c>
      <c r="C208" s="181" t="s">
        <v>122</v>
      </c>
      <c r="D208" s="181" t="s">
        <v>181</v>
      </c>
      <c r="E208" s="181" t="s">
        <v>120</v>
      </c>
      <c r="F208" s="181">
        <v>1</v>
      </c>
      <c r="G208" s="182">
        <v>384</v>
      </c>
      <c r="H208" s="182">
        <f t="shared" si="3"/>
        <v>384</v>
      </c>
      <c r="I208" s="183">
        <v>8.5935699999999997</v>
      </c>
      <c r="J208" s="183"/>
      <c r="K208" s="183"/>
      <c r="L208" s="181" t="s">
        <v>180</v>
      </c>
      <c r="M208" s="183">
        <v>2768.7</v>
      </c>
      <c r="N208" s="183">
        <v>0</v>
      </c>
      <c r="O208" s="182">
        <v>14</v>
      </c>
    </row>
    <row r="209" spans="1:15" hidden="1">
      <c r="A209" s="181" t="s">
        <v>179</v>
      </c>
      <c r="B209" s="181" t="s">
        <v>178</v>
      </c>
      <c r="C209" s="181" t="s">
        <v>122</v>
      </c>
      <c r="D209" s="181" t="s">
        <v>174</v>
      </c>
      <c r="E209" s="181" t="s">
        <v>120</v>
      </c>
      <c r="F209" s="181">
        <v>1</v>
      </c>
      <c r="G209" s="182">
        <v>300</v>
      </c>
      <c r="H209" s="182">
        <f t="shared" si="3"/>
        <v>300</v>
      </c>
      <c r="I209" s="183">
        <v>8.5815400000000004</v>
      </c>
      <c r="J209" s="183"/>
      <c r="K209" s="183"/>
      <c r="L209" s="181" t="s">
        <v>177</v>
      </c>
      <c r="M209" s="183">
        <v>2165.1</v>
      </c>
      <c r="N209" s="183">
        <v>0</v>
      </c>
      <c r="O209" s="182">
        <v>13</v>
      </c>
    </row>
    <row r="210" spans="1:15" hidden="1">
      <c r="A210" s="181" t="s">
        <v>176</v>
      </c>
      <c r="B210" s="181" t="s">
        <v>175</v>
      </c>
      <c r="C210" s="181" t="s">
        <v>122</v>
      </c>
      <c r="D210" s="181" t="s">
        <v>174</v>
      </c>
      <c r="E210" s="181" t="s">
        <v>125</v>
      </c>
      <c r="F210" s="181">
        <v>1</v>
      </c>
      <c r="G210" s="182">
        <v>12</v>
      </c>
      <c r="H210" s="182">
        <f t="shared" si="3"/>
        <v>12</v>
      </c>
      <c r="I210" s="183">
        <v>5.5</v>
      </c>
      <c r="J210" s="183"/>
      <c r="K210" s="183"/>
      <c r="L210" s="182">
        <v>0</v>
      </c>
      <c r="M210" s="183">
        <v>66</v>
      </c>
      <c r="N210" s="183">
        <v>0</v>
      </c>
      <c r="O210" s="182">
        <v>1</v>
      </c>
    </row>
    <row r="211" spans="1:15" hidden="1">
      <c r="A211" s="181" t="s">
        <v>173</v>
      </c>
      <c r="B211" s="181" t="s">
        <v>172</v>
      </c>
      <c r="C211" s="181" t="s">
        <v>122</v>
      </c>
      <c r="D211" s="181" t="s">
        <v>171</v>
      </c>
      <c r="E211" s="181" t="s">
        <v>120</v>
      </c>
      <c r="F211" s="181">
        <v>1</v>
      </c>
      <c r="G211" s="182">
        <v>96</v>
      </c>
      <c r="H211" s="182">
        <f t="shared" si="3"/>
        <v>96</v>
      </c>
      <c r="I211" s="183">
        <v>8.25</v>
      </c>
      <c r="J211" s="183"/>
      <c r="K211" s="183"/>
      <c r="L211" s="181" t="s">
        <v>170</v>
      </c>
      <c r="M211" s="183">
        <v>792</v>
      </c>
      <c r="N211" s="183">
        <v>0</v>
      </c>
      <c r="O211" s="182">
        <v>10</v>
      </c>
    </row>
    <row r="212" spans="1:15" hidden="1">
      <c r="A212" s="181" t="s">
        <v>169</v>
      </c>
      <c r="B212" s="181" t="s">
        <v>168</v>
      </c>
      <c r="C212" s="181" t="s">
        <v>155</v>
      </c>
      <c r="D212" s="181" t="s">
        <v>167</v>
      </c>
      <c r="E212" s="181" t="s">
        <v>155</v>
      </c>
      <c r="F212" s="181">
        <v>1</v>
      </c>
      <c r="G212" s="182">
        <v>32</v>
      </c>
      <c r="H212" s="182">
        <f t="shared" si="3"/>
        <v>32</v>
      </c>
      <c r="I212" s="183">
        <v>18</v>
      </c>
      <c r="J212" s="183"/>
      <c r="K212" s="183"/>
      <c r="L212" s="181" t="s">
        <v>154</v>
      </c>
      <c r="M212" s="183">
        <v>576</v>
      </c>
      <c r="N212" s="183">
        <v>0</v>
      </c>
      <c r="O212" s="182">
        <v>20</v>
      </c>
    </row>
    <row r="213" spans="1:15" hidden="1">
      <c r="A213" s="181" t="s">
        <v>166</v>
      </c>
      <c r="B213" s="181" t="s">
        <v>165</v>
      </c>
      <c r="C213" s="181" t="s">
        <v>155</v>
      </c>
      <c r="D213" s="181" t="s">
        <v>164</v>
      </c>
      <c r="E213" s="181" t="s">
        <v>155</v>
      </c>
      <c r="F213" s="181">
        <v>1</v>
      </c>
      <c r="G213" s="182">
        <v>33</v>
      </c>
      <c r="H213" s="182">
        <f t="shared" si="3"/>
        <v>33</v>
      </c>
      <c r="I213" s="183">
        <v>18</v>
      </c>
      <c r="J213" s="183"/>
      <c r="K213" s="183"/>
      <c r="L213" s="181" t="s">
        <v>163</v>
      </c>
      <c r="M213" s="183">
        <v>594</v>
      </c>
      <c r="N213" s="183">
        <v>0</v>
      </c>
      <c r="O213" s="182">
        <v>21</v>
      </c>
    </row>
    <row r="214" spans="1:15" hidden="1">
      <c r="A214" s="181" t="s">
        <v>162</v>
      </c>
      <c r="B214" s="181" t="s">
        <v>161</v>
      </c>
      <c r="C214" s="181" t="s">
        <v>155</v>
      </c>
      <c r="D214" s="181" t="s">
        <v>160</v>
      </c>
      <c r="E214" s="181" t="s">
        <v>155</v>
      </c>
      <c r="F214" s="181">
        <v>1</v>
      </c>
      <c r="G214" s="182">
        <v>31</v>
      </c>
      <c r="H214" s="182">
        <f t="shared" si="3"/>
        <v>31</v>
      </c>
      <c r="I214" s="183">
        <v>18</v>
      </c>
      <c r="J214" s="183"/>
      <c r="K214" s="183"/>
      <c r="L214" s="181" t="s">
        <v>159</v>
      </c>
      <c r="M214" s="183">
        <v>558</v>
      </c>
      <c r="N214" s="183">
        <v>0</v>
      </c>
      <c r="O214" s="182">
        <v>20</v>
      </c>
    </row>
    <row r="215" spans="1:15" hidden="1">
      <c r="A215" s="181" t="s">
        <v>158</v>
      </c>
      <c r="B215" s="181" t="s">
        <v>157</v>
      </c>
      <c r="C215" s="181" t="s">
        <v>155</v>
      </c>
      <c r="D215" s="181" t="s">
        <v>156</v>
      </c>
      <c r="E215" s="181" t="s">
        <v>155</v>
      </c>
      <c r="F215" s="181">
        <v>1</v>
      </c>
      <c r="G215" s="182">
        <v>32</v>
      </c>
      <c r="H215" s="182">
        <f t="shared" si="3"/>
        <v>32</v>
      </c>
      <c r="I215" s="183">
        <v>18</v>
      </c>
      <c r="J215" s="183"/>
      <c r="K215" s="183"/>
      <c r="L215" s="181" t="s">
        <v>154</v>
      </c>
      <c r="M215" s="183">
        <v>576</v>
      </c>
      <c r="N215" s="183">
        <v>0</v>
      </c>
      <c r="O215" s="182">
        <v>21</v>
      </c>
    </row>
    <row r="216" spans="1:15" hidden="1">
      <c r="A216" s="181" t="s">
        <v>153</v>
      </c>
      <c r="B216" s="181" t="s">
        <v>152</v>
      </c>
      <c r="C216" s="181" t="s">
        <v>122</v>
      </c>
      <c r="D216" s="181" t="s">
        <v>151</v>
      </c>
      <c r="E216" s="181" t="s">
        <v>120</v>
      </c>
      <c r="F216" s="181">
        <v>1</v>
      </c>
      <c r="G216" s="182">
        <v>66</v>
      </c>
      <c r="H216" s="182">
        <f t="shared" si="3"/>
        <v>66</v>
      </c>
      <c r="I216" s="183">
        <v>8.9499999999999993</v>
      </c>
      <c r="J216" s="183"/>
      <c r="K216" s="183"/>
      <c r="L216" s="181" t="s">
        <v>150</v>
      </c>
      <c r="M216" s="183">
        <v>590.70000000000005</v>
      </c>
      <c r="N216" s="183">
        <v>0</v>
      </c>
      <c r="O216" s="182">
        <v>7</v>
      </c>
    </row>
    <row r="217" spans="1:15" hidden="1">
      <c r="A217" s="181" t="s">
        <v>149</v>
      </c>
      <c r="B217" s="181" t="s">
        <v>148</v>
      </c>
      <c r="C217" s="181" t="s">
        <v>122</v>
      </c>
      <c r="D217" s="181" t="s">
        <v>144</v>
      </c>
      <c r="E217" s="181" t="s">
        <v>120</v>
      </c>
      <c r="F217" s="181">
        <v>1</v>
      </c>
      <c r="G217" s="182">
        <v>390</v>
      </c>
      <c r="H217" s="182">
        <f t="shared" si="3"/>
        <v>390</v>
      </c>
      <c r="I217" s="183">
        <v>7.3441700000000001</v>
      </c>
      <c r="J217" s="183"/>
      <c r="K217" s="183"/>
      <c r="L217" s="181" t="s">
        <v>147</v>
      </c>
      <c r="M217" s="183">
        <v>2364</v>
      </c>
      <c r="N217" s="183">
        <v>0</v>
      </c>
      <c r="O217" s="182">
        <v>12</v>
      </c>
    </row>
    <row r="218" spans="1:15" hidden="1">
      <c r="A218" s="181" t="s">
        <v>146</v>
      </c>
      <c r="B218" s="181" t="s">
        <v>145</v>
      </c>
      <c r="C218" s="181" t="s">
        <v>122</v>
      </c>
      <c r="D218" s="181" t="s">
        <v>144</v>
      </c>
      <c r="E218" s="181" t="s">
        <v>125</v>
      </c>
      <c r="F218" s="181">
        <v>1</v>
      </c>
      <c r="G218" s="182">
        <v>12</v>
      </c>
      <c r="H218" s="182">
        <f t="shared" si="3"/>
        <v>12</v>
      </c>
      <c r="I218" s="183">
        <v>4.95</v>
      </c>
      <c r="J218" s="183"/>
      <c r="K218" s="183"/>
      <c r="L218" s="182">
        <v>0</v>
      </c>
      <c r="M218" s="183">
        <v>59.4</v>
      </c>
      <c r="N218" s="183">
        <v>0</v>
      </c>
      <c r="O218" s="182">
        <v>1</v>
      </c>
    </row>
    <row r="219" spans="1:15" hidden="1">
      <c r="A219" s="181" t="s">
        <v>143</v>
      </c>
      <c r="B219" s="181" t="s">
        <v>142</v>
      </c>
      <c r="C219" s="181" t="s">
        <v>122</v>
      </c>
      <c r="D219" s="181" t="s">
        <v>141</v>
      </c>
      <c r="E219" s="181" t="s">
        <v>120</v>
      </c>
      <c r="F219" s="181">
        <v>1</v>
      </c>
      <c r="G219" s="182">
        <v>30</v>
      </c>
      <c r="H219" s="182">
        <f t="shared" si="3"/>
        <v>30</v>
      </c>
      <c r="I219" s="183">
        <v>8.75</v>
      </c>
      <c r="J219" s="183"/>
      <c r="K219" s="183"/>
      <c r="L219" s="181" t="s">
        <v>140</v>
      </c>
      <c r="M219" s="183">
        <v>262.5</v>
      </c>
      <c r="N219" s="183">
        <v>0</v>
      </c>
      <c r="O219" s="182">
        <v>4</v>
      </c>
    </row>
    <row r="220" spans="1:15" hidden="1">
      <c r="A220" s="181" t="s">
        <v>139</v>
      </c>
      <c r="B220" s="181" t="s">
        <v>138</v>
      </c>
      <c r="C220" s="181" t="s">
        <v>122</v>
      </c>
      <c r="D220" s="181" t="s">
        <v>137</v>
      </c>
      <c r="E220" s="181" t="s">
        <v>120</v>
      </c>
      <c r="F220" s="181">
        <v>1</v>
      </c>
      <c r="G220" s="182">
        <v>36</v>
      </c>
      <c r="H220" s="182">
        <f t="shared" si="3"/>
        <v>36</v>
      </c>
      <c r="I220" s="183">
        <v>7.5</v>
      </c>
      <c r="J220" s="183"/>
      <c r="K220" s="183"/>
      <c r="L220" s="181" t="s">
        <v>136</v>
      </c>
      <c r="M220" s="183">
        <v>270</v>
      </c>
      <c r="N220" s="183">
        <v>0</v>
      </c>
      <c r="O220" s="182">
        <v>5</v>
      </c>
    </row>
    <row r="221" spans="1:15" hidden="1">
      <c r="A221" s="181" t="s">
        <v>135</v>
      </c>
      <c r="B221" s="181" t="s">
        <v>134</v>
      </c>
      <c r="C221" s="181" t="s">
        <v>122</v>
      </c>
      <c r="D221" s="181" t="s">
        <v>133</v>
      </c>
      <c r="E221" s="181" t="s">
        <v>120</v>
      </c>
      <c r="F221" s="181">
        <v>1</v>
      </c>
      <c r="G221" s="182">
        <v>114</v>
      </c>
      <c r="H221" s="182">
        <f t="shared" si="3"/>
        <v>114</v>
      </c>
      <c r="I221" s="183">
        <v>7.5</v>
      </c>
      <c r="J221" s="183"/>
      <c r="K221" s="183"/>
      <c r="L221" s="181" t="s">
        <v>132</v>
      </c>
      <c r="M221" s="183">
        <v>855</v>
      </c>
      <c r="N221" s="183">
        <v>0</v>
      </c>
      <c r="O221" s="182">
        <v>14</v>
      </c>
    </row>
    <row r="222" spans="1:15" hidden="1">
      <c r="A222" s="181" t="s">
        <v>131</v>
      </c>
      <c r="B222" s="181" t="s">
        <v>130</v>
      </c>
      <c r="C222" s="181" t="s">
        <v>122</v>
      </c>
      <c r="D222" s="181" t="s">
        <v>126</v>
      </c>
      <c r="E222" s="181" t="s">
        <v>120</v>
      </c>
      <c r="F222" s="181">
        <v>1</v>
      </c>
      <c r="G222" s="182">
        <v>48</v>
      </c>
      <c r="H222" s="182">
        <f t="shared" si="3"/>
        <v>48</v>
      </c>
      <c r="I222" s="183">
        <v>5.95</v>
      </c>
      <c r="J222" s="183"/>
      <c r="K222" s="183"/>
      <c r="L222" s="181" t="s">
        <v>129</v>
      </c>
      <c r="M222" s="183">
        <v>285.60000000000002</v>
      </c>
      <c r="N222" s="183">
        <v>0</v>
      </c>
      <c r="O222" s="182">
        <v>7</v>
      </c>
    </row>
    <row r="223" spans="1:15" hidden="1">
      <c r="A223" s="181" t="s">
        <v>128</v>
      </c>
      <c r="B223" s="181" t="s">
        <v>127</v>
      </c>
      <c r="C223" s="181" t="s">
        <v>122</v>
      </c>
      <c r="D223" s="181" t="s">
        <v>126</v>
      </c>
      <c r="E223" s="181" t="s">
        <v>125</v>
      </c>
      <c r="F223" s="181">
        <v>1</v>
      </c>
      <c r="G223" s="182">
        <v>12</v>
      </c>
      <c r="H223" s="182">
        <f t="shared" si="3"/>
        <v>12</v>
      </c>
      <c r="I223" s="183">
        <v>3.85</v>
      </c>
      <c r="J223" s="183"/>
      <c r="K223" s="183"/>
      <c r="L223" s="182">
        <v>0</v>
      </c>
      <c r="M223" s="183">
        <v>46.2</v>
      </c>
      <c r="N223" s="183">
        <v>0</v>
      </c>
      <c r="O223" s="182">
        <v>1</v>
      </c>
    </row>
    <row r="224" spans="1:15" hidden="1">
      <c r="A224" s="181" t="s">
        <v>124</v>
      </c>
      <c r="B224" s="181" t="s">
        <v>123</v>
      </c>
      <c r="C224" s="181" t="s">
        <v>122</v>
      </c>
      <c r="D224" s="181" t="s">
        <v>121</v>
      </c>
      <c r="E224" s="181" t="s">
        <v>120</v>
      </c>
      <c r="F224" s="181">
        <v>1</v>
      </c>
      <c r="G224" s="182">
        <v>414</v>
      </c>
      <c r="H224" s="182">
        <f t="shared" si="3"/>
        <v>414</v>
      </c>
      <c r="I224" s="183">
        <v>7.33</v>
      </c>
      <c r="J224" s="183"/>
      <c r="K224" s="183"/>
      <c r="L224" s="181" t="s">
        <v>119</v>
      </c>
      <c r="M224" s="183">
        <v>2656.2</v>
      </c>
      <c r="N224" s="183">
        <v>0</v>
      </c>
      <c r="O224" s="182">
        <v>11</v>
      </c>
    </row>
  </sheetData>
  <autoFilter ref="A1:O224" xr:uid="{FAEEA376-E9CB-4849-8DE8-1D38C793B7EE}">
    <filterColumn colId="10">
      <filters>
        <filter val="4PACK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B1000"/>
  <sheetViews>
    <sheetView workbookViewId="0"/>
  </sheetViews>
  <sheetFormatPr defaultColWidth="12.6875" defaultRowHeight="15" customHeight="1"/>
  <cols>
    <col min="1" max="1" width="12.1875" customWidth="1"/>
    <col min="2" max="26" width="9.3125" customWidth="1"/>
  </cols>
  <sheetData>
    <row r="4" spans="1:2" ht="14.25">
      <c r="B4" s="11" t="s">
        <v>88</v>
      </c>
    </row>
    <row r="5" spans="1:2" ht="14.25">
      <c r="A5" s="15" t="s">
        <v>89</v>
      </c>
    </row>
    <row r="6" spans="1:2" ht="14.25">
      <c r="A6" s="15" t="s">
        <v>90</v>
      </c>
    </row>
    <row r="7" spans="1:2" ht="14.25">
      <c r="A7" s="15" t="s">
        <v>91</v>
      </c>
    </row>
    <row r="8" spans="1:2" ht="14.25">
      <c r="A8" s="15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000"/>
  <sheetViews>
    <sheetView workbookViewId="0">
      <pane xSplit="1" topLeftCell="B1" activePane="topRight" state="frozen"/>
      <selection pane="topRight" activeCell="F4" sqref="F4"/>
    </sheetView>
  </sheetViews>
  <sheetFormatPr defaultColWidth="12.6875" defaultRowHeight="15" customHeight="1"/>
  <cols>
    <col min="1" max="1" width="18.3125" customWidth="1"/>
    <col min="2" max="8" width="7.6875" customWidth="1"/>
    <col min="9" max="9" width="8" customWidth="1"/>
    <col min="10" max="13" width="7.6875" hidden="1" customWidth="1"/>
    <col min="14" max="17" width="7.6875" customWidth="1"/>
    <col min="18" max="20" width="7.6875" hidden="1" customWidth="1"/>
    <col min="21" max="21" width="15" hidden="1" customWidth="1"/>
    <col min="22" max="41" width="7.6875" customWidth="1"/>
    <col min="42" max="45" width="7.6875" hidden="1" customWidth="1"/>
    <col min="46" max="55" width="7.6875" customWidth="1"/>
    <col min="56" max="56" width="7.6875" bestFit="1" customWidth="1"/>
    <col min="57" max="57" width="8.1875" customWidth="1"/>
    <col min="58" max="77" width="7.6875" customWidth="1"/>
  </cols>
  <sheetData>
    <row r="1" spans="1:77" ht="21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ht="21" customHeight="1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ht="21" customHeight="1">
      <c r="A3" s="5"/>
      <c r="B3" s="6" t="s">
        <v>4</v>
      </c>
      <c r="C3" s="6" t="s">
        <v>6</v>
      </c>
      <c r="D3" s="6" t="s">
        <v>7</v>
      </c>
      <c r="E3" s="6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ht="21" customHeight="1">
      <c r="A4" s="8" t="s">
        <v>9</v>
      </c>
      <c r="B4" s="10">
        <v>0.8</v>
      </c>
      <c r="C4" s="10">
        <v>0.25</v>
      </c>
      <c r="D4" s="10">
        <v>4</v>
      </c>
      <c r="E4" s="10">
        <v>8</v>
      </c>
      <c r="F4" s="18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ht="21" customHeight="1">
      <c r="A5" s="8" t="s">
        <v>16</v>
      </c>
      <c r="B5" s="19">
        <v>0.25</v>
      </c>
      <c r="C5" s="19">
        <v>0.25</v>
      </c>
      <c r="D5" s="19">
        <v>0.25</v>
      </c>
      <c r="E5" s="19">
        <v>0.25</v>
      </c>
      <c r="F5" s="18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ht="2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ht="2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ht="15" customHeight="1">
      <c r="A8" s="20"/>
      <c r="B8" s="389" t="str">
        <f>'NB Recipes'!C4</f>
        <v>Peanut</v>
      </c>
      <c r="C8" s="387"/>
      <c r="D8" s="387"/>
      <c r="E8" s="388"/>
      <c r="F8" s="386" t="str">
        <f>'NB Recipes'!D4</f>
        <v>Peanut Pecan</v>
      </c>
      <c r="G8" s="387"/>
      <c r="H8" s="387"/>
      <c r="I8" s="388"/>
      <c r="J8" s="389" t="str">
        <f>'NB Recipes'!E4</f>
        <v>Peanut Almond</v>
      </c>
      <c r="K8" s="387"/>
      <c r="L8" s="387"/>
      <c r="M8" s="388"/>
      <c r="N8" s="386" t="str">
        <f>'NB Recipes'!F4</f>
        <v>Cashew Butter</v>
      </c>
      <c r="O8" s="387"/>
      <c r="P8" s="387"/>
      <c r="Q8" s="388"/>
      <c r="R8" s="389" t="str">
        <f>'NB Recipes'!G4</f>
        <v>Peanut Cocoa</v>
      </c>
      <c r="S8" s="387"/>
      <c r="T8" s="387"/>
      <c r="U8" s="388"/>
      <c r="V8" s="386" t="str">
        <f>'NB Recipes'!H4</f>
        <v>Chai Spice</v>
      </c>
      <c r="W8" s="387"/>
      <c r="X8" s="387"/>
      <c r="Y8" s="388"/>
      <c r="Z8" s="389" t="str">
        <f>'NB Recipes'!I4</f>
        <v>Almond Butter</v>
      </c>
      <c r="AA8" s="387"/>
      <c r="AB8" s="387"/>
      <c r="AC8" s="388"/>
      <c r="AD8" s="386" t="str">
        <f>'NB Recipes'!J4</f>
        <v>Fiji Ginger</v>
      </c>
      <c r="AE8" s="387"/>
      <c r="AF8" s="387"/>
      <c r="AG8" s="388"/>
      <c r="AH8" s="389" t="str">
        <f>'NB Recipes'!K4</f>
        <v>GGET Espresso</v>
      </c>
      <c r="AI8" s="387"/>
      <c r="AJ8" s="387"/>
      <c r="AK8" s="388"/>
      <c r="AL8" s="386" t="s">
        <v>24</v>
      </c>
      <c r="AM8" s="387"/>
      <c r="AN8" s="387"/>
      <c r="AO8" s="388"/>
      <c r="AP8" s="389" t="e">
        <f>'NB Recipes'!#REF!</f>
        <v>#REF!</v>
      </c>
      <c r="AQ8" s="387"/>
      <c r="AR8" s="387"/>
      <c r="AS8" s="388"/>
      <c r="AT8" s="386" t="str">
        <f>'NB Recipes'!M4</f>
        <v>Mamba</v>
      </c>
      <c r="AU8" s="387"/>
      <c r="AV8" s="387"/>
      <c r="AW8" s="388"/>
      <c r="AX8" s="389" t="str">
        <f>'NB Recipes'!N4</f>
        <v>Toasted Coconut</v>
      </c>
      <c r="AY8" s="387"/>
      <c r="AZ8" s="387"/>
      <c r="BA8" s="388"/>
      <c r="BB8" s="386" t="str">
        <f>'NB Recipes'!O4</f>
        <v>Just Peanut</v>
      </c>
      <c r="BC8" s="388"/>
      <c r="BD8" s="389" t="str">
        <f>'NB Recipes'!P4</f>
        <v>Just Almond</v>
      </c>
      <c r="BE8" s="388"/>
      <c r="BF8" s="386" t="str">
        <f>'NB Recipes'!Q4</f>
        <v>Maple Cinnamon</v>
      </c>
      <c r="BG8" s="387"/>
      <c r="BH8" s="387"/>
      <c r="BI8" s="388"/>
      <c r="BJ8" s="389" t="str">
        <f>'NB Recipes'!R4</f>
        <v>PCASH</v>
      </c>
      <c r="BK8" s="387"/>
      <c r="BL8" s="387"/>
      <c r="BM8" s="388"/>
      <c r="BN8" s="386" t="e">
        <f>'NB Recipes'!#REF!</f>
        <v>#REF!</v>
      </c>
      <c r="BO8" s="387"/>
      <c r="BP8" s="387"/>
      <c r="BQ8" s="388"/>
      <c r="BR8" s="389" t="str">
        <f>'NB Recipes'!T4</f>
        <v>LCASH</v>
      </c>
      <c r="BS8" s="387"/>
      <c r="BT8" s="387"/>
      <c r="BU8" s="388"/>
      <c r="BV8" s="390" t="str">
        <f>'NB Recipes'!U4</f>
        <v>CCCG</v>
      </c>
      <c r="BW8" s="391"/>
      <c r="BX8" s="391"/>
      <c r="BY8" s="392"/>
    </row>
    <row r="9" spans="1:77" ht="21" customHeight="1">
      <c r="A9" s="34"/>
      <c r="B9" s="34" t="s">
        <v>4</v>
      </c>
      <c r="C9" s="34" t="s">
        <v>6</v>
      </c>
      <c r="D9" s="34" t="s">
        <v>7</v>
      </c>
      <c r="E9" s="34" t="s">
        <v>8</v>
      </c>
      <c r="F9" s="34" t="s">
        <v>4</v>
      </c>
      <c r="G9" s="34" t="s">
        <v>6</v>
      </c>
      <c r="H9" s="34" t="s">
        <v>7</v>
      </c>
      <c r="I9" s="34" t="s">
        <v>8</v>
      </c>
      <c r="J9" s="34" t="s">
        <v>25</v>
      </c>
      <c r="K9" s="34" t="s">
        <v>6</v>
      </c>
      <c r="L9" s="34" t="s">
        <v>7</v>
      </c>
      <c r="M9" s="34" t="s">
        <v>8</v>
      </c>
      <c r="N9" s="34" t="s">
        <v>4</v>
      </c>
      <c r="O9" s="34" t="s">
        <v>6</v>
      </c>
      <c r="P9" s="34" t="s">
        <v>7</v>
      </c>
      <c r="Q9" s="34" t="s">
        <v>8</v>
      </c>
      <c r="R9" s="34" t="s">
        <v>25</v>
      </c>
      <c r="S9" s="34" t="s">
        <v>6</v>
      </c>
      <c r="T9" s="34" t="s">
        <v>7</v>
      </c>
      <c r="U9" s="34" t="s">
        <v>8</v>
      </c>
      <c r="V9" s="34" t="s">
        <v>4</v>
      </c>
      <c r="W9" s="34" t="s">
        <v>6</v>
      </c>
      <c r="X9" s="34" t="s">
        <v>7</v>
      </c>
      <c r="Y9" s="34" t="s">
        <v>8</v>
      </c>
      <c r="Z9" s="34" t="s">
        <v>4</v>
      </c>
      <c r="AA9" s="34" t="s">
        <v>6</v>
      </c>
      <c r="AB9" s="34" t="s">
        <v>7</v>
      </c>
      <c r="AC9" s="34" t="s">
        <v>8</v>
      </c>
      <c r="AD9" s="34" t="s">
        <v>4</v>
      </c>
      <c r="AE9" s="34" t="s">
        <v>6</v>
      </c>
      <c r="AF9" s="34" t="s">
        <v>7</v>
      </c>
      <c r="AG9" s="34" t="s">
        <v>8</v>
      </c>
      <c r="AH9" s="34" t="s">
        <v>4</v>
      </c>
      <c r="AI9" s="34" t="s">
        <v>6</v>
      </c>
      <c r="AJ9" s="34" t="s">
        <v>7</v>
      </c>
      <c r="AK9" s="34" t="s">
        <v>8</v>
      </c>
      <c r="AL9" s="34" t="s">
        <v>4</v>
      </c>
      <c r="AM9" s="34" t="s">
        <v>6</v>
      </c>
      <c r="AN9" s="34" t="s">
        <v>7</v>
      </c>
      <c r="AO9" s="34" t="s">
        <v>8</v>
      </c>
      <c r="AP9" s="34" t="s">
        <v>4</v>
      </c>
      <c r="AQ9" s="34" t="s">
        <v>6</v>
      </c>
      <c r="AR9" s="34" t="s">
        <v>7</v>
      </c>
      <c r="AS9" s="34" t="s">
        <v>8</v>
      </c>
      <c r="AT9" s="34" t="s">
        <v>4</v>
      </c>
      <c r="AU9" s="34" t="s">
        <v>6</v>
      </c>
      <c r="AV9" s="34" t="s">
        <v>7</v>
      </c>
      <c r="AW9" s="34" t="s">
        <v>8</v>
      </c>
      <c r="AX9" s="34" t="s">
        <v>4</v>
      </c>
      <c r="AY9" s="34" t="s">
        <v>6</v>
      </c>
      <c r="AZ9" s="34" t="s">
        <v>7</v>
      </c>
      <c r="BA9" s="34" t="s">
        <v>8</v>
      </c>
      <c r="BB9" s="34" t="s">
        <v>7</v>
      </c>
      <c r="BC9" s="34" t="s">
        <v>8</v>
      </c>
      <c r="BD9" s="34" t="s">
        <v>7</v>
      </c>
      <c r="BE9" s="34" t="s">
        <v>8</v>
      </c>
      <c r="BF9" s="34" t="s">
        <v>4</v>
      </c>
      <c r="BG9" s="34" t="s">
        <v>6</v>
      </c>
      <c r="BH9" s="34" t="s">
        <v>7</v>
      </c>
      <c r="BI9" s="34" t="s">
        <v>8</v>
      </c>
      <c r="BJ9" s="34" t="s">
        <v>25</v>
      </c>
      <c r="BK9" s="34" t="s">
        <v>6</v>
      </c>
      <c r="BL9" s="34" t="s">
        <v>7</v>
      </c>
      <c r="BM9" s="34" t="s">
        <v>8</v>
      </c>
      <c r="BN9" s="34" t="s">
        <v>25</v>
      </c>
      <c r="BO9" s="34" t="s">
        <v>6</v>
      </c>
      <c r="BP9" s="34" t="s">
        <v>7</v>
      </c>
      <c r="BQ9" s="34" t="s">
        <v>8</v>
      </c>
      <c r="BR9" s="34" t="s">
        <v>25</v>
      </c>
      <c r="BS9" s="34" t="s">
        <v>6</v>
      </c>
      <c r="BT9" s="34" t="s">
        <v>7</v>
      </c>
      <c r="BU9" s="34" t="s">
        <v>8</v>
      </c>
      <c r="BV9" s="34" t="s">
        <v>25</v>
      </c>
      <c r="BW9" s="39" t="s">
        <v>6</v>
      </c>
      <c r="BX9" s="39" t="s">
        <v>7</v>
      </c>
      <c r="BY9" s="39" t="s">
        <v>8</v>
      </c>
    </row>
    <row r="10" spans="1:77" ht="21" customHeight="1">
      <c r="A10" s="40" t="s">
        <v>26</v>
      </c>
      <c r="B10" s="41" t="e">
        <f>(('NB Product Costs'!E41+Labor!$B$25)/'NB Recipes'!C40)+Packaging!#REF!</f>
        <v>#N/A</v>
      </c>
      <c r="C10" s="41" t="e">
        <f>(('NB Product Costs'!E41+Labor!$B$24)/'NB Recipes'!C42)+Packaging!#REF!</f>
        <v>#N/A</v>
      </c>
      <c r="D10" s="41" t="e">
        <f>((('NB Product Costs'!E41+Labor!$B$26)/('NB Recipes'!C43/4)))+Packaging!#REF!</f>
        <v>#N/A</v>
      </c>
      <c r="E10" s="41" t="e">
        <f>((('NB Product Costs'!E41+Labor!$B$26)/('NB Recipes'!C43/8)))+Packaging!#REF!</f>
        <v>#N/A</v>
      </c>
      <c r="F10" s="42" t="e">
        <f>(('NB Product Costs'!G41+Labor!$B$25)/'NB Recipes'!D40)+Packaging!#REF!</f>
        <v>#N/A</v>
      </c>
      <c r="G10" s="42" t="e">
        <f>(('NB Product Costs'!G41+Labor!$B$24)/'NB Recipes'!D42)+Packaging!#REF!</f>
        <v>#N/A</v>
      </c>
      <c r="H10" s="42" t="e">
        <f>((('NB Product Costs'!G41+Labor!$B$26)/('NB Recipes'!D43/4))+Packaging!#REF!)</f>
        <v>#N/A</v>
      </c>
      <c r="I10" s="42" t="e">
        <f>((('NB Product Costs'!G41+Labor!$B$26)/('NB Recipes'!D43/8))+Packaging!#REF!)</f>
        <v>#N/A</v>
      </c>
      <c r="J10" s="41" t="e">
        <f>(('NB Product Costs'!I41+Labor!B25)/'NB Recipes'!E40)+Packaging!#REF!</f>
        <v>#N/A</v>
      </c>
      <c r="K10" s="41" t="e">
        <f>(('NB Product Costs'!I41+Labor!B24)/'NB Recipes'!E42)+Packaging!#REF!</f>
        <v>#N/A</v>
      </c>
      <c r="L10" s="41" t="e">
        <f>(('NB Product Costs'!I41+Labor!B26)/('NB Recipes'!E43/4))+Packaging!#REF!</f>
        <v>#N/A</v>
      </c>
      <c r="M10" s="41" t="e">
        <f>(('NB Product Costs'!I41+Labor!B26)/('NB Recipes'!E43/8))+Packaging!#REF!</f>
        <v>#N/A</v>
      </c>
      <c r="N10" s="41" t="e">
        <f>(('NB Product Costs'!K41+Labor!B25)/'NB Recipes'!F40)+Packaging!#REF!</f>
        <v>#N/A</v>
      </c>
      <c r="O10" s="41" t="e">
        <f>(('NB Product Costs'!K41+Labor!B24)/'NB Recipes'!F42)+Packaging!#REF!</f>
        <v>#N/A</v>
      </c>
      <c r="P10" s="41" t="e">
        <f>(('NB Product Costs'!K41+Labor!B26)/('NB Recipes'!F43/4))+Packaging!#REF!</f>
        <v>#N/A</v>
      </c>
      <c r="Q10" s="41" t="e">
        <f>(('NB Product Costs'!K41+Labor!B26)/('NB Recipes'!F43/8))+Packaging!#REF!</f>
        <v>#N/A</v>
      </c>
      <c r="R10" s="41" t="e">
        <f>(('NB Product Costs'!M41+Labor!B25)/'NB Recipes'!G40)+Packaging!#REF!</f>
        <v>#N/A</v>
      </c>
      <c r="S10" s="41" t="e">
        <f>(('NB Product Costs'!M41+Labor!B24)/'NB Recipes'!G42)+Packaging!#REF!</f>
        <v>#N/A</v>
      </c>
      <c r="T10" s="41" t="e">
        <f>(('NB Product Costs'!M41+Labor!B26)/('NB Recipes'!G43/4))+Packaging!#REF!</f>
        <v>#N/A</v>
      </c>
      <c r="U10" s="41" t="e">
        <f>(('NB Product Costs'!M41+Labor!B26)/('NB Recipes'!G43/8))+Packaging!#REF!</f>
        <v>#N/A</v>
      </c>
      <c r="V10" s="41" t="e">
        <f>(('NB Product Costs'!O41+Labor!B25)/'NB Recipes'!H40)+Packaging!#REF!</f>
        <v>#N/A</v>
      </c>
      <c r="W10" s="41" t="e">
        <f>(('NB Product Costs'!O41+Labor!B24)/'NB Recipes'!H42)+Packaging!#REF!</f>
        <v>#N/A</v>
      </c>
      <c r="X10" s="41" t="e">
        <f>(('NB Product Costs'!O41+Labor!B26)/('NB Recipes'!H43/4))+Packaging!#REF!</f>
        <v>#N/A</v>
      </c>
      <c r="Y10" s="41" t="e">
        <f>(('NB Product Costs'!O41+Labor!B26)/('NB Recipes'!H43/8))+Packaging!#REF!</f>
        <v>#N/A</v>
      </c>
      <c r="Z10" s="41" t="e">
        <f>(('NB Product Costs'!Q41+Labor!B25)/'NB Recipes'!I40)+Packaging!#REF!</f>
        <v>#N/A</v>
      </c>
      <c r="AA10" s="41" t="e">
        <f>(('NB Product Costs'!Q41+Labor!B24)/'NB Recipes'!I42)+Packaging!#REF!</f>
        <v>#N/A</v>
      </c>
      <c r="AB10" s="41" t="e">
        <f>(('NB Product Costs'!Q41+Labor!B26)/('NB Recipes'!I43/4))+Packaging!#REF!</f>
        <v>#N/A</v>
      </c>
      <c r="AC10" s="41" t="e">
        <f>(('NB Product Costs'!Q41+Labor!B26)/('NB Recipes'!I43/8))+Packaging!#REF!</f>
        <v>#N/A</v>
      </c>
      <c r="AD10" s="41" t="e">
        <f>(('NB Product Costs'!S41+Labor!B25)/'NB Recipes'!J40)+Packaging!#REF!</f>
        <v>#N/A</v>
      </c>
      <c r="AE10" s="41" t="e">
        <f>(('NB Product Costs'!S41+Labor!B24)/'NB Recipes'!J42)+Packaging!#REF!</f>
        <v>#N/A</v>
      </c>
      <c r="AF10" s="41" t="e">
        <f>(('NB Product Costs'!S41+Labor!B26)/('NB Recipes'!J43/4))+Packaging!#REF!</f>
        <v>#N/A</v>
      </c>
      <c r="AG10" s="41" t="e">
        <f>(('NB Product Costs'!S41+Labor!B26)/('NB Recipes'!J43/8))+Packaging!#REF!</f>
        <v>#N/A</v>
      </c>
      <c r="AH10" s="41" t="e">
        <f>(('NB Product Costs'!U41+Labor!B25)/'NB Recipes'!K40)+Packaging!#REF!</f>
        <v>#N/A</v>
      </c>
      <c r="AI10" s="41" t="e">
        <f>(('NB Product Costs'!U41+Labor!B24)/'NB Recipes'!K42)+Packaging!#REF!</f>
        <v>#N/A</v>
      </c>
      <c r="AJ10" s="41" t="e">
        <f>(('NB Product Costs'!U41+Labor!B26)/('NB Recipes'!K43/4))+Packaging!#REF!</f>
        <v>#N/A</v>
      </c>
      <c r="AK10" s="41" t="e">
        <f>(('NB Product Costs'!U41+Labor!B26)/('NB Recipes'!K43/8))+Packaging!#REF!</f>
        <v>#N/A</v>
      </c>
      <c r="AL10" s="41" t="e">
        <f>(('NB Product Costs'!W41+Labor!B25)/'NB Recipes'!L40)+Packaging!#REF!</f>
        <v>#N/A</v>
      </c>
      <c r="AM10" s="41" t="e">
        <f>(('NB Product Costs'!W41+Labor!B24)/'NB Recipes'!L42)+Packaging!#REF!</f>
        <v>#N/A</v>
      </c>
      <c r="AN10" s="41" t="e">
        <f>(('NB Product Costs'!W41+Labor!B26)/('NB Recipes'!L43/4))+Packaging!#REF!</f>
        <v>#N/A</v>
      </c>
      <c r="AO10" s="41" t="e">
        <f>(('NB Product Costs'!W41+Labor!B26)/('NB Recipes'!L43/8))+Packaging!#REF!</f>
        <v>#N/A</v>
      </c>
      <c r="AP10" s="41" t="e">
        <f>(('NB Product Costs'!#REF!+Labor!B25)/'NB Recipes'!#REF!)+Packaging!#REF!</f>
        <v>#REF!</v>
      </c>
      <c r="AQ10" s="41" t="e">
        <f>(('NB Product Costs'!#REF!+Labor!B24)/'NB Recipes'!#REF!)+Packaging!#REF!</f>
        <v>#REF!</v>
      </c>
      <c r="AR10" s="41" t="e">
        <f>(('NB Product Costs'!#REF!+Labor!B26)/('NB Recipes'!#REF!/4))+Packaging!#REF!</f>
        <v>#REF!</v>
      </c>
      <c r="AS10" s="41" t="e">
        <f>(('NB Product Costs'!#REF!+Labor!B26)/('NB Recipes'!#REF!/8))+Packaging!#REF!</f>
        <v>#REF!</v>
      </c>
      <c r="AT10" s="41" t="e">
        <f>(('NB Product Costs'!Y41+Labor!B25)/'NB Recipes'!M40)+Packaging!#REF!</f>
        <v>#N/A</v>
      </c>
      <c r="AU10" s="41" t="e">
        <f>(('NB Product Costs'!Y41+Labor!B24)/'NB Recipes'!M42)+Packaging!#REF!</f>
        <v>#N/A</v>
      </c>
      <c r="AV10" s="41" t="e">
        <f>(('NB Product Costs'!Y41+Labor!B26)/('NB Recipes'!M43/4))+Packaging!#REF!</f>
        <v>#N/A</v>
      </c>
      <c r="AW10" s="41" t="e">
        <f>(('NB Product Costs'!Y41+Labor!B26)/('NB Recipes'!M43/8))+Packaging!#REF!</f>
        <v>#N/A</v>
      </c>
      <c r="AX10" s="41" t="e">
        <f>(('NB Product Costs'!AA41+Labor!B25)/'NB Recipes'!N40)+Packaging!#REF!</f>
        <v>#N/A</v>
      </c>
      <c r="AY10" s="41" t="e">
        <f>(('NB Product Costs'!AA41+Labor!B24)/'NB Recipes'!N42)+Packaging!#REF!</f>
        <v>#N/A</v>
      </c>
      <c r="AZ10" s="41" t="e">
        <f>(('NB Product Costs'!AA41+Labor!B26)/('NB Recipes'!N43/4))+Packaging!#REF!</f>
        <v>#N/A</v>
      </c>
      <c r="BA10" s="41" t="e">
        <f>(('NB Product Costs'!AA41+Labor!B26)/('NB Recipes'!N43/8))+Packaging!#REF!</f>
        <v>#N/A</v>
      </c>
      <c r="BB10" s="41" t="e">
        <f>(('NB Product Costs'!AC41+Labor!B26)/('NB Recipes'!O43/4))+Packaging!#REF!</f>
        <v>#N/A</v>
      </c>
      <c r="BC10" s="41" t="e">
        <f>(('NB Product Costs'!AC41+Labor!B26)/('NB Recipes'!O43/8))+Packaging!#REF!</f>
        <v>#N/A</v>
      </c>
      <c r="BD10" s="41" t="e">
        <f>(('NB Product Costs'!AE41+Labor!B26)/('NB Recipes'!P43/4))+Packaging!#REF!</f>
        <v>#N/A</v>
      </c>
      <c r="BE10" s="41" t="e">
        <f>(('NB Product Costs'!AE41+Labor!B26)/('NB Recipes'!P43/8))+Packaging!#REF!</f>
        <v>#N/A</v>
      </c>
      <c r="BF10" s="41" t="e">
        <f>(('NB Product Costs'!AG41+Labor!B25)/'NB Recipes'!Q40)+Packaging!#REF!</f>
        <v>#N/A</v>
      </c>
      <c r="BG10" s="41" t="e">
        <f>(('NB Product Costs'!AG41+Labor!B24)/'NB Recipes'!Q42)+Packaging!#REF!</f>
        <v>#N/A</v>
      </c>
      <c r="BH10" s="41" t="e">
        <f>(('NB Product Costs'!AG41+Labor!B26)/('NB Recipes'!Q43/4))+Packaging!#REF!</f>
        <v>#N/A</v>
      </c>
      <c r="BI10" s="41" t="e">
        <f>(('NB Product Costs'!AG41+Labor!B26)/('NB Recipes'!Q43/8))+Packaging!#REF!</f>
        <v>#N/A</v>
      </c>
      <c r="BJ10" s="41" t="e">
        <f>(('NB Product Costs'!AI41+Labor!B25)/'NB Recipes'!R40)+Packaging!#REF!</f>
        <v>#N/A</v>
      </c>
      <c r="BK10" s="41" t="e">
        <f>(('NB Product Costs'!AI41+Labor!B24)/'NB Recipes'!R42)+Packaging!#REF!</f>
        <v>#N/A</v>
      </c>
      <c r="BL10" s="20" t="e">
        <f>(('NB Product Costs'!AI41+Labor!B26)/('NB Recipes'!R43/4))+Packaging!#REF!</f>
        <v>#N/A</v>
      </c>
      <c r="BM10" s="20" t="e">
        <f>(('NB Product Costs'!AI41+Labor!B26)/('NB Recipes'!R43/8))+Packaging!#REF!</f>
        <v>#N/A</v>
      </c>
      <c r="BN10" s="20" t="e">
        <f>(('NB Product Costs'!#REF!+Labor!B25)/'NB Recipes'!#REF!)+Packaging!#REF!</f>
        <v>#REF!</v>
      </c>
      <c r="BO10" s="20" t="e">
        <f>(('NB Product Costs'!#REF!+Labor!B24)/'NB Recipes'!#REF!)+Packaging!#REF!</f>
        <v>#REF!</v>
      </c>
      <c r="BP10" s="20" t="e">
        <f>(('NB Product Costs'!#REF!+Labor!B26)/('NB Recipes'!#REF!/4))+Packaging!#REF!</f>
        <v>#REF!</v>
      </c>
      <c r="BQ10" s="20" t="e">
        <f>(('NB Product Costs'!#REF!+Labor!B26)/('NB Recipes'!#REF!/8))+Packaging!#REF!</f>
        <v>#REF!</v>
      </c>
      <c r="BR10" s="20" t="e">
        <f>(('NB Product Costs'!AM41+Labor!B25)/'NB Recipes'!T40)+Packaging!#REF!</f>
        <v>#N/A</v>
      </c>
      <c r="BS10" s="20" t="e">
        <f>(('NB Product Costs'!AM41+Labor!B24)/'NB Recipes'!T42)+Packaging!#REF!</f>
        <v>#N/A</v>
      </c>
      <c r="BT10" s="20" t="e">
        <f>(('NB Product Costs'!AM41+Labor!B26)/('NB Recipes'!T43/4))+Packaging!#REF!</f>
        <v>#N/A</v>
      </c>
      <c r="BU10" s="20" t="e">
        <f>(('NB Product Costs'!AM41+Labor!B26)/('NB Recipes'!T43/8))+Packaging!#REF!</f>
        <v>#N/A</v>
      </c>
      <c r="BV10" s="54" t="e">
        <f>(('NB Product Costs'!AO41+Labor!B25)/'NB Recipes'!U40)+Packaging!#REF!</f>
        <v>#N/A</v>
      </c>
      <c r="BW10" s="55" t="e">
        <f>(('NB Product Costs'!AO41+Labor!B24)/'NB Recipes'!U42)+Packaging!#REF!</f>
        <v>#N/A</v>
      </c>
      <c r="BX10" s="55" t="e">
        <f>(('NB Product Costs'!AO41+Labor!B26)/('NB Recipes'!U43/4))+Packaging!#REF!</f>
        <v>#N/A</v>
      </c>
      <c r="BY10" s="55" t="e">
        <f>(('NB Product Costs'!AO41+Labor!B26)/('NB Recipes'!U43/8))+Packaging!#REF!</f>
        <v>#N/A</v>
      </c>
    </row>
    <row r="11" spans="1:77" ht="21" customHeight="1">
      <c r="A11" s="40" t="s">
        <v>47</v>
      </c>
      <c r="B11" s="10">
        <v>9.9499999999999993</v>
      </c>
      <c r="C11" s="56">
        <v>5</v>
      </c>
      <c r="D11" s="10">
        <v>40</v>
      </c>
      <c r="E11" s="10">
        <v>80</v>
      </c>
      <c r="F11" s="10">
        <v>12.95</v>
      </c>
      <c r="G11" s="56">
        <v>5.5</v>
      </c>
      <c r="H11" s="10">
        <v>40</v>
      </c>
      <c r="I11" s="10">
        <v>80</v>
      </c>
      <c r="J11" s="10">
        <v>12.95</v>
      </c>
      <c r="K11" s="10">
        <v>6</v>
      </c>
      <c r="L11" s="10">
        <v>40</v>
      </c>
      <c r="M11" s="10">
        <v>80</v>
      </c>
      <c r="N11" s="10">
        <v>14.95</v>
      </c>
      <c r="O11" s="10">
        <v>6</v>
      </c>
      <c r="P11" s="10">
        <v>40</v>
      </c>
      <c r="Q11" s="10">
        <v>80</v>
      </c>
      <c r="R11" s="10">
        <v>13.945</v>
      </c>
      <c r="S11" s="10">
        <v>7</v>
      </c>
      <c r="T11" s="10">
        <v>40</v>
      </c>
      <c r="U11" s="10">
        <v>80</v>
      </c>
      <c r="V11" s="10">
        <v>13.95</v>
      </c>
      <c r="W11" s="56">
        <v>6</v>
      </c>
      <c r="X11" s="10">
        <v>40</v>
      </c>
      <c r="Y11" s="10">
        <v>80</v>
      </c>
      <c r="Z11" s="10">
        <v>13.95</v>
      </c>
      <c r="AA11" s="10">
        <v>6</v>
      </c>
      <c r="AB11" s="10">
        <v>40</v>
      </c>
      <c r="AC11" s="10">
        <v>80</v>
      </c>
      <c r="AD11" s="10">
        <v>13.95</v>
      </c>
      <c r="AE11" s="56">
        <v>6</v>
      </c>
      <c r="AF11" s="10">
        <v>40</v>
      </c>
      <c r="AG11" s="10">
        <v>80</v>
      </c>
      <c r="AH11" s="10">
        <v>13.95</v>
      </c>
      <c r="AI11" s="10">
        <v>7</v>
      </c>
      <c r="AJ11" s="10">
        <v>40</v>
      </c>
      <c r="AK11" s="10">
        <v>80</v>
      </c>
      <c r="AL11" s="10">
        <v>13.95</v>
      </c>
      <c r="AM11" s="10">
        <v>7</v>
      </c>
      <c r="AN11" s="10">
        <v>40</v>
      </c>
      <c r="AO11" s="10">
        <v>80</v>
      </c>
      <c r="AP11" s="10">
        <v>13.95</v>
      </c>
      <c r="AQ11" s="10">
        <v>7</v>
      </c>
      <c r="AR11" s="10">
        <v>40</v>
      </c>
      <c r="AS11" s="10">
        <v>80</v>
      </c>
      <c r="AT11" s="10">
        <v>12.95</v>
      </c>
      <c r="AU11" s="10">
        <v>6</v>
      </c>
      <c r="AV11" s="10">
        <v>40</v>
      </c>
      <c r="AW11" s="10">
        <v>80</v>
      </c>
      <c r="AX11" s="10">
        <v>13.95</v>
      </c>
      <c r="AY11" s="10">
        <v>7</v>
      </c>
      <c r="AZ11" s="10">
        <v>40</v>
      </c>
      <c r="BA11" s="10">
        <v>80</v>
      </c>
      <c r="BB11" s="10">
        <v>40</v>
      </c>
      <c r="BC11" s="10">
        <v>80</v>
      </c>
      <c r="BD11" s="10">
        <v>40</v>
      </c>
      <c r="BE11" s="10">
        <v>80</v>
      </c>
      <c r="BF11" s="10">
        <v>13.95</v>
      </c>
      <c r="BG11" s="56">
        <v>6</v>
      </c>
      <c r="BH11" s="10"/>
      <c r="BI11" s="10"/>
      <c r="BJ11" s="10">
        <v>14.95</v>
      </c>
      <c r="BK11" s="10">
        <v>7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57"/>
      <c r="BW11" s="10"/>
      <c r="BX11" s="10"/>
      <c r="BY11" s="10"/>
    </row>
    <row r="12" spans="1:77" ht="21" customHeight="1">
      <c r="A12" s="40" t="s">
        <v>51</v>
      </c>
      <c r="B12" s="58" t="e">
        <f t="shared" ref="B12:BY12" si="0">(B11-B10)/B11</f>
        <v>#N/A</v>
      </c>
      <c r="C12" s="58" t="e">
        <f t="shared" si="0"/>
        <v>#N/A</v>
      </c>
      <c r="D12" s="58" t="e">
        <f t="shared" si="0"/>
        <v>#N/A</v>
      </c>
      <c r="E12" s="58" t="e">
        <f t="shared" si="0"/>
        <v>#N/A</v>
      </c>
      <c r="F12" s="59" t="e">
        <f t="shared" si="0"/>
        <v>#N/A</v>
      </c>
      <c r="G12" s="59" t="e">
        <f t="shared" si="0"/>
        <v>#N/A</v>
      </c>
      <c r="H12" s="59" t="e">
        <f t="shared" si="0"/>
        <v>#N/A</v>
      </c>
      <c r="I12" s="59" t="e">
        <f t="shared" si="0"/>
        <v>#N/A</v>
      </c>
      <c r="J12" s="58" t="e">
        <f t="shared" si="0"/>
        <v>#N/A</v>
      </c>
      <c r="K12" s="58" t="e">
        <f t="shared" si="0"/>
        <v>#N/A</v>
      </c>
      <c r="L12" s="58" t="e">
        <f t="shared" si="0"/>
        <v>#N/A</v>
      </c>
      <c r="M12" s="58" t="e">
        <f t="shared" si="0"/>
        <v>#N/A</v>
      </c>
      <c r="N12" s="58" t="e">
        <f t="shared" si="0"/>
        <v>#N/A</v>
      </c>
      <c r="O12" s="58" t="e">
        <f t="shared" si="0"/>
        <v>#N/A</v>
      </c>
      <c r="P12" s="58" t="e">
        <f t="shared" si="0"/>
        <v>#N/A</v>
      </c>
      <c r="Q12" s="58" t="e">
        <f t="shared" si="0"/>
        <v>#N/A</v>
      </c>
      <c r="R12" s="58" t="e">
        <f t="shared" si="0"/>
        <v>#N/A</v>
      </c>
      <c r="S12" s="58" t="e">
        <f t="shared" si="0"/>
        <v>#N/A</v>
      </c>
      <c r="T12" s="58" t="e">
        <f t="shared" si="0"/>
        <v>#N/A</v>
      </c>
      <c r="U12" s="58" t="e">
        <f t="shared" si="0"/>
        <v>#N/A</v>
      </c>
      <c r="V12" s="58" t="e">
        <f t="shared" si="0"/>
        <v>#N/A</v>
      </c>
      <c r="W12" s="58" t="e">
        <f t="shared" si="0"/>
        <v>#N/A</v>
      </c>
      <c r="X12" s="58" t="e">
        <f t="shared" si="0"/>
        <v>#N/A</v>
      </c>
      <c r="Y12" s="58" t="e">
        <f t="shared" si="0"/>
        <v>#N/A</v>
      </c>
      <c r="Z12" s="58" t="e">
        <f t="shared" si="0"/>
        <v>#N/A</v>
      </c>
      <c r="AA12" s="58" t="e">
        <f t="shared" si="0"/>
        <v>#N/A</v>
      </c>
      <c r="AB12" s="58" t="e">
        <f t="shared" si="0"/>
        <v>#N/A</v>
      </c>
      <c r="AC12" s="58" t="e">
        <f t="shared" si="0"/>
        <v>#N/A</v>
      </c>
      <c r="AD12" s="58" t="e">
        <f t="shared" si="0"/>
        <v>#N/A</v>
      </c>
      <c r="AE12" s="58" t="e">
        <f t="shared" si="0"/>
        <v>#N/A</v>
      </c>
      <c r="AF12" s="58" t="e">
        <f t="shared" si="0"/>
        <v>#N/A</v>
      </c>
      <c r="AG12" s="58" t="e">
        <f t="shared" si="0"/>
        <v>#N/A</v>
      </c>
      <c r="AH12" s="58" t="e">
        <f t="shared" si="0"/>
        <v>#N/A</v>
      </c>
      <c r="AI12" s="58" t="e">
        <f t="shared" si="0"/>
        <v>#N/A</v>
      </c>
      <c r="AJ12" s="58" t="e">
        <f t="shared" si="0"/>
        <v>#N/A</v>
      </c>
      <c r="AK12" s="58" t="e">
        <f t="shared" si="0"/>
        <v>#N/A</v>
      </c>
      <c r="AL12" s="58" t="e">
        <f t="shared" si="0"/>
        <v>#N/A</v>
      </c>
      <c r="AM12" s="58" t="e">
        <f t="shared" si="0"/>
        <v>#N/A</v>
      </c>
      <c r="AN12" s="58" t="e">
        <f t="shared" si="0"/>
        <v>#N/A</v>
      </c>
      <c r="AO12" s="58" t="e">
        <f t="shared" si="0"/>
        <v>#N/A</v>
      </c>
      <c r="AP12" s="58" t="e">
        <f t="shared" si="0"/>
        <v>#REF!</v>
      </c>
      <c r="AQ12" s="58" t="e">
        <f t="shared" si="0"/>
        <v>#REF!</v>
      </c>
      <c r="AR12" s="58" t="e">
        <f t="shared" si="0"/>
        <v>#REF!</v>
      </c>
      <c r="AS12" s="58" t="e">
        <f t="shared" si="0"/>
        <v>#REF!</v>
      </c>
      <c r="AT12" s="58" t="e">
        <f t="shared" si="0"/>
        <v>#N/A</v>
      </c>
      <c r="AU12" s="58" t="e">
        <f t="shared" si="0"/>
        <v>#N/A</v>
      </c>
      <c r="AV12" s="58" t="e">
        <f t="shared" si="0"/>
        <v>#N/A</v>
      </c>
      <c r="AW12" s="58" t="e">
        <f t="shared" si="0"/>
        <v>#N/A</v>
      </c>
      <c r="AX12" s="58" t="e">
        <f t="shared" si="0"/>
        <v>#N/A</v>
      </c>
      <c r="AY12" s="58" t="e">
        <f t="shared" si="0"/>
        <v>#N/A</v>
      </c>
      <c r="AZ12" s="58" t="e">
        <f t="shared" si="0"/>
        <v>#N/A</v>
      </c>
      <c r="BA12" s="58" t="e">
        <f t="shared" si="0"/>
        <v>#N/A</v>
      </c>
      <c r="BB12" s="58" t="e">
        <f t="shared" si="0"/>
        <v>#N/A</v>
      </c>
      <c r="BC12" s="58" t="e">
        <f t="shared" si="0"/>
        <v>#N/A</v>
      </c>
      <c r="BD12" s="58" t="e">
        <f t="shared" si="0"/>
        <v>#N/A</v>
      </c>
      <c r="BE12" s="58" t="e">
        <f t="shared" si="0"/>
        <v>#N/A</v>
      </c>
      <c r="BF12" s="58" t="e">
        <f t="shared" si="0"/>
        <v>#N/A</v>
      </c>
      <c r="BG12" s="58" t="e">
        <f t="shared" si="0"/>
        <v>#N/A</v>
      </c>
      <c r="BH12" s="58" t="e">
        <f t="shared" si="0"/>
        <v>#N/A</v>
      </c>
      <c r="BI12" s="58" t="e">
        <f t="shared" si="0"/>
        <v>#N/A</v>
      </c>
      <c r="BJ12" s="58" t="e">
        <f t="shared" si="0"/>
        <v>#N/A</v>
      </c>
      <c r="BK12" s="58" t="e">
        <f t="shared" si="0"/>
        <v>#N/A</v>
      </c>
      <c r="BL12" s="58" t="e">
        <f t="shared" si="0"/>
        <v>#N/A</v>
      </c>
      <c r="BM12" s="58" t="e">
        <f t="shared" si="0"/>
        <v>#N/A</v>
      </c>
      <c r="BN12" s="58" t="e">
        <f t="shared" si="0"/>
        <v>#REF!</v>
      </c>
      <c r="BO12" s="58" t="e">
        <f t="shared" si="0"/>
        <v>#REF!</v>
      </c>
      <c r="BP12" s="58" t="e">
        <f t="shared" si="0"/>
        <v>#REF!</v>
      </c>
      <c r="BQ12" s="58" t="e">
        <f t="shared" si="0"/>
        <v>#REF!</v>
      </c>
      <c r="BR12" s="58" t="e">
        <f t="shared" si="0"/>
        <v>#N/A</v>
      </c>
      <c r="BS12" s="58" t="e">
        <f t="shared" si="0"/>
        <v>#N/A</v>
      </c>
      <c r="BT12" s="58" t="e">
        <f t="shared" si="0"/>
        <v>#N/A</v>
      </c>
      <c r="BU12" s="58" t="e">
        <f t="shared" si="0"/>
        <v>#N/A</v>
      </c>
      <c r="BV12" s="58" t="e">
        <f t="shared" si="0"/>
        <v>#N/A</v>
      </c>
      <c r="BW12" s="58" t="e">
        <f t="shared" si="0"/>
        <v>#N/A</v>
      </c>
      <c r="BX12" s="58" t="e">
        <f t="shared" si="0"/>
        <v>#N/A</v>
      </c>
      <c r="BY12" s="58" t="e">
        <f t="shared" si="0"/>
        <v>#N/A</v>
      </c>
    </row>
    <row r="13" spans="1:77" ht="21" customHeight="1">
      <c r="A13" s="40" t="s">
        <v>53</v>
      </c>
      <c r="B13" s="10">
        <v>5.95</v>
      </c>
      <c r="C13" s="10">
        <v>3.85</v>
      </c>
      <c r="D13" s="10">
        <v>32</v>
      </c>
      <c r="E13" s="10">
        <v>64</v>
      </c>
      <c r="F13" s="10">
        <v>7.5</v>
      </c>
      <c r="G13" s="10">
        <v>4.25</v>
      </c>
      <c r="H13" s="10">
        <v>32</v>
      </c>
      <c r="I13" s="10">
        <v>64</v>
      </c>
      <c r="J13" s="10">
        <v>7.5</v>
      </c>
      <c r="K13" s="10">
        <v>6</v>
      </c>
      <c r="L13" s="10">
        <v>32</v>
      </c>
      <c r="M13" s="10">
        <v>64</v>
      </c>
      <c r="N13" s="10">
        <v>8.9499999999999993</v>
      </c>
      <c r="O13" s="10">
        <v>6</v>
      </c>
      <c r="P13" s="10">
        <v>32</v>
      </c>
      <c r="Q13" s="10">
        <v>64</v>
      </c>
      <c r="R13" s="10">
        <v>8.25</v>
      </c>
      <c r="S13" s="10">
        <v>7</v>
      </c>
      <c r="T13" s="10">
        <v>32</v>
      </c>
      <c r="U13" s="10">
        <v>64</v>
      </c>
      <c r="V13" s="10">
        <v>7.5</v>
      </c>
      <c r="W13" s="10">
        <v>4.25</v>
      </c>
      <c r="X13" s="10">
        <v>32</v>
      </c>
      <c r="Y13" s="10">
        <v>64</v>
      </c>
      <c r="Z13" s="10">
        <v>8.25</v>
      </c>
      <c r="AA13" s="10">
        <v>4.75</v>
      </c>
      <c r="AB13" s="10">
        <v>32</v>
      </c>
      <c r="AC13" s="10">
        <v>64</v>
      </c>
      <c r="AD13" s="10">
        <v>8.75</v>
      </c>
      <c r="AE13" s="10">
        <v>4.75</v>
      </c>
      <c r="AF13" s="10">
        <v>32</v>
      </c>
      <c r="AG13" s="10">
        <v>64</v>
      </c>
      <c r="AH13" s="10">
        <v>8.75</v>
      </c>
      <c r="AI13" s="10">
        <v>7</v>
      </c>
      <c r="AJ13" s="10">
        <v>32</v>
      </c>
      <c r="AK13" s="10">
        <v>64</v>
      </c>
      <c r="AL13" s="10">
        <v>8.75</v>
      </c>
      <c r="AM13" s="10">
        <v>7</v>
      </c>
      <c r="AN13" s="10">
        <v>32</v>
      </c>
      <c r="AO13" s="10">
        <v>64</v>
      </c>
      <c r="AP13" s="10">
        <v>8.5</v>
      </c>
      <c r="AQ13" s="10">
        <v>7</v>
      </c>
      <c r="AR13" s="10">
        <v>32</v>
      </c>
      <c r="AS13" s="10">
        <v>64</v>
      </c>
      <c r="AT13" s="10">
        <v>7.5</v>
      </c>
      <c r="AU13" s="10">
        <v>4</v>
      </c>
      <c r="AV13" s="10">
        <v>32</v>
      </c>
      <c r="AW13" s="10">
        <v>64</v>
      </c>
      <c r="AX13" s="10">
        <v>8.75</v>
      </c>
      <c r="AY13" s="10">
        <v>4.75</v>
      </c>
      <c r="AZ13" s="10">
        <v>32</v>
      </c>
      <c r="BA13" s="10">
        <v>64</v>
      </c>
      <c r="BB13" s="10">
        <v>32</v>
      </c>
      <c r="BC13" s="10">
        <v>64</v>
      </c>
      <c r="BD13" s="10">
        <v>32</v>
      </c>
      <c r="BE13" s="10">
        <v>64</v>
      </c>
      <c r="BF13" s="10">
        <v>7.5</v>
      </c>
      <c r="BG13" s="10">
        <v>4.25</v>
      </c>
      <c r="BH13" s="10"/>
      <c r="BI13" s="10"/>
      <c r="BJ13" s="10">
        <v>8.75</v>
      </c>
      <c r="BK13" s="10">
        <v>5.5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57"/>
      <c r="BW13" s="57"/>
      <c r="BX13" s="57"/>
      <c r="BY13" s="57"/>
    </row>
    <row r="14" spans="1:77" ht="21" customHeight="1">
      <c r="A14" s="40" t="s">
        <v>56</v>
      </c>
      <c r="B14" s="67" t="e">
        <f>(B13-B10-$B$4)/B13</f>
        <v>#N/A</v>
      </c>
      <c r="C14" s="58" t="e">
        <f>(C13-C10-$C$4)/C13</f>
        <v>#N/A</v>
      </c>
      <c r="D14" s="58" t="e">
        <f>(D13-D10-$D$4)/D13</f>
        <v>#N/A</v>
      </c>
      <c r="E14" s="58" t="e">
        <f>(E13-E10-$E$4)/E13</f>
        <v>#N/A</v>
      </c>
      <c r="F14" s="67" t="e">
        <f>(F13-F10-$B$4)/F13</f>
        <v>#N/A</v>
      </c>
      <c r="G14" s="58" t="e">
        <f>(G13-G10-$C$4)/G13</f>
        <v>#N/A</v>
      </c>
      <c r="H14" s="58" t="e">
        <f>(H13-H10-$D$4)/H13</f>
        <v>#N/A</v>
      </c>
      <c r="I14" s="58" t="e">
        <f>(I13-I10-$E$4)/I13</f>
        <v>#N/A</v>
      </c>
      <c r="J14" s="58" t="e">
        <f>(J13-J10-$B$4)/J13</f>
        <v>#N/A</v>
      </c>
      <c r="K14" s="58" t="e">
        <f>(K13-K10-$C$4)/K13</f>
        <v>#N/A</v>
      </c>
      <c r="L14" s="58" t="e">
        <f>(L13-L10-$D$4)/L13</f>
        <v>#N/A</v>
      </c>
      <c r="M14" s="58" t="e">
        <f>(M13-M10-$E$4)/M13</f>
        <v>#N/A</v>
      </c>
      <c r="N14" s="58" t="e">
        <f>(N13-N10-$B$4)/N13</f>
        <v>#N/A</v>
      </c>
      <c r="O14" s="58" t="e">
        <f>(O13-O10-$C$4)/O13</f>
        <v>#N/A</v>
      </c>
      <c r="P14" s="58" t="e">
        <f>(P13-P10-$D$4)/P13</f>
        <v>#N/A</v>
      </c>
      <c r="Q14" s="58" t="e">
        <f>(Q13-Q10-$E$4)/Q13</f>
        <v>#N/A</v>
      </c>
      <c r="R14" s="58" t="e">
        <f>(R13-R10-$B$4)/R13</f>
        <v>#N/A</v>
      </c>
      <c r="S14" s="58" t="e">
        <f>(S13-S10-$C$4)/S13</f>
        <v>#N/A</v>
      </c>
      <c r="T14" s="58" t="e">
        <f>(T13-T10-$D$4)/T13</f>
        <v>#N/A</v>
      </c>
      <c r="U14" s="58" t="e">
        <f>(U13-U10-$E$4)/U13</f>
        <v>#N/A</v>
      </c>
      <c r="V14" s="67" t="e">
        <f>(V13-V10-$B$4)/V13</f>
        <v>#N/A</v>
      </c>
      <c r="W14" s="58" t="e">
        <f>(W13-W10-$C$4)/W13</f>
        <v>#N/A</v>
      </c>
      <c r="X14" s="58" t="e">
        <f>(X13-X10-$D$4)/X13</f>
        <v>#N/A</v>
      </c>
      <c r="Y14" s="58" t="e">
        <f>(Y13-Y10-$E$4)/Y13</f>
        <v>#N/A</v>
      </c>
      <c r="Z14" s="67" t="e">
        <f>(Z13-Z10-$B$4)/Z13</f>
        <v>#N/A</v>
      </c>
      <c r="AA14" s="58" t="e">
        <f>(AA13-AA10-$C$4)/AA13</f>
        <v>#N/A</v>
      </c>
      <c r="AB14" s="58" t="e">
        <f>(AB13-AB10-$D$4)/AB13</f>
        <v>#N/A</v>
      </c>
      <c r="AC14" s="58" t="e">
        <f>(AC13-AC10-$E$4)/AC13</f>
        <v>#N/A</v>
      </c>
      <c r="AD14" s="67" t="e">
        <f>(AD13-AD10-$B$4)/AD13</f>
        <v>#N/A</v>
      </c>
      <c r="AE14" s="58" t="e">
        <f>(AE13-AE10-$C$4)/AE13</f>
        <v>#N/A</v>
      </c>
      <c r="AF14" s="58" t="e">
        <f>(AF13-AF10-$D$4)/AF13</f>
        <v>#N/A</v>
      </c>
      <c r="AG14" s="58" t="e">
        <f>(AG13-AG10-$E$4)/AG13</f>
        <v>#N/A</v>
      </c>
      <c r="AH14" s="67" t="e">
        <f>(AH13-AH10-$B$4)/AH13</f>
        <v>#N/A</v>
      </c>
      <c r="AI14" s="58" t="e">
        <f>(AI13-AI10-$C$4)/AI13</f>
        <v>#N/A</v>
      </c>
      <c r="AJ14" s="58" t="e">
        <f>(AJ13-AJ10-$D$4)/AJ13</f>
        <v>#N/A</v>
      </c>
      <c r="AK14" s="58" t="e">
        <f>(AK13-AK10-$E$4)/AK13</f>
        <v>#N/A</v>
      </c>
      <c r="AL14" s="67" t="e">
        <f>(AL13-AL10-$B$4)/AL13</f>
        <v>#N/A</v>
      </c>
      <c r="AM14" s="58" t="e">
        <f>(AM13-AM10-$C$4)/AM13</f>
        <v>#N/A</v>
      </c>
      <c r="AN14" s="58" t="e">
        <f>(AN13-AN10-$D$4)/AN13</f>
        <v>#N/A</v>
      </c>
      <c r="AO14" s="58" t="e">
        <f>(AO13-AO10-$E$4)/AO13</f>
        <v>#N/A</v>
      </c>
      <c r="AP14" s="58" t="e">
        <f>(AP13-AP10-$B$4)/AP13</f>
        <v>#REF!</v>
      </c>
      <c r="AQ14" s="58" t="e">
        <f>(AQ13-AQ10-$C$4)/AQ13</f>
        <v>#REF!</v>
      </c>
      <c r="AR14" s="58" t="e">
        <f>(AR13-AR10-$D$4)/AR13</f>
        <v>#REF!</v>
      </c>
      <c r="AS14" s="58" t="e">
        <f>(AS13-AS10-$E$4)/AS13</f>
        <v>#REF!</v>
      </c>
      <c r="AT14" s="67" t="e">
        <f>(AT13-AT10-$B$4)/AT13</f>
        <v>#N/A</v>
      </c>
      <c r="AU14" s="58" t="e">
        <f>(AU13-AU10-$C$4)/AU13</f>
        <v>#N/A</v>
      </c>
      <c r="AV14" s="58" t="e">
        <f>(AV13-AV10-$D$4)/AV13</f>
        <v>#N/A</v>
      </c>
      <c r="AW14" s="58" t="e">
        <f>(AW13-AW10-$E$4)/AW13</f>
        <v>#N/A</v>
      </c>
      <c r="AX14" s="67" t="e">
        <f>(AX13-AX10-$B$4)/AX13</f>
        <v>#N/A</v>
      </c>
      <c r="AY14" s="58" t="e">
        <f>(AY13-AY10-$C$4)/AY13</f>
        <v>#N/A</v>
      </c>
      <c r="AZ14" s="58" t="e">
        <f>(AZ13-AZ10-$D$4)/AZ13</f>
        <v>#N/A</v>
      </c>
      <c r="BA14" s="58" t="e">
        <f>(BA13-BA10-$E$4)/BA13</f>
        <v>#N/A</v>
      </c>
      <c r="BB14" s="58" t="e">
        <f>(BB13-BB10-$D$4)/BB13</f>
        <v>#N/A</v>
      </c>
      <c r="BC14" s="58" t="e">
        <f>(BC13-BC10-$E$4)/BC13</f>
        <v>#N/A</v>
      </c>
      <c r="BD14" s="58" t="e">
        <f>(BD13-BD10-$D$4)/BD13</f>
        <v>#N/A</v>
      </c>
      <c r="BE14" s="58" t="e">
        <f>(BE13-BE10-$E$4)/BE13</f>
        <v>#N/A</v>
      </c>
      <c r="BF14" s="72" t="e">
        <f>(BF13-BF10-$B$4)/BF13</f>
        <v>#N/A</v>
      </c>
      <c r="BG14" s="73" t="e">
        <f>(BG13-BG10-$C$4)/BG13</f>
        <v>#N/A</v>
      </c>
      <c r="BH14" s="58" t="e">
        <f>(BH13-BH10-$D$4)/BH13</f>
        <v>#N/A</v>
      </c>
      <c r="BI14" s="58" t="e">
        <f>(BI13-BI10-$E$4)/BI13</f>
        <v>#N/A</v>
      </c>
      <c r="BJ14" s="73" t="e">
        <f>(BJ13-BJ10-$B$4)/BJ13</f>
        <v>#N/A</v>
      </c>
      <c r="BK14" s="73" t="e">
        <f>(BK13-BK10-$C$4)/BK13</f>
        <v>#N/A</v>
      </c>
      <c r="BL14" s="58" t="e">
        <f>(BL13-BL10-$D$4)/BL13</f>
        <v>#N/A</v>
      </c>
      <c r="BM14" s="58" t="e">
        <f>(BM13-BM10-$E$4)/BM13</f>
        <v>#N/A</v>
      </c>
      <c r="BN14" s="20" t="e">
        <f>(BN13-BN10-$B$4)/BN13</f>
        <v>#REF!</v>
      </c>
      <c r="BO14" s="20" t="e">
        <f>(BO13-BO10-$C$4)/BO13</f>
        <v>#REF!</v>
      </c>
      <c r="BP14" s="58" t="e">
        <f>(BP13-BP10-$D$4)/BP13</f>
        <v>#REF!</v>
      </c>
      <c r="BQ14" s="58" t="e">
        <f>(BQ13-BQ10-$E$4)/BQ13</f>
        <v>#REF!</v>
      </c>
      <c r="BR14" s="20" t="e">
        <f>(BR13-BR10-$B$4)/BR13</f>
        <v>#N/A</v>
      </c>
      <c r="BS14" s="20" t="e">
        <f>(BS13-BS10-$C$4)/BS13</f>
        <v>#N/A</v>
      </c>
      <c r="BT14" s="58" t="e">
        <f>(BT13-BT10-$D$4)/BT13</f>
        <v>#N/A</v>
      </c>
      <c r="BU14" s="58" t="e">
        <f>(BU13-BU10-$E$4)/BU13</f>
        <v>#N/A</v>
      </c>
      <c r="BV14" s="20" t="e">
        <f>(BV13-BV10-$B$4)/BV13</f>
        <v>#N/A</v>
      </c>
      <c r="BW14" s="20" t="e">
        <f>(BW13-BW10-$C$4)/BW13</f>
        <v>#N/A</v>
      </c>
      <c r="BX14" s="58" t="e">
        <f>(BX13-BX10-$D$4)/BX13</f>
        <v>#N/A</v>
      </c>
      <c r="BY14" s="58" t="e">
        <f>(BY13-BY10-$E$4)/BY13</f>
        <v>#N/A</v>
      </c>
    </row>
    <row r="15" spans="1:77" ht="21" customHeight="1">
      <c r="A15" s="40" t="s">
        <v>59</v>
      </c>
      <c r="B15" s="41">
        <f>B13*(1-$B$5)</f>
        <v>4.4625000000000004</v>
      </c>
      <c r="C15" s="41">
        <f>C13*(1-$C$5)</f>
        <v>2.8875000000000002</v>
      </c>
      <c r="D15" s="41">
        <f>D13*(1-$D$5)</f>
        <v>24</v>
      </c>
      <c r="E15" s="41">
        <f>E13*(1-$E$5)</f>
        <v>48</v>
      </c>
      <c r="F15" s="41">
        <f>F13*(1-$B$5)</f>
        <v>5.625</v>
      </c>
      <c r="G15" s="41">
        <f>G13*(1-$C$5)</f>
        <v>3.1875</v>
      </c>
      <c r="H15" s="41">
        <f>H13*(1-$D$5)</f>
        <v>24</v>
      </c>
      <c r="I15" s="41">
        <f>I13*(1-$E$5)</f>
        <v>48</v>
      </c>
      <c r="J15" s="41">
        <f>J13*(1-$B$5)</f>
        <v>5.625</v>
      </c>
      <c r="K15" s="41">
        <f>K13*(1-$C$5)</f>
        <v>4.5</v>
      </c>
      <c r="L15" s="41">
        <f>L13*(1-$D$5)</f>
        <v>24</v>
      </c>
      <c r="M15" s="41">
        <f>M13*(1-$E$5)</f>
        <v>48</v>
      </c>
      <c r="N15" s="41">
        <f>N13*(1-$B$5)</f>
        <v>6.7124999999999995</v>
      </c>
      <c r="O15" s="41">
        <f>O13*(1-$C$5)</f>
        <v>4.5</v>
      </c>
      <c r="P15" s="41">
        <f>P13*(1-$D$5)</f>
        <v>24</v>
      </c>
      <c r="Q15" s="41">
        <f>Q13*(1-$E$5)</f>
        <v>48</v>
      </c>
      <c r="R15" s="41">
        <f>R13*(1-$B$5)</f>
        <v>6.1875</v>
      </c>
      <c r="S15" s="41">
        <f>S13*(1-$C$5)</f>
        <v>5.25</v>
      </c>
      <c r="T15" s="41">
        <f>T13*(1-$D$5)</f>
        <v>24</v>
      </c>
      <c r="U15" s="41">
        <f>U13*(1-$E$5)</f>
        <v>48</v>
      </c>
      <c r="V15" s="41">
        <f>V13*(1-$B$5)</f>
        <v>5.625</v>
      </c>
      <c r="W15" s="41">
        <f>W13*(1-$C$5)</f>
        <v>3.1875</v>
      </c>
      <c r="X15" s="41">
        <f>X13*(1-$D$5)</f>
        <v>24</v>
      </c>
      <c r="Y15" s="41">
        <f>Y13*(1-$E$5)</f>
        <v>48</v>
      </c>
      <c r="Z15" s="41">
        <f>Z13*(1-$B$5)</f>
        <v>6.1875</v>
      </c>
      <c r="AA15" s="41">
        <f>AA13*(1-$C$5)</f>
        <v>3.5625</v>
      </c>
      <c r="AB15" s="41">
        <f>AB13*(1-$D$5)</f>
        <v>24</v>
      </c>
      <c r="AC15" s="41">
        <f>AC13*(1-$E$5)</f>
        <v>48</v>
      </c>
      <c r="AD15" s="41">
        <f>AD13*(1-$B$5)</f>
        <v>6.5625</v>
      </c>
      <c r="AE15" s="41">
        <f>AE13*(1-$C$5)</f>
        <v>3.5625</v>
      </c>
      <c r="AF15" s="41">
        <f>AF13*(1-$D$5)</f>
        <v>24</v>
      </c>
      <c r="AG15" s="41">
        <f>AG13*(1-$E$5)</f>
        <v>48</v>
      </c>
      <c r="AH15" s="41">
        <f>AH13*(1-$B$5)</f>
        <v>6.5625</v>
      </c>
      <c r="AI15" s="41">
        <f>AI13*(1-$C$5)</f>
        <v>5.25</v>
      </c>
      <c r="AJ15" s="41">
        <f>AJ13*(1-$D$5)</f>
        <v>24</v>
      </c>
      <c r="AK15" s="41">
        <f>AK13*(1-$E$5)</f>
        <v>48</v>
      </c>
      <c r="AL15" s="41">
        <f>AL13*(1-$B$5)</f>
        <v>6.5625</v>
      </c>
      <c r="AM15" s="41">
        <f>AM13*(1-$C$5)</f>
        <v>5.25</v>
      </c>
      <c r="AN15" s="41">
        <f>AN13*(1-$D$5)</f>
        <v>24</v>
      </c>
      <c r="AO15" s="41">
        <f>AO13*(1-$E$5)</f>
        <v>48</v>
      </c>
      <c r="AP15" s="41">
        <f>AP13*(1-$B$5)</f>
        <v>6.375</v>
      </c>
      <c r="AQ15" s="41">
        <f>AQ13*(1-$C$5)</f>
        <v>5.25</v>
      </c>
      <c r="AR15" s="41">
        <f>AR13*(1-$D$5)</f>
        <v>24</v>
      </c>
      <c r="AS15" s="41">
        <f>AS13*(1-$E$5)</f>
        <v>48</v>
      </c>
      <c r="AT15" s="41">
        <f>AT13*(1-$B$5)</f>
        <v>5.625</v>
      </c>
      <c r="AU15" s="41">
        <f>AU13*(1-$C$5)</f>
        <v>3</v>
      </c>
      <c r="AV15" s="41">
        <f>AV13*(1-$D$5)</f>
        <v>24</v>
      </c>
      <c r="AW15" s="41">
        <f>AW13*(1-$E$5)</f>
        <v>48</v>
      </c>
      <c r="AX15" s="41">
        <f>AX13*(1-$B$5)</f>
        <v>6.5625</v>
      </c>
      <c r="AY15" s="41">
        <f>AY13*(1-$C$5)</f>
        <v>3.5625</v>
      </c>
      <c r="AZ15" s="41">
        <f>AZ13*(1-$D$5)</f>
        <v>24</v>
      </c>
      <c r="BA15" s="41">
        <f>BA13*(1-$E$5)</f>
        <v>48</v>
      </c>
      <c r="BB15" s="41">
        <f>BB13*(1-$D$5)</f>
        <v>24</v>
      </c>
      <c r="BC15" s="41">
        <f>BC13*(1-$E$5)</f>
        <v>48</v>
      </c>
      <c r="BD15" s="41">
        <f>BD13*(1-$D$5)</f>
        <v>24</v>
      </c>
      <c r="BE15" s="41">
        <f>BE13*(1-$E$5)</f>
        <v>48</v>
      </c>
      <c r="BF15" s="41">
        <f>BF13*(1-$B$5)</f>
        <v>5.625</v>
      </c>
      <c r="BG15" s="41">
        <f>BG13*(1-$C$5)</f>
        <v>3.1875</v>
      </c>
      <c r="BH15" s="41">
        <f>BH13*(1-$D$5)</f>
        <v>0</v>
      </c>
      <c r="BI15" s="41">
        <f>BI13*(1-$E$5)</f>
        <v>0</v>
      </c>
      <c r="BJ15" s="41">
        <f>BJ13*(1-$B$5)</f>
        <v>6.5625</v>
      </c>
      <c r="BK15" s="41">
        <f>BK13*(1-$C$5)</f>
        <v>4.125</v>
      </c>
      <c r="BL15" s="41">
        <f>BL13*(1-$D$5)</f>
        <v>0</v>
      </c>
      <c r="BM15" s="41">
        <f>BM13*(1-$E$5)</f>
        <v>0</v>
      </c>
      <c r="BN15" s="41">
        <f>BN13*(1-$B$5)</f>
        <v>0</v>
      </c>
      <c r="BO15" s="41">
        <f>BO13*(1-$C$5)</f>
        <v>0</v>
      </c>
      <c r="BP15" s="41">
        <f>BP13*(1-$D$5)</f>
        <v>0</v>
      </c>
      <c r="BQ15" s="41">
        <f>BQ13*(1-$E$5)</f>
        <v>0</v>
      </c>
      <c r="BR15" s="41">
        <f>BR13*(1-$B$5)</f>
        <v>0</v>
      </c>
      <c r="BS15" s="41">
        <f>BS13*(1-$C$5)</f>
        <v>0</v>
      </c>
      <c r="BT15" s="41">
        <f>BT13*(1-$D$5)</f>
        <v>0</v>
      </c>
      <c r="BU15" s="41">
        <f>BU13*(1-$E$5)</f>
        <v>0</v>
      </c>
      <c r="BV15" s="41">
        <f>BV13*(1-$B$5)</f>
        <v>0</v>
      </c>
      <c r="BW15" s="41">
        <f>BW13*(1-$C$5)</f>
        <v>0</v>
      </c>
      <c r="BX15" s="41">
        <f>BX13*(1-$D$5)</f>
        <v>0</v>
      </c>
      <c r="BY15" s="41">
        <f>BY13*(1-$E$5)</f>
        <v>0</v>
      </c>
    </row>
    <row r="16" spans="1:77" ht="21" customHeight="1">
      <c r="A16" s="40" t="s">
        <v>60</v>
      </c>
      <c r="B16" s="74" t="e">
        <f t="shared" ref="B16:BY16" si="1">(B15-B10)/B15</f>
        <v>#N/A</v>
      </c>
      <c r="C16" s="58" t="e">
        <f t="shared" si="1"/>
        <v>#N/A</v>
      </c>
      <c r="D16" s="58" t="e">
        <f t="shared" si="1"/>
        <v>#N/A</v>
      </c>
      <c r="E16" s="58" t="e">
        <f t="shared" si="1"/>
        <v>#N/A</v>
      </c>
      <c r="F16" s="74" t="e">
        <f t="shared" si="1"/>
        <v>#N/A</v>
      </c>
      <c r="G16" s="58" t="e">
        <f t="shared" si="1"/>
        <v>#N/A</v>
      </c>
      <c r="H16" s="58" t="e">
        <f t="shared" si="1"/>
        <v>#N/A</v>
      </c>
      <c r="I16" s="58" t="e">
        <f t="shared" si="1"/>
        <v>#N/A</v>
      </c>
      <c r="J16" s="58" t="e">
        <f t="shared" si="1"/>
        <v>#N/A</v>
      </c>
      <c r="K16" s="58" t="e">
        <f t="shared" si="1"/>
        <v>#N/A</v>
      </c>
      <c r="L16" s="58" t="e">
        <f t="shared" si="1"/>
        <v>#N/A</v>
      </c>
      <c r="M16" s="58" t="e">
        <f t="shared" si="1"/>
        <v>#N/A</v>
      </c>
      <c r="N16" s="58" t="e">
        <f t="shared" si="1"/>
        <v>#N/A</v>
      </c>
      <c r="O16" s="58" t="e">
        <f t="shared" si="1"/>
        <v>#N/A</v>
      </c>
      <c r="P16" s="58" t="e">
        <f t="shared" si="1"/>
        <v>#N/A</v>
      </c>
      <c r="Q16" s="58" t="e">
        <f t="shared" si="1"/>
        <v>#N/A</v>
      </c>
      <c r="R16" s="58" t="e">
        <f t="shared" si="1"/>
        <v>#N/A</v>
      </c>
      <c r="S16" s="58" t="e">
        <f t="shared" si="1"/>
        <v>#N/A</v>
      </c>
      <c r="T16" s="58" t="e">
        <f t="shared" si="1"/>
        <v>#N/A</v>
      </c>
      <c r="U16" s="58" t="e">
        <f t="shared" si="1"/>
        <v>#N/A</v>
      </c>
      <c r="V16" s="74" t="e">
        <f t="shared" si="1"/>
        <v>#N/A</v>
      </c>
      <c r="W16" s="58" t="e">
        <f t="shared" si="1"/>
        <v>#N/A</v>
      </c>
      <c r="X16" s="58" t="e">
        <f t="shared" si="1"/>
        <v>#N/A</v>
      </c>
      <c r="Y16" s="58" t="e">
        <f t="shared" si="1"/>
        <v>#N/A</v>
      </c>
      <c r="Z16" s="74" t="e">
        <f t="shared" si="1"/>
        <v>#N/A</v>
      </c>
      <c r="AA16" s="58" t="e">
        <f t="shared" si="1"/>
        <v>#N/A</v>
      </c>
      <c r="AB16" s="58" t="e">
        <f t="shared" si="1"/>
        <v>#N/A</v>
      </c>
      <c r="AC16" s="58" t="e">
        <f t="shared" si="1"/>
        <v>#N/A</v>
      </c>
      <c r="AD16" s="74" t="e">
        <f t="shared" si="1"/>
        <v>#N/A</v>
      </c>
      <c r="AE16" s="58" t="e">
        <f t="shared" si="1"/>
        <v>#N/A</v>
      </c>
      <c r="AF16" s="58" t="e">
        <f t="shared" si="1"/>
        <v>#N/A</v>
      </c>
      <c r="AG16" s="58" t="e">
        <f t="shared" si="1"/>
        <v>#N/A</v>
      </c>
      <c r="AH16" s="74" t="e">
        <f t="shared" si="1"/>
        <v>#N/A</v>
      </c>
      <c r="AI16" s="58" t="e">
        <f t="shared" si="1"/>
        <v>#N/A</v>
      </c>
      <c r="AJ16" s="58" t="e">
        <f t="shared" si="1"/>
        <v>#N/A</v>
      </c>
      <c r="AK16" s="58" t="e">
        <f t="shared" si="1"/>
        <v>#N/A</v>
      </c>
      <c r="AL16" s="74" t="e">
        <f t="shared" si="1"/>
        <v>#N/A</v>
      </c>
      <c r="AM16" s="58" t="e">
        <f t="shared" si="1"/>
        <v>#N/A</v>
      </c>
      <c r="AN16" s="58" t="e">
        <f t="shared" si="1"/>
        <v>#N/A</v>
      </c>
      <c r="AO16" s="58" t="e">
        <f t="shared" si="1"/>
        <v>#N/A</v>
      </c>
      <c r="AP16" s="58" t="e">
        <f t="shared" si="1"/>
        <v>#REF!</v>
      </c>
      <c r="AQ16" s="58" t="e">
        <f t="shared" si="1"/>
        <v>#REF!</v>
      </c>
      <c r="AR16" s="58" t="e">
        <f t="shared" si="1"/>
        <v>#REF!</v>
      </c>
      <c r="AS16" s="58" t="e">
        <f t="shared" si="1"/>
        <v>#REF!</v>
      </c>
      <c r="AT16" s="74" t="e">
        <f t="shared" si="1"/>
        <v>#N/A</v>
      </c>
      <c r="AU16" s="58" t="e">
        <f t="shared" si="1"/>
        <v>#N/A</v>
      </c>
      <c r="AV16" s="58" t="e">
        <f t="shared" si="1"/>
        <v>#N/A</v>
      </c>
      <c r="AW16" s="58" t="e">
        <f t="shared" si="1"/>
        <v>#N/A</v>
      </c>
      <c r="AX16" s="74" t="e">
        <f t="shared" si="1"/>
        <v>#N/A</v>
      </c>
      <c r="AY16" s="58" t="e">
        <f t="shared" si="1"/>
        <v>#N/A</v>
      </c>
      <c r="AZ16" s="58" t="e">
        <f t="shared" si="1"/>
        <v>#N/A</v>
      </c>
      <c r="BA16" s="58" t="e">
        <f t="shared" si="1"/>
        <v>#N/A</v>
      </c>
      <c r="BB16" s="58" t="e">
        <f t="shared" si="1"/>
        <v>#N/A</v>
      </c>
      <c r="BC16" s="58" t="e">
        <f t="shared" si="1"/>
        <v>#N/A</v>
      </c>
      <c r="BD16" s="58" t="e">
        <f t="shared" si="1"/>
        <v>#N/A</v>
      </c>
      <c r="BE16" s="58" t="e">
        <f t="shared" si="1"/>
        <v>#N/A</v>
      </c>
      <c r="BF16" s="74" t="e">
        <f t="shared" si="1"/>
        <v>#N/A</v>
      </c>
      <c r="BG16" s="58" t="e">
        <f t="shared" si="1"/>
        <v>#N/A</v>
      </c>
      <c r="BH16" s="58" t="e">
        <f t="shared" si="1"/>
        <v>#N/A</v>
      </c>
      <c r="BI16" s="58" t="e">
        <f t="shared" si="1"/>
        <v>#N/A</v>
      </c>
      <c r="BJ16" s="73" t="e">
        <f t="shared" si="1"/>
        <v>#N/A</v>
      </c>
      <c r="BK16" s="73" t="e">
        <f t="shared" si="1"/>
        <v>#N/A</v>
      </c>
      <c r="BL16" s="58" t="e">
        <f t="shared" si="1"/>
        <v>#N/A</v>
      </c>
      <c r="BM16" s="58" t="e">
        <f t="shared" si="1"/>
        <v>#N/A</v>
      </c>
      <c r="BN16" s="58" t="e">
        <f t="shared" si="1"/>
        <v>#REF!</v>
      </c>
      <c r="BO16" s="58" t="e">
        <f t="shared" si="1"/>
        <v>#REF!</v>
      </c>
      <c r="BP16" s="58" t="e">
        <f t="shared" si="1"/>
        <v>#REF!</v>
      </c>
      <c r="BQ16" s="58" t="e">
        <f t="shared" si="1"/>
        <v>#REF!</v>
      </c>
      <c r="BR16" s="58" t="e">
        <f t="shared" si="1"/>
        <v>#N/A</v>
      </c>
      <c r="BS16" s="58" t="e">
        <f t="shared" si="1"/>
        <v>#N/A</v>
      </c>
      <c r="BT16" s="58" t="e">
        <f t="shared" si="1"/>
        <v>#N/A</v>
      </c>
      <c r="BU16" s="58" t="e">
        <f t="shared" si="1"/>
        <v>#N/A</v>
      </c>
      <c r="BV16" s="58" t="e">
        <f t="shared" si="1"/>
        <v>#N/A</v>
      </c>
      <c r="BW16" s="58" t="e">
        <f t="shared" si="1"/>
        <v>#N/A</v>
      </c>
      <c r="BX16" s="58" t="e">
        <f t="shared" si="1"/>
        <v>#N/A</v>
      </c>
      <c r="BY16" s="58" t="e">
        <f t="shared" si="1"/>
        <v>#N/A</v>
      </c>
    </row>
    <row r="17" spans="1:77" ht="21" customHeight="1">
      <c r="A17" s="75"/>
      <c r="B17" s="75"/>
      <c r="C17" s="75"/>
      <c r="D17" s="75"/>
      <c r="E17" s="75"/>
      <c r="F17" s="75"/>
      <c r="G17" s="75"/>
      <c r="H17" s="75"/>
      <c r="I17" s="75"/>
      <c r="J17" s="76"/>
      <c r="K17" s="76"/>
      <c r="L17" s="76"/>
      <c r="M17" s="76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</row>
    <row r="18" spans="1:77" ht="21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</row>
    <row r="19" spans="1:77" ht="21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</row>
    <row r="20" spans="1:77" ht="21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</row>
    <row r="21" spans="1:77" ht="21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</row>
    <row r="22" spans="1:77" ht="21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</row>
    <row r="23" spans="1:77" ht="21" customHeight="1">
      <c r="A23" s="75"/>
      <c r="B23" s="77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</row>
    <row r="24" spans="1:77" ht="21" customHeight="1">
      <c r="A24" s="75"/>
      <c r="B24" s="77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</row>
    <row r="25" spans="1:77" ht="21" customHeight="1">
      <c r="A25" s="75"/>
      <c r="B25" s="77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</row>
    <row r="26" spans="1:77" ht="21" customHeight="1">
      <c r="A26" s="75"/>
      <c r="B26" s="7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</row>
    <row r="27" spans="1:77" ht="21" customHeight="1">
      <c r="A27" s="75"/>
      <c r="B27" s="77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</row>
    <row r="28" spans="1:77" ht="21" customHeight="1">
      <c r="A28" s="75"/>
      <c r="B28" s="7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</row>
    <row r="29" spans="1:77" ht="21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</row>
    <row r="30" spans="1:77" ht="21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</row>
    <row r="31" spans="1:77" ht="21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</row>
    <row r="32" spans="1:77" ht="21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</row>
    <row r="33" spans="1:77" ht="21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</row>
    <row r="34" spans="1:77" ht="21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</row>
    <row r="35" spans="1:77" ht="21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</row>
    <row r="36" spans="1:77" ht="21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</row>
    <row r="37" spans="1:77" ht="21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</row>
    <row r="38" spans="1:77" ht="21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</row>
    <row r="39" spans="1:77" ht="21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</row>
    <row r="40" spans="1:77" ht="21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</row>
    <row r="41" spans="1:77" ht="21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</row>
    <row r="42" spans="1:77" ht="21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</row>
    <row r="43" spans="1:77" ht="21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</row>
    <row r="44" spans="1:77" ht="21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</row>
    <row r="45" spans="1:77" ht="21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</row>
    <row r="46" spans="1:77" ht="21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</row>
    <row r="47" spans="1:77" ht="21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</row>
    <row r="48" spans="1:77" ht="21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</row>
    <row r="49" spans="1:77" ht="21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</row>
    <row r="50" spans="1:77" ht="21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</row>
    <row r="51" spans="1:77" ht="21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</row>
    <row r="52" spans="1:77" ht="21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</row>
    <row r="53" spans="1:77" ht="21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</row>
    <row r="54" spans="1:77" ht="21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</row>
    <row r="55" spans="1:77" ht="21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</row>
    <row r="56" spans="1:77" ht="21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</row>
    <row r="57" spans="1:77" ht="21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</row>
    <row r="58" spans="1:77" ht="21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</row>
    <row r="59" spans="1:77" ht="21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</row>
    <row r="60" spans="1:77" ht="21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</row>
    <row r="61" spans="1:77" ht="21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</row>
    <row r="62" spans="1:77" ht="21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</row>
    <row r="63" spans="1:77" ht="21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</row>
    <row r="64" spans="1:77" ht="21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</row>
    <row r="65" spans="1:77" ht="21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</row>
    <row r="66" spans="1:77" ht="21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</row>
    <row r="67" spans="1:77" ht="21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</row>
    <row r="68" spans="1:77" ht="21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</row>
    <row r="69" spans="1:77" ht="21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</row>
    <row r="70" spans="1:77" ht="21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</row>
    <row r="71" spans="1:77" ht="21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</row>
    <row r="72" spans="1:77" ht="21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</row>
    <row r="73" spans="1:77" ht="21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</row>
    <row r="74" spans="1:77" ht="21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</row>
    <row r="75" spans="1:77" ht="21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</row>
    <row r="76" spans="1:77" ht="21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</row>
    <row r="77" spans="1:77" ht="21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</row>
    <row r="78" spans="1:77" ht="21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</row>
    <row r="79" spans="1:77" ht="21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</row>
    <row r="80" spans="1:77" ht="21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</row>
    <row r="81" spans="1:77" ht="21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</row>
    <row r="82" spans="1:77" ht="21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</row>
    <row r="83" spans="1:77" ht="21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</row>
    <row r="84" spans="1:77" ht="21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</row>
    <row r="85" spans="1:77" ht="21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</row>
    <row r="86" spans="1:77" ht="21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</row>
    <row r="87" spans="1:77" ht="21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</row>
    <row r="88" spans="1:77" ht="21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</row>
    <row r="89" spans="1:77" ht="21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</row>
    <row r="90" spans="1:77" ht="21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</row>
    <row r="91" spans="1:77" ht="21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</row>
    <row r="92" spans="1:77" ht="21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</row>
    <row r="93" spans="1:77" ht="21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</row>
    <row r="94" spans="1:77" ht="21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</row>
    <row r="95" spans="1:77" ht="21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</row>
    <row r="96" spans="1:77" ht="21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</row>
    <row r="97" spans="1:77" ht="21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</row>
    <row r="98" spans="1:77" ht="21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</row>
    <row r="99" spans="1:77" ht="21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</row>
    <row r="100" spans="1:77" ht="21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</row>
    <row r="101" spans="1:77" ht="21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</row>
    <row r="102" spans="1:77" ht="21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</row>
    <row r="103" spans="1:77" ht="21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</row>
    <row r="104" spans="1:77" ht="21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</row>
    <row r="105" spans="1:77" ht="21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</row>
    <row r="106" spans="1:77" ht="21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</row>
    <row r="107" spans="1:77" ht="21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</row>
    <row r="108" spans="1:77" ht="21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</row>
    <row r="109" spans="1:77" ht="21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</row>
    <row r="110" spans="1:77" ht="21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</row>
    <row r="111" spans="1:77" ht="21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</row>
    <row r="112" spans="1:77" ht="21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</row>
    <row r="113" spans="1:77" ht="21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</row>
    <row r="114" spans="1:77" ht="21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</row>
    <row r="115" spans="1:77" ht="21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</row>
    <row r="116" spans="1:77" ht="21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</row>
    <row r="117" spans="1:77" ht="21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</row>
    <row r="118" spans="1:77" ht="21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</row>
    <row r="119" spans="1:77" ht="21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</row>
    <row r="120" spans="1:77" ht="21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</row>
    <row r="121" spans="1:77" ht="21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</row>
    <row r="122" spans="1:77" ht="21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</row>
    <row r="123" spans="1:77" ht="21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</row>
    <row r="124" spans="1:77" ht="21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</row>
    <row r="125" spans="1:77" ht="21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</row>
    <row r="126" spans="1:77" ht="21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</row>
    <row r="127" spans="1:77" ht="21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</row>
    <row r="128" spans="1:77" ht="21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</row>
    <row r="129" spans="1:77" ht="21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</row>
    <row r="130" spans="1:77" ht="21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</row>
    <row r="131" spans="1:77" ht="21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</row>
    <row r="132" spans="1:77" ht="21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</row>
    <row r="133" spans="1:77" ht="21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</row>
    <row r="134" spans="1:77" ht="21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</row>
    <row r="135" spans="1:77" ht="21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</row>
    <row r="136" spans="1:77" ht="21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</row>
    <row r="137" spans="1:77" ht="21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</row>
    <row r="138" spans="1:77" ht="21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</row>
    <row r="139" spans="1:77" ht="21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</row>
    <row r="140" spans="1:77" ht="21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</row>
    <row r="141" spans="1:77" ht="21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</row>
    <row r="142" spans="1:77" ht="21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</row>
    <row r="143" spans="1:77" ht="21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</row>
    <row r="144" spans="1:77" ht="21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</row>
    <row r="145" spans="1:77" ht="21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</row>
    <row r="146" spans="1:77" ht="21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</row>
    <row r="147" spans="1:77" ht="21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</row>
    <row r="148" spans="1:77" ht="21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</row>
    <row r="149" spans="1:77" ht="21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</row>
    <row r="150" spans="1:77" ht="21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</row>
    <row r="151" spans="1:77" ht="21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</row>
    <row r="152" spans="1:77" ht="21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</row>
    <row r="153" spans="1:77" ht="21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</row>
    <row r="154" spans="1:77" ht="21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</row>
    <row r="155" spans="1:77" ht="21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</row>
    <row r="156" spans="1:77" ht="21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</row>
    <row r="157" spans="1:77" ht="21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</row>
    <row r="158" spans="1:77" ht="21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</row>
    <row r="159" spans="1:77" ht="21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</row>
    <row r="160" spans="1:77" ht="21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</row>
    <row r="161" spans="1:77" ht="21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</row>
    <row r="162" spans="1:77" ht="21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</row>
    <row r="163" spans="1:77" ht="21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</row>
    <row r="164" spans="1:77" ht="21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</row>
    <row r="165" spans="1:77" ht="21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</row>
    <row r="166" spans="1:77" ht="21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</row>
    <row r="167" spans="1:77" ht="21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</row>
    <row r="168" spans="1:77" ht="21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</row>
    <row r="169" spans="1:77" ht="21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</row>
    <row r="170" spans="1:77" ht="21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</row>
    <row r="171" spans="1:77" ht="21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</row>
    <row r="172" spans="1:77" ht="21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</row>
    <row r="173" spans="1:77" ht="21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</row>
    <row r="174" spans="1:77" ht="21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</row>
    <row r="175" spans="1:77" ht="21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</row>
    <row r="176" spans="1:77" ht="21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</row>
    <row r="177" spans="1:77" ht="21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</row>
    <row r="178" spans="1:77" ht="21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</row>
    <row r="179" spans="1:77" ht="21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</row>
    <row r="180" spans="1:77" ht="21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</row>
    <row r="181" spans="1:77" ht="21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</row>
    <row r="182" spans="1:77" ht="21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</row>
    <row r="183" spans="1:77" ht="21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</row>
    <row r="184" spans="1:77" ht="21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</row>
    <row r="185" spans="1:77" ht="21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</row>
    <row r="186" spans="1:77" ht="21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</row>
    <row r="187" spans="1:77" ht="21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</row>
    <row r="188" spans="1:77" ht="21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</row>
    <row r="189" spans="1:77" ht="21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</row>
    <row r="190" spans="1:77" ht="21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</row>
    <row r="191" spans="1:77" ht="21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</row>
    <row r="192" spans="1:77" ht="21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</row>
    <row r="193" spans="1:77" ht="21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</row>
    <row r="194" spans="1:77" ht="21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</row>
    <row r="195" spans="1:77" ht="21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</row>
    <row r="196" spans="1:77" ht="21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</row>
    <row r="197" spans="1:77" ht="21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</row>
    <row r="198" spans="1:77" ht="21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</row>
    <row r="199" spans="1:77" ht="21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</row>
    <row r="200" spans="1:77" ht="21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</row>
    <row r="201" spans="1:77" ht="21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</row>
    <row r="202" spans="1:77" ht="21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</row>
    <row r="203" spans="1:77" ht="21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</row>
    <row r="204" spans="1:77" ht="21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</row>
    <row r="205" spans="1:77" ht="21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</row>
    <row r="206" spans="1:77" ht="21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</row>
    <row r="207" spans="1:77" ht="21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</row>
    <row r="208" spans="1:77" ht="21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</row>
    <row r="209" spans="1:77" ht="21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</row>
    <row r="210" spans="1:77" ht="21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</row>
    <row r="211" spans="1:77" ht="21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</row>
    <row r="212" spans="1:77" ht="21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</row>
    <row r="213" spans="1:77" ht="21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</row>
    <row r="214" spans="1:77" ht="21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</row>
    <row r="215" spans="1:77" ht="21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</row>
    <row r="216" spans="1:77" ht="21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</row>
    <row r="217" spans="1:77" ht="21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</row>
    <row r="218" spans="1:77" ht="21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</row>
    <row r="219" spans="1:77" ht="21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</row>
    <row r="220" spans="1:77" ht="21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</row>
    <row r="221" spans="1:77" ht="21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</row>
    <row r="222" spans="1:77" ht="21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</row>
    <row r="223" spans="1:77" ht="21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</row>
    <row r="224" spans="1:77" ht="21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</row>
    <row r="225" spans="1:77" ht="21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</row>
    <row r="226" spans="1:77" ht="21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</row>
    <row r="227" spans="1:77" ht="21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</row>
    <row r="228" spans="1:77" ht="21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</row>
    <row r="229" spans="1:77" ht="21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</row>
    <row r="230" spans="1:77" ht="21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</row>
    <row r="231" spans="1:77" ht="21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</row>
    <row r="232" spans="1:77" ht="21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</row>
    <row r="233" spans="1:77" ht="21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</row>
    <row r="234" spans="1:77" ht="21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</row>
    <row r="235" spans="1:77" ht="21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</row>
    <row r="236" spans="1:77" ht="21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</row>
    <row r="237" spans="1:77" ht="21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</row>
    <row r="238" spans="1:77" ht="21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</row>
    <row r="239" spans="1:77" ht="21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</row>
    <row r="240" spans="1:77" ht="21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</row>
    <row r="241" spans="1:77" ht="21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</row>
    <row r="242" spans="1:77" ht="21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</row>
    <row r="243" spans="1:77" ht="21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</row>
    <row r="244" spans="1:77" ht="21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</row>
    <row r="245" spans="1:77" ht="21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</row>
    <row r="246" spans="1:77" ht="21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</row>
    <row r="247" spans="1:77" ht="21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</row>
    <row r="248" spans="1:77" ht="21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</row>
    <row r="249" spans="1:77" ht="21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</row>
    <row r="250" spans="1:77" ht="21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</row>
    <row r="251" spans="1:77" ht="21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</row>
    <row r="252" spans="1:77" ht="21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</row>
    <row r="253" spans="1:77" ht="21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</row>
    <row r="254" spans="1:77" ht="21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</row>
    <row r="255" spans="1:77" ht="21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</row>
    <row r="256" spans="1:77" ht="21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</row>
    <row r="257" spans="1:77" ht="21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</row>
    <row r="258" spans="1:77" ht="21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</row>
    <row r="259" spans="1:77" ht="21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</row>
    <row r="260" spans="1:77" ht="21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</row>
    <row r="261" spans="1:77" ht="21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</row>
    <row r="262" spans="1:77" ht="21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</row>
    <row r="263" spans="1:77" ht="21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</row>
    <row r="264" spans="1:77" ht="21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</row>
    <row r="265" spans="1:77" ht="21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</row>
    <row r="266" spans="1:77" ht="21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</row>
    <row r="267" spans="1:77" ht="21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</row>
    <row r="268" spans="1:77" ht="21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</row>
    <row r="269" spans="1:77" ht="21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</row>
    <row r="270" spans="1:77" ht="21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</row>
    <row r="271" spans="1:77" ht="21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</row>
    <row r="272" spans="1:77" ht="21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</row>
    <row r="273" spans="1:77" ht="21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</row>
    <row r="274" spans="1:77" ht="21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</row>
    <row r="275" spans="1:77" ht="21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</row>
    <row r="276" spans="1:77" ht="21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</row>
    <row r="277" spans="1:77" ht="21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</row>
    <row r="278" spans="1:77" ht="21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</row>
    <row r="279" spans="1:77" ht="21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</row>
    <row r="280" spans="1:77" ht="21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</row>
    <row r="281" spans="1:77" ht="21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</row>
    <row r="282" spans="1:77" ht="21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</row>
    <row r="283" spans="1:77" ht="21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</row>
    <row r="284" spans="1:77" ht="21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</row>
    <row r="285" spans="1:77" ht="21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</row>
    <row r="286" spans="1:77" ht="21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</row>
    <row r="287" spans="1:77" ht="21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</row>
    <row r="288" spans="1:77" ht="21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</row>
    <row r="289" spans="1:77" ht="21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</row>
    <row r="290" spans="1:77" ht="21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</row>
    <row r="291" spans="1:77" ht="21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</row>
    <row r="292" spans="1:77" ht="21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</row>
    <row r="293" spans="1:77" ht="21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</row>
    <row r="294" spans="1:77" ht="21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</row>
    <row r="295" spans="1:77" ht="21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</row>
    <row r="296" spans="1:77" ht="21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</row>
    <row r="297" spans="1:77" ht="21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</row>
    <row r="298" spans="1:77" ht="21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</row>
    <row r="299" spans="1:77" ht="21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</row>
    <row r="300" spans="1:77" ht="21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</row>
    <row r="301" spans="1:77" ht="21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</row>
    <row r="302" spans="1:77" ht="21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</row>
    <row r="303" spans="1:77" ht="21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</row>
    <row r="304" spans="1:77" ht="21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</row>
    <row r="305" spans="1:77" ht="21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</row>
    <row r="306" spans="1:77" ht="21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</row>
    <row r="307" spans="1:77" ht="21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</row>
    <row r="308" spans="1:77" ht="21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</row>
    <row r="309" spans="1:77" ht="21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</row>
    <row r="310" spans="1:77" ht="21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</row>
    <row r="311" spans="1:77" ht="21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</row>
    <row r="312" spans="1:77" ht="21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</row>
    <row r="313" spans="1:77" ht="21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</row>
    <row r="314" spans="1:77" ht="21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</row>
    <row r="315" spans="1:77" ht="21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</row>
    <row r="316" spans="1:77" ht="21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</row>
    <row r="317" spans="1:77" ht="21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</row>
    <row r="318" spans="1:77" ht="21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</row>
    <row r="319" spans="1:77" ht="21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</row>
    <row r="320" spans="1:77" ht="21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</row>
    <row r="321" spans="1:77" ht="21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</row>
    <row r="322" spans="1:77" ht="21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</row>
    <row r="323" spans="1:77" ht="21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</row>
    <row r="324" spans="1:77" ht="21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</row>
    <row r="325" spans="1:77" ht="21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</row>
    <row r="326" spans="1:77" ht="21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</row>
    <row r="327" spans="1:77" ht="21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</row>
    <row r="328" spans="1:77" ht="21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</row>
    <row r="329" spans="1:77" ht="21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</row>
    <row r="330" spans="1:77" ht="21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</row>
    <row r="331" spans="1:77" ht="21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</row>
    <row r="332" spans="1:77" ht="21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</row>
    <row r="333" spans="1:77" ht="21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</row>
    <row r="334" spans="1:77" ht="21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</row>
    <row r="335" spans="1:77" ht="21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</row>
    <row r="336" spans="1:77" ht="21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</row>
    <row r="337" spans="1:77" ht="21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</row>
    <row r="338" spans="1:77" ht="21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</row>
    <row r="339" spans="1:77" ht="21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</row>
    <row r="340" spans="1:77" ht="21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</row>
    <row r="341" spans="1:77" ht="21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</row>
    <row r="342" spans="1:77" ht="21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</row>
    <row r="343" spans="1:77" ht="21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</row>
    <row r="344" spans="1:77" ht="21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</row>
    <row r="345" spans="1:77" ht="21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</row>
    <row r="346" spans="1:77" ht="21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</row>
    <row r="347" spans="1:77" ht="21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</row>
    <row r="348" spans="1:77" ht="21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</row>
    <row r="349" spans="1:77" ht="21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</row>
    <row r="350" spans="1:77" ht="21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</row>
    <row r="351" spans="1:77" ht="21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</row>
    <row r="352" spans="1:77" ht="21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</row>
    <row r="353" spans="1:77" ht="21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</row>
    <row r="354" spans="1:77" ht="21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</row>
    <row r="355" spans="1:77" ht="21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</row>
    <row r="356" spans="1:77" ht="21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</row>
    <row r="357" spans="1:77" ht="21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</row>
    <row r="358" spans="1:77" ht="21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</row>
    <row r="359" spans="1:77" ht="21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</row>
    <row r="360" spans="1:77" ht="21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</row>
    <row r="361" spans="1:77" ht="21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</row>
    <row r="362" spans="1:77" ht="21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</row>
    <row r="363" spans="1:77" ht="21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</row>
    <row r="364" spans="1:77" ht="21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</row>
    <row r="365" spans="1:77" ht="21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</row>
    <row r="366" spans="1:77" ht="21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</row>
    <row r="367" spans="1:77" ht="21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</row>
    <row r="368" spans="1:77" ht="21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</row>
    <row r="369" spans="1:77" ht="21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</row>
    <row r="370" spans="1:77" ht="21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</row>
    <row r="371" spans="1:77" ht="21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</row>
    <row r="372" spans="1:77" ht="21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</row>
    <row r="373" spans="1:77" ht="21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</row>
    <row r="374" spans="1:77" ht="21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</row>
    <row r="375" spans="1:77" ht="21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</row>
    <row r="376" spans="1:77" ht="21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</row>
    <row r="377" spans="1:77" ht="21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</row>
    <row r="378" spans="1:77" ht="21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</row>
    <row r="379" spans="1:77" ht="21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</row>
    <row r="380" spans="1:77" ht="21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</row>
    <row r="381" spans="1:77" ht="21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</row>
    <row r="382" spans="1:77" ht="21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</row>
    <row r="383" spans="1:77" ht="21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</row>
    <row r="384" spans="1:77" ht="21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</row>
    <row r="385" spans="1:77" ht="21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</row>
    <row r="386" spans="1:77" ht="21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</row>
    <row r="387" spans="1:77" ht="21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</row>
    <row r="388" spans="1:77" ht="21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</row>
    <row r="389" spans="1:77" ht="21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</row>
    <row r="390" spans="1:77" ht="21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</row>
    <row r="391" spans="1:77" ht="21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</row>
    <row r="392" spans="1:77" ht="21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</row>
    <row r="393" spans="1:77" ht="21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</row>
    <row r="394" spans="1:77" ht="21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</row>
    <row r="395" spans="1:77" ht="21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</row>
    <row r="396" spans="1:77" ht="21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</row>
    <row r="397" spans="1:77" ht="21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</row>
    <row r="398" spans="1:77" ht="21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</row>
    <row r="399" spans="1:77" ht="21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</row>
    <row r="400" spans="1:77" ht="21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</row>
    <row r="401" spans="1:77" ht="21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</row>
    <row r="402" spans="1:77" ht="21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</row>
    <row r="403" spans="1:77" ht="21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</row>
    <row r="404" spans="1:77" ht="21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</row>
    <row r="405" spans="1:77" ht="21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</row>
    <row r="406" spans="1:77" ht="21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</row>
    <row r="407" spans="1:77" ht="21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</row>
    <row r="408" spans="1:77" ht="21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</row>
    <row r="409" spans="1:77" ht="21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</row>
    <row r="410" spans="1:77" ht="21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</row>
    <row r="411" spans="1:77" ht="21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</row>
    <row r="412" spans="1:77" ht="21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</row>
    <row r="413" spans="1:77" ht="21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</row>
    <row r="414" spans="1:77" ht="21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</row>
    <row r="415" spans="1:77" ht="21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</row>
    <row r="416" spans="1:77" ht="21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</row>
    <row r="417" spans="1:77" ht="21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</row>
    <row r="418" spans="1:77" ht="21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</row>
    <row r="419" spans="1:77" ht="21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</row>
    <row r="420" spans="1:77" ht="21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</row>
    <row r="421" spans="1:77" ht="21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</row>
    <row r="422" spans="1:77" ht="21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</row>
    <row r="423" spans="1:77" ht="21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</row>
    <row r="424" spans="1:77" ht="21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</row>
    <row r="425" spans="1:77" ht="21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</row>
    <row r="426" spans="1:77" ht="21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</row>
    <row r="427" spans="1:77" ht="21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</row>
    <row r="428" spans="1:77" ht="21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</row>
    <row r="429" spans="1:77" ht="21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</row>
    <row r="430" spans="1:77" ht="21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</row>
    <row r="431" spans="1:77" ht="21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</row>
    <row r="432" spans="1:77" ht="21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</row>
    <row r="433" spans="1:77" ht="21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</row>
    <row r="434" spans="1:77" ht="21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</row>
    <row r="435" spans="1:77" ht="21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</row>
    <row r="436" spans="1:77" ht="21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</row>
    <row r="437" spans="1:77" ht="21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</row>
    <row r="438" spans="1:77" ht="21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</row>
    <row r="439" spans="1:77" ht="21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</row>
    <row r="440" spans="1:77" ht="21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</row>
    <row r="441" spans="1:77" ht="21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</row>
    <row r="442" spans="1:77" ht="21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</row>
    <row r="443" spans="1:77" ht="21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</row>
    <row r="444" spans="1:77" ht="21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</row>
    <row r="445" spans="1:77" ht="21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</row>
    <row r="446" spans="1:77" ht="21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</row>
    <row r="447" spans="1:77" ht="21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</row>
    <row r="448" spans="1:77" ht="21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</row>
    <row r="449" spans="1:77" ht="21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</row>
    <row r="450" spans="1:77" ht="21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</row>
    <row r="451" spans="1:77" ht="21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</row>
    <row r="452" spans="1:77" ht="21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</row>
    <row r="453" spans="1:77" ht="21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</row>
    <row r="454" spans="1:77" ht="21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</row>
    <row r="455" spans="1:77" ht="21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</row>
    <row r="456" spans="1:77" ht="21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</row>
    <row r="457" spans="1:77" ht="21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</row>
    <row r="458" spans="1:77" ht="21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</row>
    <row r="459" spans="1:77" ht="21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</row>
    <row r="460" spans="1:77" ht="21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</row>
    <row r="461" spans="1:77" ht="21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</row>
    <row r="462" spans="1:77" ht="21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</row>
    <row r="463" spans="1:77" ht="21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</row>
    <row r="464" spans="1:77" ht="21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</row>
    <row r="465" spans="1:77" ht="21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</row>
    <row r="466" spans="1:77" ht="21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</row>
    <row r="467" spans="1:77" ht="21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</row>
    <row r="468" spans="1:77" ht="21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</row>
    <row r="469" spans="1:77" ht="21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</row>
    <row r="470" spans="1:77" ht="21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</row>
    <row r="471" spans="1:77" ht="21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</row>
    <row r="472" spans="1:77" ht="21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</row>
    <row r="473" spans="1:77" ht="21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</row>
    <row r="474" spans="1:77" ht="21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</row>
    <row r="475" spans="1:77" ht="21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</row>
    <row r="476" spans="1:77" ht="21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</row>
    <row r="477" spans="1:77" ht="21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</row>
    <row r="478" spans="1:77" ht="21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</row>
    <row r="479" spans="1:77" ht="21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</row>
    <row r="480" spans="1:77" ht="21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</row>
    <row r="481" spans="1:77" ht="21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</row>
    <row r="482" spans="1:77" ht="21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</row>
    <row r="483" spans="1:77" ht="21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</row>
    <row r="484" spans="1:77" ht="21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</row>
    <row r="485" spans="1:77" ht="21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</row>
    <row r="486" spans="1:77" ht="21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</row>
    <row r="487" spans="1:77" ht="21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</row>
    <row r="488" spans="1:77" ht="21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</row>
    <row r="489" spans="1:77" ht="21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</row>
    <row r="490" spans="1:77" ht="21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</row>
    <row r="491" spans="1:77" ht="21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</row>
    <row r="492" spans="1:77" ht="21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</row>
    <row r="493" spans="1:77" ht="21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</row>
    <row r="494" spans="1:77" ht="21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</row>
    <row r="495" spans="1:77" ht="21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</row>
    <row r="496" spans="1:77" ht="21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</row>
    <row r="497" spans="1:77" ht="21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</row>
    <row r="498" spans="1:77" ht="21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</row>
    <row r="499" spans="1:77" ht="21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</row>
    <row r="500" spans="1:77" ht="21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</row>
    <row r="501" spans="1:77" ht="21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</row>
    <row r="502" spans="1:77" ht="21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</row>
    <row r="503" spans="1:77" ht="21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</row>
    <row r="504" spans="1:77" ht="21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</row>
    <row r="505" spans="1:77" ht="21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</row>
    <row r="506" spans="1:77" ht="21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</row>
    <row r="507" spans="1:77" ht="21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</row>
    <row r="508" spans="1:77" ht="21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</row>
    <row r="509" spans="1:77" ht="21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</row>
    <row r="510" spans="1:77" ht="21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</row>
    <row r="511" spans="1:77" ht="21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</row>
    <row r="512" spans="1:77" ht="21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</row>
    <row r="513" spans="1:77" ht="21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</row>
    <row r="514" spans="1:77" ht="21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</row>
    <row r="515" spans="1:77" ht="21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</row>
    <row r="516" spans="1:77" ht="21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</row>
    <row r="517" spans="1:77" ht="21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</row>
    <row r="518" spans="1:77" ht="21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</row>
    <row r="519" spans="1:77" ht="21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</row>
    <row r="520" spans="1:77" ht="21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</row>
    <row r="521" spans="1:77" ht="21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</row>
    <row r="522" spans="1:77" ht="21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</row>
    <row r="523" spans="1:77" ht="21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</row>
    <row r="524" spans="1:77" ht="21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</row>
    <row r="525" spans="1:77" ht="21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</row>
    <row r="526" spans="1:77" ht="21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</row>
    <row r="527" spans="1:77" ht="21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</row>
    <row r="528" spans="1:77" ht="21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</row>
    <row r="529" spans="1:77" ht="21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</row>
    <row r="530" spans="1:77" ht="21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</row>
    <row r="531" spans="1:77" ht="21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</row>
    <row r="532" spans="1:77" ht="21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</row>
    <row r="533" spans="1:77" ht="21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</row>
    <row r="534" spans="1:77" ht="21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</row>
    <row r="535" spans="1:77" ht="21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</row>
    <row r="536" spans="1:77" ht="21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</row>
    <row r="537" spans="1:77" ht="21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</row>
    <row r="538" spans="1:77" ht="21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</row>
    <row r="539" spans="1:77" ht="21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</row>
    <row r="540" spans="1:77" ht="21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</row>
    <row r="541" spans="1:77" ht="21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</row>
    <row r="542" spans="1:77" ht="21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</row>
    <row r="543" spans="1:77" ht="21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</row>
    <row r="544" spans="1:77" ht="21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</row>
    <row r="545" spans="1:77" ht="21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</row>
    <row r="546" spans="1:77" ht="21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</row>
    <row r="547" spans="1:77" ht="21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</row>
    <row r="548" spans="1:77" ht="21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</row>
    <row r="549" spans="1:77" ht="21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</row>
    <row r="550" spans="1:77" ht="21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</row>
    <row r="551" spans="1:77" ht="21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</row>
    <row r="552" spans="1:77" ht="21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</row>
    <row r="553" spans="1:77" ht="21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</row>
    <row r="554" spans="1:77" ht="21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</row>
    <row r="555" spans="1:77" ht="21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</row>
    <row r="556" spans="1:77" ht="21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</row>
    <row r="557" spans="1:77" ht="21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</row>
    <row r="558" spans="1:77" ht="21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</row>
    <row r="559" spans="1:77" ht="21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</row>
    <row r="560" spans="1:77" ht="21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</row>
    <row r="561" spans="1:77" ht="21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</row>
    <row r="562" spans="1:77" ht="21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</row>
    <row r="563" spans="1:77" ht="21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</row>
    <row r="564" spans="1:77" ht="21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</row>
    <row r="565" spans="1:77" ht="21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</row>
    <row r="566" spans="1:77" ht="21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</row>
    <row r="567" spans="1:77" ht="21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</row>
    <row r="568" spans="1:77" ht="21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</row>
    <row r="569" spans="1:77" ht="21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</row>
    <row r="570" spans="1:77" ht="21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</row>
    <row r="571" spans="1:77" ht="21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</row>
    <row r="572" spans="1:77" ht="21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</row>
    <row r="573" spans="1:77" ht="21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</row>
    <row r="574" spans="1:77" ht="21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</row>
    <row r="575" spans="1:77" ht="21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</row>
    <row r="576" spans="1:77" ht="21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</row>
    <row r="577" spans="1:77" ht="21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</row>
    <row r="578" spans="1:77" ht="21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</row>
    <row r="579" spans="1:77" ht="21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</row>
    <row r="580" spans="1:77" ht="21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</row>
    <row r="581" spans="1:77" ht="21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</row>
    <row r="582" spans="1:77" ht="21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</row>
    <row r="583" spans="1:77" ht="21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</row>
    <row r="584" spans="1:77" ht="21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</row>
    <row r="585" spans="1:77" ht="21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</row>
    <row r="586" spans="1:77" ht="21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</row>
    <row r="587" spans="1:77" ht="21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</row>
    <row r="588" spans="1:77" ht="21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</row>
    <row r="589" spans="1:77" ht="21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</row>
    <row r="590" spans="1:77" ht="21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</row>
    <row r="591" spans="1:77" ht="21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</row>
    <row r="592" spans="1:77" ht="21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</row>
    <row r="593" spans="1:77" ht="21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</row>
    <row r="594" spans="1:77" ht="21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</row>
    <row r="595" spans="1:77" ht="21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</row>
    <row r="596" spans="1:77" ht="21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</row>
    <row r="597" spans="1:77" ht="21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</row>
    <row r="598" spans="1:77" ht="21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</row>
    <row r="599" spans="1:77" ht="21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</row>
    <row r="600" spans="1:77" ht="21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</row>
    <row r="601" spans="1:77" ht="21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</row>
    <row r="602" spans="1:77" ht="21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</row>
    <row r="603" spans="1:77" ht="21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</row>
    <row r="604" spans="1:77" ht="21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</row>
    <row r="605" spans="1:77" ht="21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</row>
    <row r="606" spans="1:77" ht="21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</row>
    <row r="607" spans="1:77" ht="21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</row>
    <row r="608" spans="1:77" ht="21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</row>
    <row r="609" spans="1:77" ht="21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</row>
    <row r="610" spans="1:77" ht="21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</row>
    <row r="611" spans="1:77" ht="21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</row>
    <row r="612" spans="1:77" ht="21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</row>
    <row r="613" spans="1:77" ht="21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</row>
    <row r="614" spans="1:77" ht="21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</row>
    <row r="615" spans="1:77" ht="21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</row>
    <row r="616" spans="1:77" ht="21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</row>
    <row r="617" spans="1:77" ht="21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</row>
    <row r="618" spans="1:77" ht="21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</row>
    <row r="619" spans="1:77" ht="21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</row>
    <row r="620" spans="1:77" ht="21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</row>
    <row r="621" spans="1:77" ht="21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</row>
    <row r="622" spans="1:77" ht="21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</row>
    <row r="623" spans="1:77" ht="21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</row>
    <row r="624" spans="1:77" ht="21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</row>
    <row r="625" spans="1:77" ht="21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</row>
    <row r="626" spans="1:77" ht="21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</row>
    <row r="627" spans="1:77" ht="21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</row>
    <row r="628" spans="1:77" ht="21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</row>
    <row r="629" spans="1:77" ht="21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</row>
    <row r="630" spans="1:77" ht="21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</row>
    <row r="631" spans="1:77" ht="21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</row>
    <row r="632" spans="1:77" ht="21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</row>
    <row r="633" spans="1:77" ht="21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</row>
    <row r="634" spans="1:77" ht="21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</row>
    <row r="635" spans="1:77" ht="21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</row>
    <row r="636" spans="1:77" ht="21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</row>
    <row r="637" spans="1:77" ht="21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</row>
    <row r="638" spans="1:77" ht="21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</row>
    <row r="639" spans="1:77" ht="21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</row>
    <row r="640" spans="1:77" ht="21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</row>
    <row r="641" spans="1:77" ht="21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</row>
    <row r="642" spans="1:77" ht="21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</row>
    <row r="643" spans="1:77" ht="21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</row>
    <row r="644" spans="1:77" ht="21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</row>
    <row r="645" spans="1:77" ht="21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</row>
    <row r="646" spans="1:77" ht="21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</row>
    <row r="647" spans="1:77" ht="21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</row>
    <row r="648" spans="1:77" ht="21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</row>
    <row r="649" spans="1:77" ht="21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</row>
    <row r="650" spans="1:77" ht="21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</row>
    <row r="651" spans="1:77" ht="21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</row>
    <row r="652" spans="1:77" ht="21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</row>
    <row r="653" spans="1:77" ht="21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</row>
    <row r="654" spans="1:77" ht="21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</row>
    <row r="655" spans="1:77" ht="21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</row>
    <row r="656" spans="1:77" ht="21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</row>
    <row r="657" spans="1:77" ht="21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</row>
    <row r="658" spans="1:77" ht="21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</row>
    <row r="659" spans="1:77" ht="21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</row>
    <row r="660" spans="1:77" ht="21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</row>
    <row r="661" spans="1:77" ht="21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</row>
    <row r="662" spans="1:77" ht="21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</row>
    <row r="663" spans="1:77" ht="21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</row>
    <row r="664" spans="1:77" ht="21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</row>
    <row r="665" spans="1:77" ht="21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</row>
    <row r="666" spans="1:77" ht="21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</row>
    <row r="667" spans="1:77" ht="21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</row>
    <row r="668" spans="1:77" ht="21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</row>
    <row r="669" spans="1:77" ht="21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</row>
    <row r="670" spans="1:77" ht="21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</row>
    <row r="671" spans="1:77" ht="21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</row>
    <row r="672" spans="1:77" ht="21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</row>
    <row r="673" spans="1:77" ht="21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</row>
    <row r="674" spans="1:77" ht="21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</row>
    <row r="675" spans="1:77" ht="21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</row>
    <row r="676" spans="1:77" ht="21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</row>
    <row r="677" spans="1:77" ht="21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</row>
    <row r="678" spans="1:77" ht="21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</row>
    <row r="679" spans="1:77" ht="21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</row>
    <row r="680" spans="1:77" ht="21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</row>
    <row r="681" spans="1:77" ht="21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</row>
    <row r="682" spans="1:77" ht="21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</row>
    <row r="683" spans="1:77" ht="21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</row>
    <row r="684" spans="1:77" ht="21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</row>
    <row r="685" spans="1:77" ht="21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</row>
    <row r="686" spans="1:77" ht="21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</row>
    <row r="687" spans="1:77" ht="21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</row>
    <row r="688" spans="1:77" ht="21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</row>
    <row r="689" spans="1:77" ht="21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</row>
    <row r="690" spans="1:77" ht="21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</row>
    <row r="691" spans="1:77" ht="21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</row>
    <row r="692" spans="1:77" ht="21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</row>
    <row r="693" spans="1:77" ht="21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</row>
    <row r="694" spans="1:77" ht="21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</row>
    <row r="695" spans="1:77" ht="21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</row>
    <row r="696" spans="1:77" ht="21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</row>
    <row r="697" spans="1:77" ht="21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</row>
    <row r="698" spans="1:77" ht="21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</row>
    <row r="699" spans="1:77" ht="21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</row>
    <row r="700" spans="1:77" ht="21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</row>
    <row r="701" spans="1:77" ht="21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</row>
    <row r="702" spans="1:77" ht="21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</row>
    <row r="703" spans="1:77" ht="21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</row>
    <row r="704" spans="1:77" ht="21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</row>
    <row r="705" spans="1:77" ht="21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</row>
    <row r="706" spans="1:77" ht="21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</row>
    <row r="707" spans="1:77" ht="21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</row>
    <row r="708" spans="1:77" ht="21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</row>
    <row r="709" spans="1:77" ht="21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</row>
    <row r="710" spans="1:77" ht="21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</row>
    <row r="711" spans="1:77" ht="21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</row>
    <row r="712" spans="1:77" ht="21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</row>
    <row r="713" spans="1:77" ht="21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</row>
    <row r="714" spans="1:77" ht="21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</row>
    <row r="715" spans="1:77" ht="21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</row>
    <row r="716" spans="1:77" ht="21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</row>
    <row r="717" spans="1:77" ht="21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</row>
    <row r="718" spans="1:77" ht="21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</row>
    <row r="719" spans="1:77" ht="21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</row>
    <row r="720" spans="1:77" ht="21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</row>
    <row r="721" spans="1:77" ht="21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</row>
    <row r="722" spans="1:77" ht="21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</row>
    <row r="723" spans="1:77" ht="21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</row>
    <row r="724" spans="1:77" ht="21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</row>
    <row r="725" spans="1:77" ht="21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</row>
    <row r="726" spans="1:77" ht="21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</row>
    <row r="727" spans="1:77" ht="21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</row>
    <row r="728" spans="1:77" ht="21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</row>
    <row r="729" spans="1:77" ht="21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</row>
    <row r="730" spans="1:77" ht="21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</row>
    <row r="731" spans="1:77" ht="21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</row>
    <row r="732" spans="1:77" ht="21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</row>
    <row r="733" spans="1:77" ht="21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</row>
    <row r="734" spans="1:77" ht="21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</row>
    <row r="735" spans="1:77" ht="21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</row>
    <row r="736" spans="1:77" ht="21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</row>
    <row r="737" spans="1:77" ht="21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</row>
    <row r="738" spans="1:77" ht="21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</row>
    <row r="739" spans="1:77" ht="21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</row>
    <row r="740" spans="1:77" ht="21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</row>
    <row r="741" spans="1:77" ht="21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</row>
    <row r="742" spans="1:77" ht="21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</row>
    <row r="743" spans="1:77" ht="21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</row>
    <row r="744" spans="1:77" ht="21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</row>
    <row r="745" spans="1:77" ht="21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</row>
    <row r="746" spans="1:77" ht="21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</row>
    <row r="747" spans="1:77" ht="21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</row>
    <row r="748" spans="1:77" ht="21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</row>
    <row r="749" spans="1:77" ht="21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</row>
    <row r="750" spans="1:77" ht="21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</row>
    <row r="751" spans="1:77" ht="21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</row>
    <row r="752" spans="1:77" ht="21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</row>
    <row r="753" spans="1:77" ht="21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</row>
    <row r="754" spans="1:77" ht="21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</row>
    <row r="755" spans="1:77" ht="21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</row>
    <row r="756" spans="1:77" ht="21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</row>
    <row r="757" spans="1:77" ht="21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</row>
    <row r="758" spans="1:77" ht="21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</row>
    <row r="759" spans="1:77" ht="21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</row>
    <row r="760" spans="1:77" ht="21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</row>
    <row r="761" spans="1:77" ht="21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</row>
    <row r="762" spans="1:77" ht="21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</row>
    <row r="763" spans="1:77" ht="21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</row>
    <row r="764" spans="1:77" ht="21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</row>
    <row r="765" spans="1:77" ht="21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</row>
    <row r="766" spans="1:77" ht="21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</row>
    <row r="767" spans="1:77" ht="21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</row>
    <row r="768" spans="1:77" ht="21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</row>
    <row r="769" spans="1:77" ht="21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</row>
    <row r="770" spans="1:77" ht="21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</row>
    <row r="771" spans="1:77" ht="21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</row>
    <row r="772" spans="1:77" ht="21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</row>
    <row r="773" spans="1:77" ht="21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</row>
    <row r="774" spans="1:77" ht="21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</row>
    <row r="775" spans="1:77" ht="21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</row>
    <row r="776" spans="1:77" ht="21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</row>
    <row r="777" spans="1:77" ht="21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</row>
    <row r="778" spans="1:77" ht="21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</row>
    <row r="779" spans="1:77" ht="21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</row>
    <row r="780" spans="1:77" ht="21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</row>
    <row r="781" spans="1:77" ht="21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</row>
    <row r="782" spans="1:77" ht="21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</row>
    <row r="783" spans="1:77" ht="21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</row>
    <row r="784" spans="1:77" ht="21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</row>
    <row r="785" spans="1:77" ht="21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</row>
    <row r="786" spans="1:77" ht="21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</row>
    <row r="787" spans="1:77" ht="21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</row>
    <row r="788" spans="1:77" ht="21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</row>
    <row r="789" spans="1:77" ht="21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</row>
    <row r="790" spans="1:77" ht="21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</row>
    <row r="791" spans="1:77" ht="21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</row>
    <row r="792" spans="1:77" ht="21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</row>
    <row r="793" spans="1:77" ht="21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</row>
    <row r="794" spans="1:77" ht="21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</row>
    <row r="795" spans="1:77" ht="21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</row>
    <row r="796" spans="1:77" ht="21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</row>
    <row r="797" spans="1:77" ht="21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</row>
    <row r="798" spans="1:77" ht="21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</row>
    <row r="799" spans="1:77" ht="21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</row>
    <row r="800" spans="1:77" ht="21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</row>
    <row r="801" spans="1:77" ht="21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</row>
    <row r="802" spans="1:77" ht="21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</row>
    <row r="803" spans="1:77" ht="21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</row>
    <row r="804" spans="1:77" ht="21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</row>
    <row r="805" spans="1:77" ht="21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</row>
    <row r="806" spans="1:77" ht="21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</row>
    <row r="807" spans="1:77" ht="21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</row>
    <row r="808" spans="1:77" ht="21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</row>
    <row r="809" spans="1:77" ht="21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</row>
    <row r="810" spans="1:77" ht="21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</row>
    <row r="811" spans="1:77" ht="21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</row>
    <row r="812" spans="1:77" ht="21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</row>
    <row r="813" spans="1:77" ht="21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</row>
    <row r="814" spans="1:77" ht="21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</row>
    <row r="815" spans="1:77" ht="21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</row>
    <row r="816" spans="1:77" ht="21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</row>
    <row r="817" spans="1:77" ht="21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</row>
    <row r="818" spans="1:77" ht="21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</row>
    <row r="819" spans="1:77" ht="21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</row>
    <row r="820" spans="1:77" ht="21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</row>
    <row r="821" spans="1:77" ht="21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</row>
    <row r="822" spans="1:77" ht="21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</row>
    <row r="823" spans="1:77" ht="21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</row>
    <row r="824" spans="1:77" ht="21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</row>
    <row r="825" spans="1:77" ht="21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</row>
    <row r="826" spans="1:77" ht="21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</row>
    <row r="827" spans="1:77" ht="21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</row>
    <row r="828" spans="1:77" ht="21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</row>
    <row r="829" spans="1:77" ht="21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</row>
    <row r="830" spans="1:77" ht="21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</row>
    <row r="831" spans="1:77" ht="21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</row>
    <row r="832" spans="1:77" ht="21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</row>
    <row r="833" spans="1:77" ht="21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</row>
    <row r="834" spans="1:77" ht="21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</row>
    <row r="835" spans="1:77" ht="21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</row>
    <row r="836" spans="1:77" ht="21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</row>
    <row r="837" spans="1:77" ht="21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</row>
    <row r="838" spans="1:77" ht="21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</row>
    <row r="839" spans="1:77" ht="21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</row>
    <row r="840" spans="1:77" ht="21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</row>
    <row r="841" spans="1:77" ht="21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</row>
    <row r="842" spans="1:77" ht="21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</row>
    <row r="843" spans="1:77" ht="21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</row>
    <row r="844" spans="1:77" ht="21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</row>
    <row r="845" spans="1:77" ht="21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</row>
    <row r="846" spans="1:77" ht="21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</row>
    <row r="847" spans="1:77" ht="21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</row>
    <row r="848" spans="1:77" ht="21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</row>
    <row r="849" spans="1:77" ht="21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</row>
    <row r="850" spans="1:77" ht="21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</row>
    <row r="851" spans="1:77" ht="21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</row>
    <row r="852" spans="1:77" ht="21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</row>
    <row r="853" spans="1:77" ht="21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</row>
    <row r="854" spans="1:77" ht="21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</row>
    <row r="855" spans="1:77" ht="21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</row>
    <row r="856" spans="1:77" ht="21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</row>
    <row r="857" spans="1:77" ht="21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</row>
    <row r="858" spans="1:77" ht="21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</row>
    <row r="859" spans="1:77" ht="21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</row>
    <row r="860" spans="1:77" ht="21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</row>
    <row r="861" spans="1:77" ht="21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</row>
    <row r="862" spans="1:77" ht="21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</row>
    <row r="863" spans="1:77" ht="21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</row>
    <row r="864" spans="1:77" ht="21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</row>
    <row r="865" spans="1:77" ht="21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</row>
    <row r="866" spans="1:77" ht="21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</row>
    <row r="867" spans="1:77" ht="21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</row>
    <row r="868" spans="1:77" ht="21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</row>
    <row r="869" spans="1:77" ht="21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</row>
    <row r="870" spans="1:77" ht="21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</row>
    <row r="871" spans="1:77" ht="21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</row>
    <row r="872" spans="1:77" ht="21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</row>
    <row r="873" spans="1:77" ht="21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</row>
    <row r="874" spans="1:77" ht="21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</row>
    <row r="875" spans="1:77" ht="21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</row>
    <row r="876" spans="1:77" ht="21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</row>
    <row r="877" spans="1:77" ht="21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</row>
    <row r="878" spans="1:77" ht="21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</row>
    <row r="879" spans="1:77" ht="21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</row>
    <row r="880" spans="1:77" ht="21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</row>
    <row r="881" spans="1:77" ht="21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</row>
    <row r="882" spans="1:77" ht="21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</row>
    <row r="883" spans="1:77" ht="21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</row>
    <row r="884" spans="1:77" ht="21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</row>
    <row r="885" spans="1:77" ht="21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</row>
    <row r="886" spans="1:77" ht="21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</row>
    <row r="887" spans="1:77" ht="21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</row>
    <row r="888" spans="1:77" ht="21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</row>
    <row r="889" spans="1:77" ht="21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</row>
    <row r="890" spans="1:77" ht="21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</row>
    <row r="891" spans="1:77" ht="21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</row>
    <row r="892" spans="1:77" ht="21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</row>
    <row r="893" spans="1:77" ht="21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</row>
    <row r="894" spans="1:77" ht="21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</row>
    <row r="895" spans="1:77" ht="21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</row>
    <row r="896" spans="1:77" ht="21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</row>
    <row r="897" spans="1:77" ht="21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</row>
    <row r="898" spans="1:77" ht="21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</row>
    <row r="899" spans="1:77" ht="21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</row>
    <row r="900" spans="1:77" ht="21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</row>
    <row r="901" spans="1:77" ht="21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</row>
    <row r="902" spans="1:77" ht="21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</row>
    <row r="903" spans="1:77" ht="21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</row>
    <row r="904" spans="1:77" ht="21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</row>
    <row r="905" spans="1:77" ht="21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</row>
    <row r="906" spans="1:77" ht="21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</row>
    <row r="907" spans="1:77" ht="21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</row>
    <row r="908" spans="1:77" ht="21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</row>
    <row r="909" spans="1:77" ht="21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</row>
    <row r="910" spans="1:77" ht="21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</row>
    <row r="911" spans="1:77" ht="21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</row>
    <row r="912" spans="1:77" ht="21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</row>
    <row r="913" spans="1:77" ht="21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</row>
    <row r="914" spans="1:77" ht="21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</row>
    <row r="915" spans="1:77" ht="21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</row>
    <row r="916" spans="1:77" ht="21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</row>
    <row r="917" spans="1:77" ht="21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</row>
    <row r="918" spans="1:77" ht="21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</row>
    <row r="919" spans="1:77" ht="21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</row>
    <row r="920" spans="1:77" ht="21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</row>
    <row r="921" spans="1:77" ht="21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</row>
    <row r="922" spans="1:77" ht="21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</row>
    <row r="923" spans="1:77" ht="21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</row>
    <row r="924" spans="1:77" ht="21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</row>
    <row r="925" spans="1:77" ht="21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</row>
    <row r="926" spans="1:77" ht="21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</row>
    <row r="927" spans="1:77" ht="21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</row>
    <row r="928" spans="1:77" ht="21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</row>
    <row r="929" spans="1:77" ht="21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</row>
    <row r="930" spans="1:77" ht="21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</row>
    <row r="931" spans="1:77" ht="21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</row>
    <row r="932" spans="1:77" ht="21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</row>
    <row r="933" spans="1:77" ht="21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</row>
    <row r="934" spans="1:77" ht="21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</row>
    <row r="935" spans="1:77" ht="21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</row>
    <row r="936" spans="1:77" ht="21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</row>
    <row r="937" spans="1:77" ht="21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</row>
    <row r="938" spans="1:77" ht="21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</row>
    <row r="939" spans="1:77" ht="21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</row>
    <row r="940" spans="1:77" ht="21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</row>
    <row r="941" spans="1:77" ht="21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</row>
    <row r="942" spans="1:77" ht="21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</row>
    <row r="943" spans="1:77" ht="21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</row>
    <row r="944" spans="1:77" ht="21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</row>
    <row r="945" spans="1:77" ht="21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</row>
    <row r="946" spans="1:77" ht="21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</row>
    <row r="947" spans="1:77" ht="21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</row>
    <row r="948" spans="1:77" ht="21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</row>
    <row r="949" spans="1:77" ht="21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</row>
    <row r="950" spans="1:77" ht="21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</row>
    <row r="951" spans="1:77" ht="21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</row>
    <row r="952" spans="1:77" ht="21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</row>
    <row r="953" spans="1:77" ht="21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</row>
    <row r="954" spans="1:77" ht="21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</row>
    <row r="955" spans="1:77" ht="21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</row>
    <row r="956" spans="1:77" ht="21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</row>
    <row r="957" spans="1:77" ht="21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</row>
    <row r="958" spans="1:77" ht="21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</row>
    <row r="959" spans="1:77" ht="21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</row>
    <row r="960" spans="1:77" ht="21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</row>
    <row r="961" spans="1:77" ht="21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</row>
    <row r="962" spans="1:77" ht="21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</row>
    <row r="963" spans="1:77" ht="21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</row>
    <row r="964" spans="1:77" ht="21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</row>
    <row r="965" spans="1:77" ht="21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</row>
    <row r="966" spans="1:77" ht="21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</row>
    <row r="967" spans="1:77" ht="21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</row>
    <row r="968" spans="1:77" ht="21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</row>
    <row r="969" spans="1:77" ht="21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</row>
    <row r="970" spans="1:77" ht="21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</row>
    <row r="971" spans="1:77" ht="21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</row>
    <row r="972" spans="1:77" ht="21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</row>
    <row r="973" spans="1:77" ht="21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</row>
    <row r="974" spans="1:77" ht="21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</row>
    <row r="975" spans="1:77" ht="21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</row>
    <row r="976" spans="1:77" ht="21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</row>
    <row r="977" spans="1:77" ht="21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</row>
    <row r="978" spans="1:77" ht="21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</row>
    <row r="979" spans="1:77" ht="21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</row>
    <row r="980" spans="1:77" ht="21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</row>
    <row r="981" spans="1:77" ht="21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</row>
    <row r="982" spans="1:77" ht="21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</row>
    <row r="983" spans="1:77" ht="21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</row>
    <row r="984" spans="1:77" ht="21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</row>
    <row r="985" spans="1:77" ht="21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</row>
    <row r="986" spans="1:77" ht="21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</row>
    <row r="987" spans="1:77" ht="21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</row>
    <row r="988" spans="1:77" ht="21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</row>
    <row r="989" spans="1:77" ht="21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</row>
    <row r="990" spans="1:77" ht="21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</row>
    <row r="991" spans="1:77" ht="21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</row>
    <row r="992" spans="1:77" ht="21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</row>
    <row r="993" spans="1:77" ht="21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</row>
    <row r="994" spans="1:77" ht="21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</row>
    <row r="995" spans="1:77" ht="21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</row>
    <row r="996" spans="1:77" ht="21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</row>
    <row r="997" spans="1:77" ht="21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</row>
    <row r="998" spans="1:77" ht="21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</row>
    <row r="999" spans="1:77" ht="21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</row>
    <row r="1000" spans="1:77" ht="21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</row>
  </sheetData>
  <mergeCells count="20">
    <mergeCell ref="BR8:BU8"/>
    <mergeCell ref="BV8:BY8"/>
    <mergeCell ref="BN8:BQ8"/>
    <mergeCell ref="BJ8:BM8"/>
    <mergeCell ref="BF8:BI8"/>
    <mergeCell ref="B8:E8"/>
    <mergeCell ref="F8:I8"/>
    <mergeCell ref="N8:Q8"/>
    <mergeCell ref="J8:M8"/>
    <mergeCell ref="AH8:AK8"/>
    <mergeCell ref="R8:U8"/>
    <mergeCell ref="V8:Y8"/>
    <mergeCell ref="AL8:AO8"/>
    <mergeCell ref="AP8:AS8"/>
    <mergeCell ref="AD8:AG8"/>
    <mergeCell ref="Z8:AC8"/>
    <mergeCell ref="BD8:BE8"/>
    <mergeCell ref="BB8:BC8"/>
    <mergeCell ref="AX8:BA8"/>
    <mergeCell ref="AT8:AW8"/>
  </mergeCells>
  <pageMargins left="0.25" right="0.25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Forecast</vt:lpstr>
      <vt:lpstr>Data Drop</vt:lpstr>
      <vt:lpstr>Forecasted Batch Volume</vt:lpstr>
      <vt:lpstr>BAR Product Costs</vt:lpstr>
      <vt:lpstr>BAR Recipes</vt:lpstr>
      <vt:lpstr>NB Product Costs</vt:lpstr>
      <vt:lpstr>NB Recipes</vt:lpstr>
      <vt:lpstr>Ingredient Costs</vt:lpstr>
      <vt:lpstr>Packaging</vt:lpstr>
      <vt:lpstr>Baseline Sales</vt:lpstr>
      <vt:lpstr>Pivot</vt:lpstr>
      <vt:lpstr>Labor</vt:lpstr>
      <vt:lpstr>3 month product sales</vt:lpstr>
      <vt:lpstr>Batch Labor Notes</vt:lpstr>
      <vt:lpstr>Pricing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Luke Truitt</cp:lastModifiedBy>
  <dcterms:created xsi:type="dcterms:W3CDTF">2011-04-18T19:21:58Z</dcterms:created>
  <dcterms:modified xsi:type="dcterms:W3CDTF">2020-05-14T04:34:47Z</dcterms:modified>
</cp:coreProperties>
</file>