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00" windowHeight="11670" activeTab="1"/>
  </bookViews>
  <sheets>
    <sheet name="公式" sheetId="1" r:id="rId1"/>
    <sheet name="演算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<sst xmlns="http://schemas.openxmlformats.org/spreadsheetml/2006/main" count="32" uniqueCount="24">
  <si>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项目</t>
  </si>
  <si>
    <t>期间利率</t>
  </si>
  <si>
    <t>期数/年</t>
  </si>
  <si>
    <t>每期金额</t>
  </si>
  <si>
    <t>期末金额</t>
  </si>
  <si>
    <t>期初金额</t>
  </si>
  <si>
    <t>是否预付</t>
  </si>
  <si>
    <t>年金现值</t>
  </si>
  <si>
    <t>年金终值</t>
  </si>
  <si>
    <t>校验现值</t>
  </si>
  <si>
    <t>年金</t>
  </si>
  <si>
    <t>现值比例</t>
  </si>
  <si>
    <t>终值比例</t>
  </si>
  <si>
    <t>比例</t>
  </si>
  <si>
    <t>市场参照物</t>
  </si>
  <si>
    <t>剩余使用年限（年）</t>
  </si>
  <si>
    <t>二手市场售价（元）</t>
  </si>
  <si>
    <t>年租金净收入（元）</t>
  </si>
  <si>
    <t>投资回收率</t>
  </si>
  <si>
    <t>资本化率</t>
  </si>
  <si>
    <t>投资回收系数</t>
  </si>
  <si>
    <t xml:space="preserve"> </t>
  </si>
  <si>
    <t>均值</t>
  </si>
  <si>
    <t>本化率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</si>
</sst>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333333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0" fontId="2" fillId="2" borderId="1" xfId="0" applyNumberFormat="1" applyFont="1" applyFill="1" applyBorder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9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43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workbookViewId="0">
      <selection activeCell="N5" sqref="N5"/>
    </sheetView>
  </sheetViews>
  <sheetFormatPr defaultColWidth="9" defaultRowHeight="25" customHeight="1"/>
  <cols>
    <col min="1" max="2" width="8.875" style="11" customWidth="1"/>
    <col min="3" max="3" width="8" style="11" customWidth="1"/>
    <col min="4" max="7" width="8.875" style="11" customWidth="1"/>
    <col min="8" max="8" width="12.625" customWidth="1"/>
    <col min="9" max="9" width="13.75" customWidth="1"/>
    <col min="10" max="10" width="8.875" customWidth="1"/>
  </cols>
  <sheetData>
    <row r="1" customHeight="1" spans="1:10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</row>
    <row r="2" customHeight="1" spans="1:10">
      <c r="A2" s="12" t="s">
        <v>10</v>
      </c>
      <c r="B2" s="13">
        <v>0.2123</v>
      </c>
      <c r="C2" s="12">
        <v>7</v>
      </c>
      <c r="D2" s="12">
        <v>46716</v>
      </c>
      <c r="E2" s="12"/>
      <c r="F2" s="12"/>
      <c r="G2" s="12" t="b">
        <v>0</v>
      </c>
      <c r="H2" s="14">
        <f>-PV(B2,C2,D2,E2,G2)+F2</f>
        <v>162867.0019814</v>
      </c>
      <c r="I2" s="14">
        <f>-FV(B2,C2,D2,F2,G2)+E2</f>
        <v>626763.703623356</v>
      </c>
      <c r="J2" s="14" t="b">
        <f>I2/(1+B2)^C2=H2</f>
        <v>1</v>
      </c>
    </row>
    <row r="5" customHeight="1" spans="1:7">
      <c r="A5" s="12" t="s">
        <v>0</v>
      </c>
      <c r="B5" s="12" t="s">
        <v>1</v>
      </c>
      <c r="C5" s="12" t="s">
        <v>2</v>
      </c>
      <c r="D5" s="12" t="s">
        <v>6</v>
      </c>
      <c r="E5" s="12" t="s">
        <v>11</v>
      </c>
      <c r="F5" s="12" t="s">
        <v>12</v>
      </c>
      <c r="G5" s="12" t="s">
        <v>9</v>
      </c>
    </row>
    <row r="6" customHeight="1" spans="1:7">
      <c r="A6" s="12" t="s">
        <v>13</v>
      </c>
      <c r="B6" s="13">
        <v>0.05</v>
      </c>
      <c r="C6" s="12">
        <v>1</v>
      </c>
      <c r="D6" s="12" t="b">
        <v>0</v>
      </c>
      <c r="E6" s="15">
        <f>ROUND((1-(1+B6)^(-C6))/B6*IF(D6=0,1,1+B6),6)</f>
        <v>1</v>
      </c>
      <c r="F6" s="14">
        <f>((1+B6)^C6-1)/B6*IF(D6=0,1,1+B6)</f>
        <v>1.05</v>
      </c>
      <c r="G6" s="14" t="b">
        <f>ROUND(F6/(1+B6)^C6,6)=E6</f>
        <v>1</v>
      </c>
    </row>
    <row r="11" customFormat="1" customHeight="1"/>
    <row r="12" customFormat="1" customHeight="1"/>
    <row r="13" customFormat="1" customHeight="1"/>
    <row r="14" customFormat="1" customHeight="1"/>
    <row r="15" customFormat="1" customHeight="1"/>
    <row r="16" customFormat="1" customHeight="1"/>
    <row r="17" customFormat="1" customHeight="1"/>
    <row r="18" customFormat="1" customHeight="1"/>
    <row r="19" customFormat="1" customHeight="1"/>
  </sheetData>
  <printOptions horizontalCentered="1"/>
  <pageMargins left="0.700694444444445" right="0.700694444444445" top="0.751388888888889" bottom="0.751388888888889" header="0.298611111111111" footer="0.298611111111111"/>
  <pageSetup paperSize="9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tabSelected="1" workbookViewId="0">
      <selection activeCell="E7" sqref="E7"/>
    </sheetView>
  </sheetViews>
  <sheetFormatPr defaultColWidth="9" defaultRowHeight="13.5"/>
  <cols>
    <col min="1" max="1" width="10" style="1" customWidth="1"/>
    <col min="2" max="4" width="17.5" style="1" customWidth="1"/>
    <col min="5" max="6" width="12.625" style="1" customWidth="1"/>
    <col min="7" max="8" width="9" style="1"/>
    <col min="9" max="9" width="8.125" style="1" customWidth="1"/>
    <col min="10" max="10" width="11.875" style="1" customWidth="1"/>
    <col min="11" max="12" width="9" style="1"/>
    <col min="13" max="13" width="2.375" style="1" customWidth="1"/>
    <col min="14" max="16384" width="9" style="1"/>
  </cols>
  <sheetData>
    <row r="1" ht="25" customHeight="1" spans="1:13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3"/>
      <c r="I1" s="2" t="s">
        <v>19</v>
      </c>
      <c r="J1" s="2" t="s">
        <v>20</v>
      </c>
      <c r="M1" s="9" t="s">
        <v>21</v>
      </c>
    </row>
    <row r="2" ht="25" customHeight="1" spans="1:10">
      <c r="A2" s="4">
        <v>1</v>
      </c>
      <c r="B2" s="4">
        <v>8</v>
      </c>
      <c r="C2" s="4">
        <v>182000</v>
      </c>
      <c r="D2" s="4">
        <v>51000</v>
      </c>
      <c r="E2" s="4">
        <f>D2/C2</f>
        <v>0.28021978021978</v>
      </c>
      <c r="F2" s="5">
        <f>(E2-J3)/(J2-J3)*(I2-I3)+I3</f>
        <v>0.224899725274725</v>
      </c>
      <c r="G2" s="3"/>
      <c r="I2" s="10">
        <v>0.23</v>
      </c>
      <c r="J2" s="4">
        <v>0.2843</v>
      </c>
    </row>
    <row r="3" ht="25" customHeight="1" spans="1:10">
      <c r="A3" s="4">
        <v>2</v>
      </c>
      <c r="B3" s="4">
        <v>6</v>
      </c>
      <c r="C3" s="4">
        <v>143000</v>
      </c>
      <c r="D3" s="4">
        <v>42200</v>
      </c>
      <c r="E3" s="4">
        <f>D3/C3</f>
        <v>0.295104895104895</v>
      </c>
      <c r="F3" s="5">
        <f>(E3-J8)/(J7-J8)*1%+I8</f>
        <v>0.192439047439047</v>
      </c>
      <c r="G3" s="3"/>
      <c r="I3" s="10">
        <v>0.22</v>
      </c>
      <c r="J3" s="4">
        <v>0.2763</v>
      </c>
    </row>
    <row r="4" ht="25" customHeight="1" spans="1:10">
      <c r="A4" s="4">
        <v>3</v>
      </c>
      <c r="B4" s="4">
        <v>8</v>
      </c>
      <c r="C4" s="4">
        <v>154000</v>
      </c>
      <c r="D4" s="4">
        <v>42500</v>
      </c>
      <c r="E4" s="4">
        <f>D4/C4</f>
        <v>0.275974025974026</v>
      </c>
      <c r="F4" s="5">
        <f>(E4-J4)/(J3-J4)*1%+I4</f>
        <v>0.219587374650666</v>
      </c>
      <c r="G4" s="6"/>
      <c r="I4" s="10">
        <v>0.21</v>
      </c>
      <c r="J4" s="4">
        <v>0.2684</v>
      </c>
    </row>
    <row r="5" ht="25" customHeight="1" spans="1:7">
      <c r="A5" s="7"/>
      <c r="B5" s="7" t="s">
        <v>10</v>
      </c>
      <c r="C5" s="7">
        <f>51000-51000*(1.2%)-216000*0.017</f>
        <v>46716</v>
      </c>
      <c r="D5" s="7"/>
      <c r="E5" s="7" t="s">
        <v>22</v>
      </c>
      <c r="F5" s="8">
        <f>ROUND(AVERAGE(F2:F4),4)</f>
        <v>0.2123</v>
      </c>
      <c r="G5" s="3"/>
    </row>
    <row r="6" ht="25" customHeight="1" spans="1:10">
      <c r="A6" s="3"/>
      <c r="B6" s="3"/>
      <c r="C6" s="3"/>
      <c r="D6" s="3"/>
      <c r="E6" s="3"/>
      <c r="F6" s="3"/>
      <c r="G6" s="3"/>
      <c r="I6" s="2" t="s">
        <v>23</v>
      </c>
      <c r="J6" s="2" t="s">
        <v>20</v>
      </c>
    </row>
    <row r="7" ht="25" customHeight="1" spans="1:10">
      <c r="A7" s="3"/>
      <c r="B7" s="3"/>
      <c r="C7" s="3"/>
      <c r="D7" s="3"/>
      <c r="E7" s="3"/>
      <c r="F7" s="3"/>
      <c r="G7" s="3"/>
      <c r="I7" s="10">
        <v>0.2</v>
      </c>
      <c r="J7" s="4">
        <v>0.3007</v>
      </c>
    </row>
    <row r="8" ht="25" customHeight="1" spans="1:10">
      <c r="A8" s="3"/>
      <c r="B8" s="3"/>
      <c r="C8" s="3"/>
      <c r="D8" s="3"/>
      <c r="E8" s="3"/>
      <c r="F8" s="3"/>
      <c r="G8" s="3"/>
      <c r="I8" s="10">
        <v>0.19</v>
      </c>
      <c r="J8" s="4">
        <v>0.2933</v>
      </c>
    </row>
    <row r="9" ht="25" customHeight="1" spans="1:7">
      <c r="A9" s="3"/>
      <c r="B9" s="3"/>
      <c r="C9" s="3">
        <f>(199640+176747+189480)/3</f>
        <v>188622.333333333</v>
      </c>
      <c r="D9" s="3"/>
      <c r="E9" s="3"/>
      <c r="F9" s="3"/>
      <c r="G9" s="3"/>
    </row>
    <row r="14" spans="5:6">
      <c r="E14" s="1">
        <f>C5*(1-1/(1+F5)^7)/F5</f>
        <v>162867.0019814</v>
      </c>
      <c r="F14" s="1">
        <f>E14+13880</f>
        <v>176747.0019814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公式</vt:lpstr>
      <vt:lpstr>演算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熊亚飞</cp:lastModifiedBy>
  <dcterms:created xsi:type="dcterms:W3CDTF">2023-05-12T11:15:00Z</dcterms:created>
  <dcterms:modified xsi:type="dcterms:W3CDTF">2024-08-14T10:18:41Z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2052-12.1.0.17150</vt:lpwstr>
  </property>
  <property fmtid="{D5CDD505-2E9C-101B-9397-08002B2CF9AE}" pid="3" name="ICV">
    <vt:lpwstr>A45EE70E219A494095DBFC04D31DA8B8_13</vt:lpwstr>
  </property>
</Properties>
</file>