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60"/>
  <c r="K34"/>
  <c r="K54"/>
  <c r="K50"/>
  <c r="D44"/>
  <c r="F44"/>
  <c r="K44"/>
  <c r="F34"/>
  <c r="K37"/>
  <c r="K27"/>
  <c r="K28"/>
  <c r="K21"/>
  <c r="K20"/>
  <c r="K16"/>
  <c r="E16" s="1"/>
  <c r="K15"/>
  <c r="K10"/>
  <c r="K9"/>
  <c r="K8"/>
  <c r="K7"/>
  <c r="K6"/>
  <c r="K5"/>
  <c r="P71"/>
  <c r="K51"/>
  <c r="K64"/>
  <c r="K40"/>
  <c r="K22"/>
  <c r="K14"/>
  <c r="K13"/>
  <c r="K11"/>
  <c r="K66"/>
  <c r="K65"/>
  <c r="K12"/>
  <c r="K26"/>
  <c r="K29"/>
  <c r="L29" s="1"/>
  <c r="O29" s="1"/>
  <c r="L16"/>
  <c r="O16" s="1"/>
  <c r="F22"/>
  <c r="F21"/>
  <c r="F66"/>
  <c r="F37"/>
  <c r="F20"/>
  <c r="F13"/>
  <c r="F11"/>
  <c r="F10"/>
  <c r="F9"/>
  <c r="F8"/>
  <c r="F7"/>
  <c r="F6"/>
  <c r="F5"/>
  <c r="K39"/>
  <c r="E29"/>
  <c r="J29" s="1"/>
  <c r="H29"/>
  <c r="K24"/>
  <c r="K23"/>
  <c r="F16"/>
  <c r="F40"/>
  <c r="F39"/>
  <c r="F29"/>
  <c r="F36"/>
  <c r="D40"/>
  <c r="D39"/>
  <c r="D37"/>
  <c r="D29"/>
  <c r="D28"/>
  <c r="D27"/>
  <c r="D26"/>
  <c r="D25"/>
  <c r="D24"/>
  <c r="F28"/>
  <c r="F27"/>
  <c r="F26"/>
  <c r="F24"/>
  <c r="F51"/>
  <c r="F14"/>
  <c r="G16" l="1"/>
  <c r="J16"/>
  <c r="H16"/>
  <c r="M16"/>
  <c r="G29"/>
  <c r="M29"/>
  <c r="N29" s="1"/>
  <c r="D8"/>
  <c r="D7"/>
  <c r="K63"/>
  <c r="D9"/>
  <c r="F12"/>
  <c r="K55"/>
  <c r="K45"/>
  <c r="K35"/>
  <c r="D65"/>
  <c r="F65"/>
  <c r="F54"/>
  <c r="D54"/>
  <c r="B75"/>
  <c r="F64"/>
  <c r="F23"/>
  <c r="F25"/>
  <c r="F30"/>
  <c r="F15"/>
  <c r="N16" l="1"/>
  <c r="L50"/>
  <c r="D34"/>
  <c r="D22"/>
  <c r="K67"/>
  <c r="E14" l="1"/>
  <c r="D21"/>
  <c r="F53" l="1"/>
  <c r="F52"/>
  <c r="F50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1"/>
  <c r="D50"/>
  <c r="D66"/>
  <c r="D64"/>
  <c r="D63"/>
  <c r="D53"/>
  <c r="D52"/>
  <c r="E12"/>
  <c r="D12"/>
  <c r="D10"/>
  <c r="E13"/>
  <c r="J13" s="1"/>
  <c r="D13"/>
  <c r="L8"/>
  <c r="O8" s="1"/>
  <c r="L44"/>
  <c r="K36"/>
  <c r="E36" s="1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K52"/>
  <c r="L52" s="1"/>
  <c r="O52" s="1"/>
  <c r="K53"/>
  <c r="L53" s="1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L37"/>
  <c r="O37" s="1"/>
  <c r="K38"/>
  <c r="L38" s="1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K25"/>
  <c r="L25" s="1"/>
  <c r="O25" s="1"/>
  <c r="L26"/>
  <c r="O26" s="1"/>
  <c r="L27"/>
  <c r="O27" s="1"/>
  <c r="L28"/>
  <c r="O28" s="1"/>
  <c r="K30"/>
  <c r="L30" s="1"/>
  <c r="O30" s="1"/>
  <c r="L7"/>
  <c r="L10"/>
  <c r="O10" s="1"/>
  <c r="L11"/>
  <c r="O11" s="1"/>
  <c r="L9"/>
  <c r="O9" s="1"/>
  <c r="E7"/>
  <c r="J7" s="1"/>
  <c r="F45"/>
  <c r="E45" s="1"/>
  <c r="J45" s="1"/>
  <c r="F46"/>
  <c r="F35"/>
  <c r="E35" s="1"/>
  <c r="J35" s="1"/>
  <c r="E37"/>
  <c r="J37" s="1"/>
  <c r="M37" s="1"/>
  <c r="F38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N36" s="1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8"/>
  <c r="G36"/>
  <c r="G39"/>
  <c r="G37"/>
  <c r="G35"/>
  <c r="G20"/>
  <c r="G7"/>
  <c r="G6"/>
  <c r="N20" l="1"/>
  <c r="G40"/>
  <c r="H40"/>
  <c r="N40" s="1"/>
  <c r="H31"/>
  <c r="J69"/>
  <c r="M69" s="1"/>
  <c r="G34"/>
  <c r="G41" s="1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G17" s="1"/>
  <c r="J10"/>
  <c r="M10" s="1"/>
  <c r="N10" s="1"/>
  <c r="J5"/>
  <c r="M5" s="1"/>
  <c r="H5"/>
  <c r="H41" l="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B78"/>
  <c r="N5"/>
  <c r="B86"/>
  <c r="N17" l="1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<sst xmlns="http://schemas.openxmlformats.org/spreadsheetml/2006/main" count="178" uniqueCount="95">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</sst>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3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109</v>
      </c>
      <c r="F5" s="4">
        <f>0+0+1+1+3</f>
        <v>5</v>
      </c>
      <c r="G5" s="11">
        <f>E5*D5</f>
        <v>2134.583333333333</v>
      </c>
      <c r="H5" s="11">
        <f>(E5+K5)*D5</f>
        <v>5189.583333333333</v>
      </c>
      <c r="I5" s="11">
        <v>25</v>
      </c>
      <c r="J5" s="11">
        <f>(I5*E5)</f>
        <v>2725</v>
      </c>
      <c r="K5" s="11">
        <f>0+0+8+3+21+3+1+4+3+7+4+3+3+11+12+15+9+6+1+8+3+8+10+3+5+5</f>
        <v>156</v>
      </c>
      <c r="L5" s="11">
        <f>K5*I5</f>
        <v>3900</v>
      </c>
      <c r="M5" s="11">
        <f>J5+L5</f>
        <v>6625</v>
      </c>
      <c r="N5" s="11">
        <f>M5-H5</f>
        <v>1435.416666666667</v>
      </c>
      <c r="O5" s="11">
        <f>L5</f>
        <v>3900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6" si="0">(C6+(F6*B6))-K6</f>
        <v>115</v>
      </c>
      <c r="F6" s="4">
        <f>0+0+3+2</f>
        <v>5</v>
      </c>
      <c r="G6" s="11">
        <f t="shared" ref="G6:G16" si="1">E6*D6</f>
        <v>3833.3333333333335</v>
      </c>
      <c r="H6" s="11">
        <f t="shared" ref="H6:H16" si="2">(E6+K6)*D6</f>
        <v>8400</v>
      </c>
      <c r="I6" s="11">
        <v>40</v>
      </c>
      <c r="J6" s="11">
        <f t="shared" ref="J6:J16" si="3">(I6*E6)</f>
        <v>4600</v>
      </c>
      <c r="K6" s="11">
        <f>0+0+2+4+1+5+5+4+2+4+3+29+49+4+3+5+4+2+5+1+3+1+1</f>
        <v>137</v>
      </c>
      <c r="L6" s="11">
        <f t="shared" ref="L6:L16" si="4">K6*I6</f>
        <v>5480</v>
      </c>
      <c r="M6" s="11">
        <f t="shared" ref="M6:M16" si="5">J6+L6</f>
        <v>10080</v>
      </c>
      <c r="N6" s="11">
        <f t="shared" ref="N6:N16" si="6">M6-H6</f>
        <v>1680</v>
      </c>
      <c r="O6" s="11">
        <f t="shared" ref="O6:O16" si="7">L6</f>
        <v>5480</v>
      </c>
      <c r="P6" s="11"/>
    </row>
    <row r="7" spans="1:16">
      <c r="A7" s="7" t="s">
        <v>9</v>
      </c>
      <c r="B7" s="10">
        <v>12</v>
      </c>
      <c r="C7" s="9">
        <v>38</v>
      </c>
      <c r="D7" s="8">
        <f>730/B7</f>
        <v>60.833333333333336</v>
      </c>
      <c r="E7" s="4">
        <f t="shared" si="0"/>
        <v>27</v>
      </c>
      <c r="F7" s="4">
        <f>0+0+2+1</f>
        <v>3</v>
      </c>
      <c r="G7" s="11">
        <f t="shared" si="1"/>
        <v>1642.5</v>
      </c>
      <c r="H7" s="11">
        <f t="shared" si="2"/>
        <v>4501.666666666667</v>
      </c>
      <c r="I7" s="11">
        <v>70</v>
      </c>
      <c r="J7" s="11">
        <f t="shared" si="3"/>
        <v>1890</v>
      </c>
      <c r="K7" s="11">
        <f>0+0+5+9+2-1+2+1+1+1+3+1+3+2+2+6+3+2+2+2+1</f>
        <v>47</v>
      </c>
      <c r="L7" s="11">
        <f t="shared" si="4"/>
        <v>3290</v>
      </c>
      <c r="M7" s="11">
        <f t="shared" si="5"/>
        <v>5180</v>
      </c>
      <c r="N7" s="11">
        <f t="shared" si="6"/>
        <v>678.33333333333303</v>
      </c>
      <c r="O7" s="11">
        <f t="shared" si="7"/>
        <v>3290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29</v>
      </c>
      <c r="F8" s="4">
        <f>0+0+1+1</f>
        <v>2</v>
      </c>
      <c r="G8" s="11">
        <f t="shared" si="1"/>
        <v>845.83333333333337</v>
      </c>
      <c r="H8" s="11">
        <f t="shared" si="2"/>
        <v>1779.1666666666667</v>
      </c>
      <c r="I8" s="11">
        <v>40</v>
      </c>
      <c r="J8" s="11">
        <f t="shared" si="3"/>
        <v>1160</v>
      </c>
      <c r="K8" s="11">
        <f>0+0+2+6+4+4+2+1+3+1+1+2+1+1+3+1</f>
        <v>32</v>
      </c>
      <c r="L8" s="11">
        <f t="shared" si="4"/>
        <v>1280</v>
      </c>
      <c r="M8" s="11">
        <f t="shared" si="5"/>
        <v>2440</v>
      </c>
      <c r="N8" s="11">
        <f t="shared" si="6"/>
        <v>660.83333333333326</v>
      </c>
      <c r="O8" s="11">
        <f t="shared" si="7"/>
        <v>1280</v>
      </c>
      <c r="P8" s="11"/>
    </row>
    <row r="9" spans="1:16">
      <c r="A9" s="7" t="s">
        <v>10</v>
      </c>
      <c r="B9" s="10">
        <v>24</v>
      </c>
      <c r="C9" s="9">
        <v>6</v>
      </c>
      <c r="D9" s="8">
        <f>1280/B9</f>
        <v>53.333333333333336</v>
      </c>
      <c r="E9" s="4">
        <f t="shared" si="0"/>
        <v>22</v>
      </c>
      <c r="F9" s="4">
        <f>0+0+1+1</f>
        <v>2</v>
      </c>
      <c r="G9" s="11">
        <f t="shared" si="1"/>
        <v>1173.3333333333335</v>
      </c>
      <c r="H9" s="11">
        <f t="shared" si="2"/>
        <v>2880</v>
      </c>
      <c r="I9" s="11">
        <v>60</v>
      </c>
      <c r="J9" s="11">
        <f t="shared" si="3"/>
        <v>1320</v>
      </c>
      <c r="K9" s="11">
        <f>0+0+6+1+5+2+3+4+1+1+1+1+3+2+1+1</f>
        <v>32</v>
      </c>
      <c r="L9" s="11">
        <f t="shared" si="4"/>
        <v>1920</v>
      </c>
      <c r="M9" s="11">
        <f t="shared" si="5"/>
        <v>3240</v>
      </c>
      <c r="N9" s="11">
        <f t="shared" si="6"/>
        <v>360</v>
      </c>
      <c r="O9" s="11">
        <f t="shared" si="7"/>
        <v>1920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46</v>
      </c>
      <c r="F10" s="4">
        <f>0+0+3+3</f>
        <v>6</v>
      </c>
      <c r="G10" s="11">
        <f t="shared" si="1"/>
        <v>3756.666666666667</v>
      </c>
      <c r="H10" s="11">
        <f t="shared" si="2"/>
        <v>7676.666666666667</v>
      </c>
      <c r="I10" s="11">
        <v>100</v>
      </c>
      <c r="J10" s="11">
        <f t="shared" si="3"/>
        <v>4600</v>
      </c>
      <c r="K10" s="11">
        <f>0+0+3+3+5+1+1+1+5+2+5+1+2+1+2+4+2+2+3+2+2+1</f>
        <v>48</v>
      </c>
      <c r="L10" s="11">
        <f t="shared" si="4"/>
        <v>4800</v>
      </c>
      <c r="M10" s="11">
        <f t="shared" si="5"/>
        <v>9400</v>
      </c>
      <c r="N10" s="11">
        <f t="shared" si="6"/>
        <v>1723.333333333333</v>
      </c>
      <c r="O10" s="11">
        <f t="shared" si="7"/>
        <v>4800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23</v>
      </c>
      <c r="F11" s="4">
        <f>0+0+1+2+3</f>
        <v>6</v>
      </c>
      <c r="G11" s="11">
        <f t="shared" si="1"/>
        <v>3066.666666666667</v>
      </c>
      <c r="H11" s="11">
        <f t="shared" si="2"/>
        <v>6666.666666666667</v>
      </c>
      <c r="I11" s="11">
        <v>150</v>
      </c>
      <c r="J11" s="11">
        <f t="shared" si="3"/>
        <v>3450</v>
      </c>
      <c r="K11" s="11">
        <f>0+0+1+2+1+3+4+1+2+2+1+1+4+2+3</f>
        <v>27</v>
      </c>
      <c r="L11" s="11">
        <f t="shared" si="4"/>
        <v>4050</v>
      </c>
      <c r="M11" s="11">
        <f t="shared" si="5"/>
        <v>7500</v>
      </c>
      <c r="N11" s="11">
        <f t="shared" si="6"/>
        <v>833.33333333333303</v>
      </c>
      <c r="O11" s="11">
        <f t="shared" si="7"/>
        <v>4050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15</v>
      </c>
      <c r="F12" s="4">
        <f>0+0+2</f>
        <v>2</v>
      </c>
      <c r="G12" s="11">
        <f t="shared" si="1"/>
        <v>750</v>
      </c>
      <c r="H12" s="11">
        <f t="shared" si="2"/>
        <v>1900</v>
      </c>
      <c r="I12" s="65">
        <v>60</v>
      </c>
      <c r="J12" s="65">
        <f t="shared" si="3"/>
        <v>900</v>
      </c>
      <c r="K12" s="11">
        <f>0+0+1+1+3+2-1+4+1+1+1+1+3+1+4+1</f>
        <v>23</v>
      </c>
      <c r="L12" s="11">
        <f t="shared" si="4"/>
        <v>1380</v>
      </c>
      <c r="M12" s="11">
        <f t="shared" si="5"/>
        <v>2280</v>
      </c>
      <c r="N12" s="11">
        <f t="shared" si="6"/>
        <v>380</v>
      </c>
      <c r="O12" s="11">
        <f t="shared" si="7"/>
        <v>1380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25</v>
      </c>
      <c r="F13" s="4">
        <f>0+0+1</f>
        <v>1</v>
      </c>
      <c r="G13" s="11">
        <f t="shared" si="1"/>
        <v>1187.5</v>
      </c>
      <c r="H13" s="11">
        <f t="shared" si="2"/>
        <v>2137.5</v>
      </c>
      <c r="I13" s="65">
        <v>60</v>
      </c>
      <c r="J13" s="65">
        <f t="shared" si="3"/>
        <v>1500</v>
      </c>
      <c r="K13" s="11">
        <f>0+0+1+7+1+1+1+2+1+1+1+1+1+1+1</f>
        <v>20</v>
      </c>
      <c r="L13" s="11">
        <f t="shared" si="4"/>
        <v>1200</v>
      </c>
      <c r="M13" s="11">
        <f t="shared" si="5"/>
        <v>2700</v>
      </c>
      <c r="N13" s="11">
        <f t="shared" si="6"/>
        <v>562.5</v>
      </c>
      <c r="O13" s="11">
        <f t="shared" si="7"/>
        <v>1200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4</v>
      </c>
      <c r="F14" s="4">
        <f>0+0+1</f>
        <v>1</v>
      </c>
      <c r="G14" s="11">
        <f t="shared" si="1"/>
        <v>190</v>
      </c>
      <c r="H14" s="11">
        <f t="shared" si="2"/>
        <v>712.5</v>
      </c>
      <c r="I14" s="65">
        <v>60</v>
      </c>
      <c r="J14" s="65">
        <f t="shared" si="3"/>
        <v>240</v>
      </c>
      <c r="K14" s="11">
        <f>0+0+1+1+2+1+4+1+1</f>
        <v>11</v>
      </c>
      <c r="L14" s="11">
        <f t="shared" si="4"/>
        <v>660</v>
      </c>
      <c r="M14" s="11">
        <f t="shared" si="5"/>
        <v>900</v>
      </c>
      <c r="N14" s="11">
        <f t="shared" si="6"/>
        <v>187.5</v>
      </c>
      <c r="O14" s="11">
        <f t="shared" si="7"/>
        <v>660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5</v>
      </c>
      <c r="F15" s="4">
        <f t="shared" ref="F15" si="8">0+0</f>
        <v>0</v>
      </c>
      <c r="G15" s="11">
        <f t="shared" si="1"/>
        <v>100</v>
      </c>
      <c r="H15" s="11">
        <f t="shared" si="2"/>
        <v>420</v>
      </c>
      <c r="I15" s="65">
        <v>30</v>
      </c>
      <c r="J15" s="65">
        <f t="shared" si="3"/>
        <v>150</v>
      </c>
      <c r="K15" s="11">
        <f>0+0+1+1+6+1+2+1+1+1+1+1</f>
        <v>16</v>
      </c>
      <c r="L15" s="11">
        <f t="shared" si="4"/>
        <v>480</v>
      </c>
      <c r="M15" s="11">
        <f t="shared" si="5"/>
        <v>630</v>
      </c>
      <c r="N15" s="11">
        <f t="shared" si="6"/>
        <v>210</v>
      </c>
      <c r="O15" s="11">
        <f t="shared" si="7"/>
        <v>480</v>
      </c>
      <c r="P15" s="65"/>
    </row>
    <row r="16" spans="1:16">
      <c r="A16" s="61" t="s">
        <v>94</v>
      </c>
      <c r="B16" s="62">
        <v>24</v>
      </c>
      <c r="C16" s="63">
        <v>0</v>
      </c>
      <c r="D16" s="64">
        <v>13.75</v>
      </c>
      <c r="E16" s="4">
        <f t="shared" si="0"/>
        <v>29</v>
      </c>
      <c r="F16" s="71">
        <f>0+0+3</f>
        <v>3</v>
      </c>
      <c r="G16" s="11">
        <f t="shared" si="1"/>
        <v>398.75</v>
      </c>
      <c r="H16" s="11">
        <f t="shared" si="2"/>
        <v>990</v>
      </c>
      <c r="I16" s="65">
        <v>20</v>
      </c>
      <c r="J16" s="65">
        <f t="shared" si="3"/>
        <v>580</v>
      </c>
      <c r="K16" s="11">
        <f>0+0+15+1+7+5+1+12+2</f>
        <v>43</v>
      </c>
      <c r="L16" s="11">
        <f t="shared" si="4"/>
        <v>860</v>
      </c>
      <c r="M16" s="11">
        <f t="shared" si="5"/>
        <v>1440</v>
      </c>
      <c r="N16" s="11">
        <f t="shared" si="6"/>
        <v>450</v>
      </c>
      <c r="O16" s="11">
        <f t="shared" si="7"/>
        <v>860</v>
      </c>
      <c r="P16" s="65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18680.416666666668</v>
      </c>
      <c r="H17" s="17">
        <f>SUM(H5:H15)</f>
        <v>42263.75</v>
      </c>
      <c r="I17" s="17"/>
      <c r="J17" s="17">
        <f>SUM(J5:J15)</f>
        <v>22535</v>
      </c>
      <c r="K17" s="11"/>
      <c r="L17" s="18">
        <f>SUM(L5:L15)</f>
        <v>28440</v>
      </c>
      <c r="M17" s="18">
        <f>SUM(M5:M15)</f>
        <v>50975</v>
      </c>
      <c r="N17" s="18">
        <f>SUM(N5:N15)</f>
        <v>8711.25</v>
      </c>
      <c r="O17" s="18">
        <f>SUM(O5:O15)-P17</f>
        <v>0</v>
      </c>
      <c r="P17" s="17">
        <f>0+0+750+925+2875+1155+205+1040+1055+575+840+1375+2065+3025+1240+1025+915+1080+745+1370+1285+800+1510+1025+1095+465</f>
        <v>28440</v>
      </c>
    </row>
    <row r="18" spans="1:16" ht="16.5" thickTop="1">
      <c r="A18" s="72" t="s">
        <v>13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18</v>
      </c>
      <c r="D20" s="8">
        <f>972/24</f>
        <v>40.5</v>
      </c>
      <c r="E20" s="4">
        <f>(C20+(F20*B20))-K20</f>
        <v>15</v>
      </c>
      <c r="F20" s="4">
        <f>0+0+1</f>
        <v>1</v>
      </c>
      <c r="G20" s="11">
        <f>E20*D20</f>
        <v>607.5</v>
      </c>
      <c r="H20" s="11">
        <f>(E20+K20)*D20</f>
        <v>1701</v>
      </c>
      <c r="I20" s="4">
        <v>50</v>
      </c>
      <c r="J20" s="11">
        <f>(I20*E20)</f>
        <v>750</v>
      </c>
      <c r="K20" s="11">
        <f>0+0+2+1+4+2+1+2+1+2+2+1+1+1+3+2+2</f>
        <v>27</v>
      </c>
      <c r="L20" s="11">
        <f>K20*I20</f>
        <v>1350</v>
      </c>
      <c r="M20" s="11">
        <f>J20+L20</f>
        <v>2100</v>
      </c>
      <c r="N20" s="11">
        <f>M20-H20</f>
        <v>399</v>
      </c>
      <c r="O20" s="11">
        <f>L20</f>
        <v>1350</v>
      </c>
      <c r="P20" s="4"/>
    </row>
    <row r="21" spans="1:16">
      <c r="A21" s="12" t="s">
        <v>88</v>
      </c>
      <c r="B21" s="5">
        <v>24</v>
      </c>
      <c r="C21" s="12">
        <v>11</v>
      </c>
      <c r="D21" s="8">
        <f>940/24</f>
        <v>39.166666666666664</v>
      </c>
      <c r="E21" s="4">
        <f t="shared" ref="E21:E30" si="9">(C21+(F21*B21))-K21</f>
        <v>19</v>
      </c>
      <c r="F21" s="4">
        <f>0+0+1</f>
        <v>1</v>
      </c>
      <c r="G21" s="11">
        <f t="shared" ref="G21:G30" si="10">E21*D21</f>
        <v>744.16666666666663</v>
      </c>
      <c r="H21" s="11">
        <f t="shared" ref="H21:H30" si="11">(E21+K21)*D21</f>
        <v>1370.8333333333333</v>
      </c>
      <c r="I21" s="4">
        <v>50</v>
      </c>
      <c r="J21" s="11">
        <f t="shared" ref="J21:J30" si="12">(I21*E21)</f>
        <v>950</v>
      </c>
      <c r="K21" s="11">
        <f>0+0+1+6+1+1+1+1+3+2</f>
        <v>16</v>
      </c>
      <c r="L21" s="11">
        <f t="shared" ref="L21:L29" si="13">K21*I21</f>
        <v>800</v>
      </c>
      <c r="M21" s="11">
        <f t="shared" ref="M21:M30" si="14">J21+L21</f>
        <v>1750</v>
      </c>
      <c r="N21" s="11">
        <f t="shared" ref="N21:N30" si="15">M21-H21</f>
        <v>379.16666666666674</v>
      </c>
      <c r="O21" s="11">
        <f t="shared" ref="O21:O30" si="16">L21</f>
        <v>800</v>
      </c>
      <c r="P21" s="4"/>
    </row>
    <row r="22" spans="1:16">
      <c r="A22" s="12" t="s">
        <v>91</v>
      </c>
      <c r="B22" s="5">
        <v>24</v>
      </c>
      <c r="C22" s="12">
        <v>17</v>
      </c>
      <c r="D22" s="4">
        <f>1080/24</f>
        <v>45</v>
      </c>
      <c r="E22" s="4">
        <f t="shared" si="9"/>
        <v>24</v>
      </c>
      <c r="F22" s="4">
        <f>0+0+1</f>
        <v>1</v>
      </c>
      <c r="G22" s="11">
        <f t="shared" si="10"/>
        <v>1080</v>
      </c>
      <c r="H22" s="11">
        <f t="shared" si="11"/>
        <v>1845</v>
      </c>
      <c r="I22" s="4">
        <v>50</v>
      </c>
      <c r="J22" s="11">
        <f t="shared" si="12"/>
        <v>1200</v>
      </c>
      <c r="K22" s="11">
        <f>0+0+2+3+3+1+1+3+3+1</f>
        <v>17</v>
      </c>
      <c r="L22" s="11">
        <f t="shared" si="13"/>
        <v>850</v>
      </c>
      <c r="M22" s="11">
        <f t="shared" si="14"/>
        <v>2050</v>
      </c>
      <c r="N22" s="11">
        <f t="shared" si="15"/>
        <v>205</v>
      </c>
      <c r="O22" s="11">
        <f t="shared" si="16"/>
        <v>850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ref="F23:F30" si="17">0+0</f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>0+0</f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0</v>
      </c>
      <c r="D24" s="4">
        <f>1180/12</f>
        <v>98.333333333333329</v>
      </c>
      <c r="E24" s="4">
        <f t="shared" si="9"/>
        <v>11</v>
      </c>
      <c r="F24" s="4">
        <f>0+0+1</f>
        <v>1</v>
      </c>
      <c r="G24" s="11">
        <f t="shared" si="10"/>
        <v>1081.6666666666665</v>
      </c>
      <c r="H24" s="11">
        <f t="shared" si="11"/>
        <v>1180</v>
      </c>
      <c r="I24" s="4">
        <v>110</v>
      </c>
      <c r="J24" s="11">
        <f t="shared" si="12"/>
        <v>1210</v>
      </c>
      <c r="K24" s="11">
        <f>0+0+1</f>
        <v>1</v>
      </c>
      <c r="L24" s="11">
        <f t="shared" si="13"/>
        <v>110</v>
      </c>
      <c r="M24" s="11">
        <f t="shared" si="14"/>
        <v>1320</v>
      </c>
      <c r="N24" s="11">
        <f t="shared" si="15"/>
        <v>140</v>
      </c>
      <c r="O24" s="11">
        <f t="shared" si="16"/>
        <v>110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ref="K25:K30" si="18">0+0</f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21</v>
      </c>
      <c r="B26" s="13">
        <v>12</v>
      </c>
      <c r="C26" s="12">
        <v>0</v>
      </c>
      <c r="D26" s="4">
        <f>1180/12</f>
        <v>98.333333333333329</v>
      </c>
      <c r="E26" s="4">
        <f t="shared" si="9"/>
        <v>8</v>
      </c>
      <c r="F26" s="4">
        <f>0+0+1</f>
        <v>1</v>
      </c>
      <c r="G26" s="11">
        <f t="shared" si="10"/>
        <v>786.66666666666663</v>
      </c>
      <c r="H26" s="11">
        <f t="shared" si="11"/>
        <v>1180</v>
      </c>
      <c r="I26" s="4">
        <v>110</v>
      </c>
      <c r="J26" s="11">
        <f t="shared" si="12"/>
        <v>880</v>
      </c>
      <c r="K26" s="11">
        <f>0+0+2+2</f>
        <v>4</v>
      </c>
      <c r="L26" s="11">
        <f t="shared" si="13"/>
        <v>440</v>
      </c>
      <c r="M26" s="11">
        <f t="shared" si="14"/>
        <v>1320</v>
      </c>
      <c r="N26" s="11">
        <f t="shared" si="15"/>
        <v>140</v>
      </c>
      <c r="O26" s="11">
        <f t="shared" si="16"/>
        <v>440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21</v>
      </c>
      <c r="F27" s="4">
        <f>0+0+1</f>
        <v>1</v>
      </c>
      <c r="G27" s="11">
        <f t="shared" si="10"/>
        <v>1050</v>
      </c>
      <c r="H27" s="11">
        <f t="shared" si="11"/>
        <v>1200</v>
      </c>
      <c r="I27" s="4">
        <v>60</v>
      </c>
      <c r="J27" s="11">
        <f t="shared" si="12"/>
        <v>1260</v>
      </c>
      <c r="K27" s="11">
        <f>0+0+1+1+1</f>
        <v>3</v>
      </c>
      <c r="L27" s="11">
        <f t="shared" si="13"/>
        <v>180</v>
      </c>
      <c r="M27" s="11">
        <f t="shared" si="14"/>
        <v>1440</v>
      </c>
      <c r="N27" s="11">
        <f t="shared" si="15"/>
        <v>240</v>
      </c>
      <c r="O27" s="11">
        <f t="shared" si="16"/>
        <v>180</v>
      </c>
      <c r="P27" s="4"/>
    </row>
    <row r="28" spans="1:16">
      <c r="A28" s="12" t="s">
        <v>24</v>
      </c>
      <c r="B28" s="13">
        <v>12</v>
      </c>
      <c r="C28" s="12">
        <v>0</v>
      </c>
      <c r="D28" s="4">
        <f>1300/12</f>
        <v>108.33333333333333</v>
      </c>
      <c r="E28" s="4">
        <f t="shared" si="9"/>
        <v>10</v>
      </c>
      <c r="F28" s="4">
        <f>0+0+1</f>
        <v>1</v>
      </c>
      <c r="G28" s="11">
        <f t="shared" si="10"/>
        <v>1083.3333333333333</v>
      </c>
      <c r="H28" s="11">
        <f t="shared" si="11"/>
        <v>1300</v>
      </c>
      <c r="I28" s="4">
        <v>125</v>
      </c>
      <c r="J28" s="11">
        <f t="shared" si="12"/>
        <v>1250</v>
      </c>
      <c r="K28" s="11">
        <f>0+0+1+1</f>
        <v>2</v>
      </c>
      <c r="L28" s="11">
        <f t="shared" si="13"/>
        <v>250</v>
      </c>
      <c r="M28" s="11">
        <f t="shared" si="14"/>
        <v>1500</v>
      </c>
      <c r="N28" s="11">
        <f t="shared" si="15"/>
        <v>200</v>
      </c>
      <c r="O28" s="11">
        <f t="shared" si="16"/>
        <v>250</v>
      </c>
      <c r="P28" s="4"/>
    </row>
    <row r="29" spans="1:16">
      <c r="A29" s="12" t="s">
        <v>93</v>
      </c>
      <c r="B29" s="13">
        <v>12</v>
      </c>
      <c r="C29" s="12">
        <v>0</v>
      </c>
      <c r="D29" s="4">
        <f>1100/12</f>
        <v>91.666666666666671</v>
      </c>
      <c r="E29" s="4">
        <f t="shared" si="9"/>
        <v>7</v>
      </c>
      <c r="F29" s="4">
        <f>0+0+1</f>
        <v>1</v>
      </c>
      <c r="G29" s="11">
        <f t="shared" si="10"/>
        <v>641.66666666666674</v>
      </c>
      <c r="H29" s="11">
        <f t="shared" si="11"/>
        <v>1100</v>
      </c>
      <c r="I29" s="4">
        <v>110</v>
      </c>
      <c r="J29" s="11">
        <f t="shared" si="12"/>
        <v>770</v>
      </c>
      <c r="K29" s="11">
        <f>0+0+3+2</f>
        <v>5</v>
      </c>
      <c r="L29" s="11">
        <f t="shared" si="13"/>
        <v>550</v>
      </c>
      <c r="M29" s="11">
        <f t="shared" si="14"/>
        <v>1320</v>
      </c>
      <c r="N29" s="11">
        <f t="shared" si="15"/>
        <v>220</v>
      </c>
      <c r="O29" s="11">
        <f t="shared" si="16"/>
        <v>550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7075</v>
      </c>
      <c r="H31" s="17">
        <f>SUM(H20:H30)</f>
        <v>10876.833333333332</v>
      </c>
      <c r="I31" s="16"/>
      <c r="J31" s="17">
        <f>SUM(J20:J30)</f>
        <v>8270</v>
      </c>
      <c r="K31" s="18"/>
      <c r="L31" s="18">
        <f>SUM(L20:L30)</f>
        <v>4530</v>
      </c>
      <c r="M31" s="21">
        <f>SUM(M20:M30)</f>
        <v>12800</v>
      </c>
      <c r="N31" s="21">
        <f>SUM(N20:N30)</f>
        <v>1923.1666666666667</v>
      </c>
      <c r="O31" s="18">
        <f>SUM(O20:O30)-P31</f>
        <v>0</v>
      </c>
      <c r="P31" s="17">
        <f>0+0+200+100+450+200+250+50+100+100+100+200+150+200+1020+125+270+330+150+150+385</f>
        <v>4530</v>
      </c>
    </row>
    <row r="32" spans="1:16" ht="16.5" thickTop="1">
      <c r="A32" s="72" t="s">
        <v>90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50</v>
      </c>
      <c r="C34" s="5">
        <v>45.5</v>
      </c>
      <c r="D34" s="4">
        <f>6000/50</f>
        <v>120</v>
      </c>
      <c r="E34" s="4">
        <f t="shared" ref="E34:E40" si="19">(C34+(F34*B34))-K34</f>
        <v>28</v>
      </c>
      <c r="F34" s="4">
        <f>0+0+1+1</f>
        <v>2</v>
      </c>
      <c r="G34" s="11">
        <f>E34*D34</f>
        <v>3360</v>
      </c>
      <c r="H34" s="11">
        <f>(E34+K34)*D34</f>
        <v>17460</v>
      </c>
      <c r="I34" s="4">
        <v>140</v>
      </c>
      <c r="J34" s="11">
        <f t="shared" ref="J34:J40" si="20">(I34*E34)</f>
        <v>3920</v>
      </c>
      <c r="K34" s="11">
        <f>0+0+4+4+2+4+4+6+5+4+10+2.5+4+4+5+5+4+4+4+5+10+5+5+7+5+5</f>
        <v>117.5</v>
      </c>
      <c r="L34" s="11">
        <f>K34*I34</f>
        <v>16450</v>
      </c>
      <c r="M34" s="11">
        <f t="shared" ref="M34:M40" si="21">J34+L34</f>
        <v>20370</v>
      </c>
      <c r="N34" s="11">
        <f t="shared" ref="N34:N40" si="22">M34-H34</f>
        <v>2910</v>
      </c>
      <c r="O34" s="11">
        <f t="shared" ref="O34:O40" si="23">L34</f>
        <v>16450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38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>0+0</f>
        <v>0</v>
      </c>
      <c r="L35" s="11">
        <f t="shared" ref="L35:L40" si="27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>0+0</f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>0+0</f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0</v>
      </c>
      <c r="D37" s="4">
        <f>1385/12</f>
        <v>115.41666666666667</v>
      </c>
      <c r="E37" s="4">
        <f t="shared" si="19"/>
        <v>15</v>
      </c>
      <c r="F37" s="4">
        <f>0+0+1+1</f>
        <v>2</v>
      </c>
      <c r="G37" s="11">
        <f t="shared" si="25"/>
        <v>1731.25</v>
      </c>
      <c r="H37" s="11">
        <f t="shared" si="26"/>
        <v>2770</v>
      </c>
      <c r="I37" s="4">
        <v>125</v>
      </c>
      <c r="J37" s="11">
        <f t="shared" si="20"/>
        <v>1875</v>
      </c>
      <c r="K37" s="11">
        <f>0+0+2+3+1+1+1+1</f>
        <v>9</v>
      </c>
      <c r="L37" s="11">
        <f t="shared" si="27"/>
        <v>1125</v>
      </c>
      <c r="M37" s="11">
        <f t="shared" si="21"/>
        <v>3000</v>
      </c>
      <c r="N37" s="11">
        <f t="shared" si="22"/>
        <v>230</v>
      </c>
      <c r="O37" s="11">
        <f t="shared" si="23"/>
        <v>1125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ref="K38" si="28">0+0</f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0</v>
      </c>
      <c r="D39" s="4">
        <f>1385/12</f>
        <v>115.41666666666667</v>
      </c>
      <c r="E39" s="4">
        <f t="shared" si="19"/>
        <v>10</v>
      </c>
      <c r="F39" s="4">
        <f>0+0+1</f>
        <v>1</v>
      </c>
      <c r="G39" s="11">
        <f t="shared" si="25"/>
        <v>1154.1666666666667</v>
      </c>
      <c r="H39" s="11">
        <f t="shared" si="26"/>
        <v>1385</v>
      </c>
      <c r="I39" s="4">
        <v>127</v>
      </c>
      <c r="J39" s="11">
        <f t="shared" si="20"/>
        <v>1270</v>
      </c>
      <c r="K39" s="11">
        <f>0+0+2</f>
        <v>2</v>
      </c>
      <c r="L39" s="11">
        <f t="shared" si="27"/>
        <v>254</v>
      </c>
      <c r="M39" s="11">
        <f t="shared" si="21"/>
        <v>1524</v>
      </c>
      <c r="N39" s="11">
        <f t="shared" si="22"/>
        <v>139</v>
      </c>
      <c r="O39" s="11">
        <f t="shared" si="23"/>
        <v>254</v>
      </c>
      <c r="P39" s="4"/>
    </row>
    <row r="40" spans="1:16">
      <c r="A40" s="12" t="s">
        <v>31</v>
      </c>
      <c r="B40" s="13">
        <v>24</v>
      </c>
      <c r="C40" s="5">
        <v>0</v>
      </c>
      <c r="D40" s="4">
        <f>1400/24</f>
        <v>58.333333333333336</v>
      </c>
      <c r="E40" s="4">
        <f t="shared" si="19"/>
        <v>22</v>
      </c>
      <c r="F40" s="4">
        <f>0+0+1</f>
        <v>1</v>
      </c>
      <c r="G40" s="11">
        <f t="shared" si="25"/>
        <v>1283.3333333333335</v>
      </c>
      <c r="H40" s="11">
        <f t="shared" si="26"/>
        <v>1400</v>
      </c>
      <c r="I40" s="4">
        <v>70</v>
      </c>
      <c r="J40" s="11">
        <f t="shared" si="20"/>
        <v>1540</v>
      </c>
      <c r="K40" s="11">
        <f>0+0+1+1</f>
        <v>2</v>
      </c>
      <c r="L40" s="11">
        <f t="shared" si="27"/>
        <v>140</v>
      </c>
      <c r="M40" s="11">
        <f t="shared" si="21"/>
        <v>1680</v>
      </c>
      <c r="N40" s="11">
        <f t="shared" si="22"/>
        <v>280</v>
      </c>
      <c r="O40" s="11">
        <f t="shared" si="23"/>
        <v>140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7528.75</v>
      </c>
      <c r="H41" s="21">
        <f>SUM(H34:H40)</f>
        <v>23015</v>
      </c>
      <c r="I41" s="16"/>
      <c r="J41" s="21">
        <f>SUM(J34:J40)</f>
        <v>8605</v>
      </c>
      <c r="K41" s="11"/>
      <c r="L41" s="17">
        <f>SUM(L34:L40)</f>
        <v>17969</v>
      </c>
      <c r="M41" s="21">
        <f>SUM(M34:M40)</f>
        <v>26574</v>
      </c>
      <c r="N41" s="21">
        <f>SUM(N34:N40)</f>
        <v>3559</v>
      </c>
      <c r="O41" s="18">
        <f>SUM(O34:O40)-P41</f>
        <v>0</v>
      </c>
      <c r="P41" s="17">
        <f>0+0+560+560+280+560+560+840+700+560+1750+560+560+700+700+560+560+810+1329+1525+700+700+1175+895+825</f>
        <v>17969</v>
      </c>
    </row>
    <row r="42" spans="1:16" ht="16.5" thickTop="1">
      <c r="A42" s="72" t="s">
        <v>32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11.75</v>
      </c>
      <c r="D44" s="4">
        <f>4000/50</f>
        <v>80</v>
      </c>
      <c r="E44" s="4">
        <f>(C44+(F44*B44))-K44</f>
        <v>70.75</v>
      </c>
      <c r="F44" s="4">
        <f>0+0+1+1</f>
        <v>2</v>
      </c>
      <c r="G44" s="11">
        <f>E44*D44</f>
        <v>5660</v>
      </c>
      <c r="H44" s="11">
        <f>(E44+K44)*D44</f>
        <v>8940</v>
      </c>
      <c r="I44" s="4">
        <v>110</v>
      </c>
      <c r="J44" s="11">
        <f>(I44*E44)</f>
        <v>7782.5</v>
      </c>
      <c r="K44" s="11">
        <f>0+0+2.5+1.5+0.5+2.5+1.25+3+2.25+2.25+1+0.25+4.25+0.25+2.25+3+1.5+2.5+4.25+5.5+0.5</f>
        <v>41</v>
      </c>
      <c r="L44" s="11">
        <f>K44*I44</f>
        <v>4510</v>
      </c>
      <c r="M44" s="11">
        <f>J44+L44</f>
        <v>12292.5</v>
      </c>
      <c r="N44" s="11">
        <f>M44-H44</f>
        <v>3352.5</v>
      </c>
      <c r="O44" s="11">
        <f>L44</f>
        <v>4510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5660</v>
      </c>
      <c r="H47" s="17">
        <f>SUM(H44:H46)</f>
        <v>8940</v>
      </c>
      <c r="I47" s="16"/>
      <c r="J47" s="17">
        <f>SUM(J44:J46)</f>
        <v>7782.5</v>
      </c>
      <c r="K47" s="17"/>
      <c r="L47" s="17">
        <f>SUM(L44:L46)</f>
        <v>4510</v>
      </c>
      <c r="M47" s="17">
        <f>SUM(M44:M46)</f>
        <v>12292.5</v>
      </c>
      <c r="N47" s="17">
        <f>SUM(N44:N46)</f>
        <v>3352.5</v>
      </c>
      <c r="O47" s="17">
        <f>SUM(O44:O46)-P47</f>
        <v>0</v>
      </c>
      <c r="P47" s="17">
        <f>0+0+275+55+165+275+138+330+247+248+110+27+468+27+248+330+165+275+467+605+55</f>
        <v>4510</v>
      </c>
    </row>
    <row r="48" spans="1:16" s="1" customFormat="1" ht="16.5" thickTop="1">
      <c r="A48" s="78" t="s">
        <v>39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12</v>
      </c>
      <c r="D50" s="66">
        <f>1816/8</f>
        <v>227</v>
      </c>
      <c r="E50" s="4">
        <f t="shared" ref="E50:E59" si="29">(C50+(F50*B50))-K50</f>
        <v>7</v>
      </c>
      <c r="F50" s="4">
        <f>0+0</f>
        <v>0</v>
      </c>
      <c r="G50" s="11">
        <f t="shared" ref="G50:G59" si="30">E50*D50</f>
        <v>1589</v>
      </c>
      <c r="H50" s="11">
        <f t="shared" ref="H50:H59" si="31">(E50+K50)*D50</f>
        <v>2724</v>
      </c>
      <c r="I50" s="5">
        <v>250</v>
      </c>
      <c r="J50" s="11">
        <f t="shared" ref="J50:J59" si="32">(I50*E50)</f>
        <v>1750</v>
      </c>
      <c r="K50" s="11">
        <f>0+0+1+1+1+2</f>
        <v>5</v>
      </c>
      <c r="L50" s="11">
        <f>K50*I50</f>
        <v>1250</v>
      </c>
      <c r="M50" s="11">
        <f t="shared" ref="M50:M59" si="33">J50+L50</f>
        <v>3000</v>
      </c>
      <c r="N50" s="11">
        <f t="shared" ref="N50:N59" si="34">M50-H50</f>
        <v>276</v>
      </c>
      <c r="O50" s="11">
        <f t="shared" ref="O50:O59" si="35">L50</f>
        <v>1250</v>
      </c>
      <c r="P50" s="32"/>
    </row>
    <row r="51" spans="1:16" s="2" customFormat="1">
      <c r="A51" s="12" t="s">
        <v>75</v>
      </c>
      <c r="B51" s="5">
        <v>8</v>
      </c>
      <c r="C51" s="5">
        <v>6</v>
      </c>
      <c r="D51" s="66">
        <f>1816/8</f>
        <v>227</v>
      </c>
      <c r="E51" s="4">
        <f t="shared" si="29"/>
        <v>3</v>
      </c>
      <c r="F51" s="4">
        <f>0+0+1</f>
        <v>1</v>
      </c>
      <c r="G51" s="11">
        <f t="shared" si="30"/>
        <v>681</v>
      </c>
      <c r="H51" s="11">
        <f t="shared" si="31"/>
        <v>3178</v>
      </c>
      <c r="I51" s="5">
        <v>250</v>
      </c>
      <c r="J51" s="11">
        <f t="shared" si="32"/>
        <v>750</v>
      </c>
      <c r="K51" s="11">
        <f>0+0+2+1+1+1+1+1+1+2+1</f>
        <v>11</v>
      </c>
      <c r="L51" s="11">
        <f t="shared" ref="L51:L59" si="36">K51*I51</f>
        <v>2750</v>
      </c>
      <c r="M51" s="11">
        <f t="shared" si="33"/>
        <v>3500</v>
      </c>
      <c r="N51" s="11">
        <f t="shared" si="34"/>
        <v>322</v>
      </c>
      <c r="O51" s="11">
        <f t="shared" si="35"/>
        <v>2750</v>
      </c>
      <c r="P51" s="32"/>
    </row>
    <row r="52" spans="1:16" s="2" customFormat="1">
      <c r="A52" s="12" t="s">
        <v>76</v>
      </c>
      <c r="B52" s="5">
        <v>64</v>
      </c>
      <c r="C52" s="5">
        <v>64</v>
      </c>
      <c r="D52" s="66">
        <f>1700/64</f>
        <v>26.5625</v>
      </c>
      <c r="E52" s="4">
        <f t="shared" si="29"/>
        <v>64</v>
      </c>
      <c r="F52" s="4">
        <f>0+0</f>
        <v>0</v>
      </c>
      <c r="G52" s="11">
        <f t="shared" si="30"/>
        <v>1700</v>
      </c>
      <c r="H52" s="11">
        <f t="shared" si="31"/>
        <v>1700</v>
      </c>
      <c r="I52" s="5">
        <v>30</v>
      </c>
      <c r="J52" s="11">
        <f t="shared" si="32"/>
        <v>1920</v>
      </c>
      <c r="K52" s="11">
        <f t="shared" ref="K52:K59" si="37">0+0</f>
        <v>0</v>
      </c>
      <c r="L52" s="11">
        <f t="shared" si="36"/>
        <v>0</v>
      </c>
      <c r="M52" s="11">
        <f t="shared" si="33"/>
        <v>1920</v>
      </c>
      <c r="N52" s="11">
        <f t="shared" si="34"/>
        <v>220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6">
        <f>1700/72</f>
        <v>23.611111111111111</v>
      </c>
      <c r="E53" s="4">
        <f t="shared" si="29"/>
        <v>72</v>
      </c>
      <c r="F53" s="4">
        <f>0+0</f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7"/>
        <v>0</v>
      </c>
      <c r="L53" s="11">
        <f t="shared" si="36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0</v>
      </c>
      <c r="D54" s="5">
        <f>1500/50</f>
        <v>30</v>
      </c>
      <c r="E54" s="4">
        <f t="shared" si="29"/>
        <v>24</v>
      </c>
      <c r="F54" s="4">
        <f>0+0+1</f>
        <v>1</v>
      </c>
      <c r="G54" s="11">
        <f t="shared" si="30"/>
        <v>720</v>
      </c>
      <c r="H54" s="11">
        <f t="shared" si="31"/>
        <v>1500</v>
      </c>
      <c r="I54" s="5">
        <v>35</v>
      </c>
      <c r="J54" s="11">
        <f t="shared" si="32"/>
        <v>840</v>
      </c>
      <c r="K54" s="11">
        <f>0+0+4+1+3+2+5+2+4+3+2</f>
        <v>26</v>
      </c>
      <c r="L54" s="11">
        <f t="shared" si="36"/>
        <v>910</v>
      </c>
      <c r="M54" s="11">
        <f t="shared" si="33"/>
        <v>1750</v>
      </c>
      <c r="N54" s="11">
        <f t="shared" si="34"/>
        <v>250</v>
      </c>
      <c r="O54" s="11">
        <f t="shared" si="35"/>
        <v>910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ref="F55:F59" si="38">0+0</f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8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7"/>
        <v>0</v>
      </c>
      <c r="L58" s="11">
        <f t="shared" si="36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8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7"/>
        <v>0</v>
      </c>
      <c r="L59" s="11">
        <f t="shared" si="36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6390</v>
      </c>
      <c r="H60" s="17">
        <f>SUM(H50:H59)</f>
        <v>10802</v>
      </c>
      <c r="I60" s="39"/>
      <c r="J60" s="17">
        <f>SUM(J50:J59)</f>
        <v>7420</v>
      </c>
      <c r="K60" s="41"/>
      <c r="L60" s="17">
        <f>SUM(L50:L59)</f>
        <v>4910</v>
      </c>
      <c r="M60" s="17">
        <f>SUM(M50:M59)</f>
        <v>12330</v>
      </c>
      <c r="N60" s="17">
        <f>SUM(N50:N59)</f>
        <v>1528</v>
      </c>
      <c r="O60" s="17">
        <f>SUM(O50:O59)-P60</f>
        <v>0</v>
      </c>
      <c r="P60" s="17">
        <f>0+0+750+390+35+105+250+250+70+250+250+675+70+140+750+105+250+570</f>
        <v>4910</v>
      </c>
    </row>
    <row r="61" spans="1:16" s="2" customFormat="1" ht="16.5" thickTop="1">
      <c r="A61" s="80" t="s">
        <v>45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7</v>
      </c>
      <c r="D63" s="5">
        <f>2256/16</f>
        <v>141</v>
      </c>
      <c r="E63" s="4">
        <f t="shared" ref="E63:E70" si="39">(C63+(F63*B63))-K63</f>
        <v>5</v>
      </c>
      <c r="F63" s="4">
        <f>0+0</f>
        <v>0</v>
      </c>
      <c r="G63" s="11">
        <f t="shared" ref="G63:G70" si="40">E63*D63</f>
        <v>705</v>
      </c>
      <c r="H63" s="11">
        <f t="shared" ref="H63:H70" si="41">(E63+K63)*D63</f>
        <v>987</v>
      </c>
      <c r="I63" s="5">
        <v>155</v>
      </c>
      <c r="J63" s="11">
        <f t="shared" ref="J63:J70" si="42">(I63*E63)</f>
        <v>775</v>
      </c>
      <c r="K63" s="11">
        <f>0+0+1+1</f>
        <v>2</v>
      </c>
      <c r="L63" s="11">
        <f t="shared" ref="L63:L70" si="43">K63*I63</f>
        <v>310</v>
      </c>
      <c r="M63" s="11">
        <f t="shared" ref="M63:M70" si="44">J63+L63</f>
        <v>1085</v>
      </c>
      <c r="N63" s="11">
        <f t="shared" ref="N63:N70" si="45">M63-H63</f>
        <v>98</v>
      </c>
      <c r="O63" s="11">
        <f t="shared" ref="O63:O70" si="46">L63</f>
        <v>310</v>
      </c>
      <c r="P63" s="32"/>
    </row>
    <row r="64" spans="1:16" s="2" customFormat="1">
      <c r="A64" s="12" t="s">
        <v>79</v>
      </c>
      <c r="B64" s="5">
        <v>16</v>
      </c>
      <c r="C64" s="5">
        <v>12</v>
      </c>
      <c r="D64" s="66">
        <f>1237/16</f>
        <v>77.3125</v>
      </c>
      <c r="E64" s="4">
        <f t="shared" si="39"/>
        <v>4</v>
      </c>
      <c r="F64" s="4">
        <f>0+0</f>
        <v>0</v>
      </c>
      <c r="G64" s="11">
        <f t="shared" si="40"/>
        <v>309.25</v>
      </c>
      <c r="H64" s="11">
        <f t="shared" si="41"/>
        <v>927.75</v>
      </c>
      <c r="I64" s="5">
        <v>85</v>
      </c>
      <c r="J64" s="11">
        <f t="shared" si="42"/>
        <v>340</v>
      </c>
      <c r="K64" s="11">
        <f>0+0+1+1+1+1+1+1+1+1</f>
        <v>8</v>
      </c>
      <c r="L64" s="11">
        <f t="shared" si="43"/>
        <v>680</v>
      </c>
      <c r="M64" s="11">
        <f t="shared" si="44"/>
        <v>1020</v>
      </c>
      <c r="N64" s="11">
        <f t="shared" si="45"/>
        <v>92.25</v>
      </c>
      <c r="O64" s="11">
        <f t="shared" si="46"/>
        <v>680</v>
      </c>
      <c r="P64" s="32"/>
    </row>
    <row r="65" spans="1:16" s="2" customFormat="1">
      <c r="A65" s="12" t="s">
        <v>80</v>
      </c>
      <c r="B65" s="5">
        <v>18</v>
      </c>
      <c r="C65" s="5">
        <v>0</v>
      </c>
      <c r="D65" s="66">
        <f>1392/18</f>
        <v>77.333333333333329</v>
      </c>
      <c r="E65" s="4">
        <f t="shared" si="39"/>
        <v>11</v>
      </c>
      <c r="F65" s="4">
        <f>0+0+1</f>
        <v>1</v>
      </c>
      <c r="G65" s="11">
        <f t="shared" si="40"/>
        <v>850.66666666666663</v>
      </c>
      <c r="H65" s="11">
        <f t="shared" si="41"/>
        <v>1392</v>
      </c>
      <c r="I65" s="5">
        <v>85</v>
      </c>
      <c r="J65" s="11">
        <f t="shared" si="42"/>
        <v>935</v>
      </c>
      <c r="K65" s="11">
        <f>0+0+2+1+2+1+1</f>
        <v>7</v>
      </c>
      <c r="L65" s="11">
        <f t="shared" si="43"/>
        <v>595</v>
      </c>
      <c r="M65" s="11">
        <f t="shared" si="44"/>
        <v>1530</v>
      </c>
      <c r="N65" s="11">
        <f t="shared" si="45"/>
        <v>138</v>
      </c>
      <c r="O65" s="11">
        <f t="shared" si="46"/>
        <v>595</v>
      </c>
      <c r="P65" s="32"/>
    </row>
    <row r="66" spans="1:16" s="2" customFormat="1">
      <c r="A66" s="12" t="s">
        <v>81</v>
      </c>
      <c r="B66" s="5">
        <v>16</v>
      </c>
      <c r="C66" s="5">
        <v>9</v>
      </c>
      <c r="D66" s="66">
        <f>1237/16</f>
        <v>77.3125</v>
      </c>
      <c r="E66" s="4">
        <f t="shared" si="39"/>
        <v>16</v>
      </c>
      <c r="F66" s="4">
        <f>0+0+1</f>
        <v>1</v>
      </c>
      <c r="G66" s="11">
        <f t="shared" si="40"/>
        <v>1237</v>
      </c>
      <c r="H66" s="11">
        <f t="shared" si="41"/>
        <v>1932.8125</v>
      </c>
      <c r="I66" s="5">
        <v>85</v>
      </c>
      <c r="J66" s="11">
        <f t="shared" si="42"/>
        <v>1360</v>
      </c>
      <c r="K66" s="11">
        <f>0+0+1+1+1+1+1+2+2</f>
        <v>9</v>
      </c>
      <c r="L66" s="11">
        <f t="shared" si="43"/>
        <v>765</v>
      </c>
      <c r="M66" s="11">
        <f t="shared" si="44"/>
        <v>2125</v>
      </c>
      <c r="N66" s="11">
        <f t="shared" si="45"/>
        <v>192.1875</v>
      </c>
      <c r="O66" s="11">
        <f t="shared" si="46"/>
        <v>765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39"/>
        <v>0</v>
      </c>
      <c r="F69" s="4">
        <f>0+0</f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>0+0</f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39"/>
        <v>0</v>
      </c>
      <c r="F70" s="4">
        <f>0+0</f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>0+0</f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3101.9166666666665</v>
      </c>
      <c r="H71" s="17">
        <f>SUM(H63:H70)</f>
        <v>5239.5625</v>
      </c>
      <c r="I71" s="39"/>
      <c r="J71" s="17">
        <f>SUM(J63:J70)</f>
        <v>3410</v>
      </c>
      <c r="K71" s="41"/>
      <c r="L71" s="17">
        <f>SUM(L63:L70)</f>
        <v>2350</v>
      </c>
      <c r="M71" s="17">
        <f>SUM(M63:M70)</f>
        <v>5760</v>
      </c>
      <c r="N71" s="17">
        <f>SUM(N63:N70)</f>
        <v>520.4375</v>
      </c>
      <c r="O71" s="17">
        <f>SUM(O63:O70)-P71</f>
        <v>0</v>
      </c>
      <c r="P71" s="17">
        <f>0+0+155+170+85+325+85+255+255+170+85+85+255+85+255+85</f>
        <v>2350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4" t="s">
        <v>36</v>
      </c>
      <c r="B74" s="75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7" t="s">
        <v>85</v>
      </c>
      <c r="B76" s="68">
        <v>34728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7" t="s">
        <v>86</v>
      </c>
      <c r="B77" s="68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48436.083333333336</v>
      </c>
    </row>
    <row r="79" spans="1:16">
      <c r="A79" s="23" t="s">
        <v>60</v>
      </c>
      <c r="B79" s="44">
        <f>J17+J31+J41+J47+J60+J71</f>
        <v>58022.5</v>
      </c>
    </row>
    <row r="80" spans="1:16" ht="15.75" thickBot="1">
      <c r="A80" s="45" t="s">
        <v>63</v>
      </c>
      <c r="B80" s="51">
        <f>B81-B76-B77</f>
        <v>66409.145833333328</v>
      </c>
    </row>
    <row r="81" spans="1:2">
      <c r="A81" s="46" t="s">
        <v>52</v>
      </c>
      <c r="B81" s="47">
        <f>H17+H31+H41+H47+H60+H71</f>
        <v>101137.14583333333</v>
      </c>
    </row>
    <row r="82" spans="1:2">
      <c r="A82" s="43" t="s">
        <v>58</v>
      </c>
      <c r="B82" s="48">
        <f>M17+M31+M41+M47+M60+M71</f>
        <v>120731.5</v>
      </c>
    </row>
    <row r="83" spans="1:2">
      <c r="A83" s="24" t="s">
        <v>57</v>
      </c>
      <c r="B83" s="27">
        <f>N17+N31+N41+N47+N60+N71</f>
        <v>19594.354166666664</v>
      </c>
    </row>
    <row r="84" spans="1:2" ht="15.75" thickBot="1">
      <c r="A84" s="49" t="s">
        <v>66</v>
      </c>
      <c r="B84" s="50">
        <f>L17+L31+L41+L47+L60+L71</f>
        <v>62709</v>
      </c>
    </row>
    <row r="85" spans="1:2">
      <c r="A85" s="52" t="s">
        <v>62</v>
      </c>
      <c r="B85" s="53">
        <f>P17+P31+P41+P47+P60+P71</f>
        <v>62709</v>
      </c>
    </row>
    <row r="86" spans="1:2">
      <c r="A86" s="25" t="s">
        <v>61</v>
      </c>
      <c r="B86" s="28">
        <f>O17+O31+O41+O47+O60+O71</f>
        <v>0</v>
      </c>
    </row>
    <row r="87" spans="1:2">
      <c r="A87" s="69" t="s">
        <v>87</v>
      </c>
      <c r="B87" s="70">
        <v>40381</v>
      </c>
    </row>
    <row r="88" spans="1:2" ht="15.75" thickBot="1">
      <c r="A88" s="57" t="s">
        <v>64</v>
      </c>
      <c r="B88" s="58">
        <f>B87+B85-B80-B89</f>
        <v>36680.854166666672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94703.354166666672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2015-04-24T18:24:31Z</dcterms:modified>
</cp:coreProperties>
</file>