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45"/>
  <c r="P58"/>
  <c r="P69"/>
  <c r="K52"/>
  <c r="K64"/>
  <c r="K42"/>
  <c r="K15"/>
  <c r="K13"/>
  <c r="K12"/>
  <c r="K11"/>
  <c r="K10"/>
  <c r="K9"/>
  <c r="K8"/>
  <c r="K7"/>
  <c r="K6"/>
  <c r="K5"/>
  <c r="P39"/>
  <c r="K32"/>
  <c r="P29"/>
  <c r="F42"/>
  <c r="K19"/>
  <c r="D9"/>
  <c r="F8"/>
  <c r="F9"/>
  <c r="F12"/>
  <c r="K63"/>
  <c r="K21"/>
  <c r="K20"/>
  <c r="K14"/>
  <c r="F10"/>
  <c r="K53"/>
  <c r="K49"/>
  <c r="K43"/>
  <c r="F11"/>
  <c r="K61"/>
  <c r="K48"/>
  <c r="K33"/>
  <c r="D63"/>
  <c r="F63"/>
  <c r="F52"/>
  <c r="D52"/>
  <c r="B73"/>
  <c r="F64"/>
  <c r="F62"/>
  <c r="F32"/>
  <c r="F20"/>
  <c r="F21"/>
  <c r="F22"/>
  <c r="F23"/>
  <c r="F24"/>
  <c r="F25"/>
  <c r="F26"/>
  <c r="F27"/>
  <c r="F28"/>
  <c r="F19"/>
  <c r="F13"/>
  <c r="F14"/>
  <c r="F15"/>
  <c r="F7"/>
  <c r="F6"/>
  <c r="F5"/>
  <c r="K62" l="1"/>
  <c r="L48"/>
  <c r="D32"/>
  <c r="D21"/>
  <c r="K65"/>
  <c r="E14" l="1"/>
  <c r="D20"/>
  <c r="D42"/>
  <c r="F51" l="1"/>
  <c r="F50"/>
  <c r="F49"/>
  <c r="F48"/>
  <c r="F61"/>
  <c r="L15" l="1"/>
  <c r="O15" s="1"/>
  <c r="D15"/>
  <c r="L14"/>
  <c r="O14" s="1"/>
  <c r="D14"/>
  <c r="E15" l="1"/>
  <c r="J14"/>
  <c r="M14" s="1"/>
  <c r="D19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4"/>
  <c r="D62"/>
  <c r="D61"/>
  <c r="D51"/>
  <c r="D50"/>
  <c r="E12"/>
  <c r="H12" s="1"/>
  <c r="D12"/>
  <c r="D10"/>
  <c r="E13"/>
  <c r="J13" s="1"/>
  <c r="D13"/>
  <c r="L8"/>
  <c r="O8" s="1"/>
  <c r="D8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L52"/>
  <c r="O52" s="1"/>
  <c r="L53"/>
  <c r="O53" s="1"/>
  <c r="K54"/>
  <c r="L54" s="1"/>
  <c r="O54" s="1"/>
  <c r="K55"/>
  <c r="L55" s="1"/>
  <c r="O55" s="1"/>
  <c r="K56"/>
  <c r="L56" s="1"/>
  <c r="O56" s="1"/>
  <c r="K57"/>
  <c r="L57" s="1"/>
  <c r="O57" s="1"/>
  <c r="L43"/>
  <c r="O43" s="1"/>
  <c r="K44"/>
  <c r="E50"/>
  <c r="G50" s="1"/>
  <c r="E52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L33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L22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E22"/>
  <c r="E23"/>
  <c r="H23" s="1"/>
  <c r="E24"/>
  <c r="E25"/>
  <c r="H25" s="1"/>
  <c r="E26"/>
  <c r="E27"/>
  <c r="H27" s="1"/>
  <c r="E28"/>
  <c r="D11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<sst xmlns="http://schemas.openxmlformats.org/spreadsheetml/2006/main" count="176" uniqueCount="93">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</sst>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55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102</v>
      </c>
      <c r="F5" s="4">
        <f>0+0</f>
        <v>0</v>
      </c>
      <c r="G5" s="11">
        <f>E5*D5</f>
        <v>1997.4999999999998</v>
      </c>
      <c r="H5" s="11">
        <f>(E5+K5)*D5</f>
        <v>2839.583333333333</v>
      </c>
      <c r="I5" s="11">
        <v>25</v>
      </c>
      <c r="J5" s="11">
        <f>(I5*E5)</f>
        <v>2550</v>
      </c>
      <c r="K5" s="11">
        <f>0+0+8+3+21+3+1+4+3</f>
        <v>43</v>
      </c>
      <c r="L5" s="11">
        <f>K5*I5</f>
        <v>1075</v>
      </c>
      <c r="M5" s="11">
        <f>J5+L5</f>
        <v>3625</v>
      </c>
      <c r="N5" s="11">
        <f>M5-H5</f>
        <v>785.41666666666697</v>
      </c>
      <c r="O5" s="11">
        <f>L5</f>
        <v>1075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5" si="0">(C6+(F6*B6))-K6</f>
        <v>111</v>
      </c>
      <c r="F6" s="4">
        <f>0+0</f>
        <v>0</v>
      </c>
      <c r="G6" s="11">
        <f t="shared" ref="G6:G15" si="1">E6*D6</f>
        <v>3700.0000000000005</v>
      </c>
      <c r="H6" s="11">
        <f t="shared" ref="H6:H15" si="2">(E6+K6)*D6</f>
        <v>4400</v>
      </c>
      <c r="I6" s="11">
        <v>40</v>
      </c>
      <c r="J6" s="11">
        <f t="shared" ref="J6:J15" si="3">(I6*E6)</f>
        <v>4440</v>
      </c>
      <c r="K6" s="11">
        <f>0+0+2+4+1+5+5+4</f>
        <v>21</v>
      </c>
      <c r="L6" s="11">
        <f t="shared" ref="L6:L15" si="4">K6*I6</f>
        <v>840</v>
      </c>
      <c r="M6" s="11">
        <f t="shared" ref="M6:M15" si="5">J6+L6</f>
        <v>5280</v>
      </c>
      <c r="N6" s="11">
        <f t="shared" ref="N6:N15" si="6">M6-H6</f>
        <v>880</v>
      </c>
      <c r="O6" s="11">
        <f t="shared" ref="O6:O15" si="7">L6</f>
        <v>840</v>
      </c>
      <c r="P6" s="11"/>
    </row>
    <row r="7" spans="1:16">
      <c r="A7" s="7" t="s">
        <v>9</v>
      </c>
      <c r="B7" s="10">
        <v>12</v>
      </c>
      <c r="C7" s="9">
        <v>38</v>
      </c>
      <c r="D7" s="8">
        <f>630/B7</f>
        <v>52.5</v>
      </c>
      <c r="E7" s="4">
        <f t="shared" si="0"/>
        <v>21</v>
      </c>
      <c r="F7" s="4">
        <f>0+0</f>
        <v>0</v>
      </c>
      <c r="G7" s="11">
        <f t="shared" si="1"/>
        <v>1102.5</v>
      </c>
      <c r="H7" s="11">
        <f t="shared" si="2"/>
        <v>1995</v>
      </c>
      <c r="I7" s="11">
        <v>60</v>
      </c>
      <c r="J7" s="11">
        <f t="shared" si="3"/>
        <v>1260</v>
      </c>
      <c r="K7" s="11">
        <f>0+0+5+9+2-1+2</f>
        <v>17</v>
      </c>
      <c r="L7" s="11">
        <f t="shared" si="4"/>
        <v>1020</v>
      </c>
      <c r="M7" s="11">
        <f t="shared" si="5"/>
        <v>2280</v>
      </c>
      <c r="N7" s="11">
        <f t="shared" si="6"/>
        <v>285</v>
      </c>
      <c r="O7" s="11">
        <f t="shared" si="7"/>
        <v>1020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21</v>
      </c>
      <c r="F8" s="4">
        <f>0+0+1</f>
        <v>1</v>
      </c>
      <c r="G8" s="11">
        <f t="shared" si="1"/>
        <v>612.5</v>
      </c>
      <c r="H8" s="11">
        <f t="shared" si="2"/>
        <v>1079.1666666666667</v>
      </c>
      <c r="I8" s="11">
        <v>40</v>
      </c>
      <c r="J8" s="11">
        <f t="shared" si="3"/>
        <v>840</v>
      </c>
      <c r="K8" s="11">
        <f>0+0+2+6+4+4</f>
        <v>16</v>
      </c>
      <c r="L8" s="11">
        <f t="shared" si="4"/>
        <v>640</v>
      </c>
      <c r="M8" s="11">
        <f t="shared" si="5"/>
        <v>1480</v>
      </c>
      <c r="N8" s="11">
        <f t="shared" si="6"/>
        <v>400.83333333333326</v>
      </c>
      <c r="O8" s="11">
        <f t="shared" si="7"/>
        <v>640</v>
      </c>
      <c r="P8" s="11"/>
    </row>
    <row r="9" spans="1:16">
      <c r="A9" s="7" t="s">
        <v>10</v>
      </c>
      <c r="B9" s="10">
        <v>24</v>
      </c>
      <c r="C9" s="9">
        <v>6</v>
      </c>
      <c r="D9" s="8">
        <f>1280/B9</f>
        <v>53.333333333333336</v>
      </c>
      <c r="E9" s="4">
        <f t="shared" si="0"/>
        <v>16</v>
      </c>
      <c r="F9" s="4">
        <f>0+0+1</f>
        <v>1</v>
      </c>
      <c r="G9" s="11">
        <f t="shared" si="1"/>
        <v>853.33333333333337</v>
      </c>
      <c r="H9" s="11">
        <f t="shared" si="2"/>
        <v>1600</v>
      </c>
      <c r="I9" s="11">
        <v>60</v>
      </c>
      <c r="J9" s="11">
        <f t="shared" si="3"/>
        <v>960</v>
      </c>
      <c r="K9" s="11">
        <f>0+0+6+1+5+2</f>
        <v>14</v>
      </c>
      <c r="L9" s="11">
        <f t="shared" si="4"/>
        <v>840</v>
      </c>
      <c r="M9" s="11">
        <f t="shared" si="5"/>
        <v>1800</v>
      </c>
      <c r="N9" s="11">
        <f t="shared" si="6"/>
        <v>200</v>
      </c>
      <c r="O9" s="11">
        <f t="shared" si="7"/>
        <v>840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44</v>
      </c>
      <c r="F10" s="4">
        <f>0+0+3</f>
        <v>3</v>
      </c>
      <c r="G10" s="11">
        <f t="shared" si="1"/>
        <v>3593.3333333333335</v>
      </c>
      <c r="H10" s="11">
        <f t="shared" si="2"/>
        <v>4736.666666666667</v>
      </c>
      <c r="I10" s="11">
        <v>100</v>
      </c>
      <c r="J10" s="11">
        <f t="shared" si="3"/>
        <v>4400</v>
      </c>
      <c r="K10" s="11">
        <f>0+0+3+3+5+1+1+1</f>
        <v>14</v>
      </c>
      <c r="L10" s="11">
        <f t="shared" si="4"/>
        <v>1400</v>
      </c>
      <c r="M10" s="11">
        <f t="shared" si="5"/>
        <v>5800</v>
      </c>
      <c r="N10" s="11">
        <f t="shared" si="6"/>
        <v>1063.333333333333</v>
      </c>
      <c r="O10" s="11">
        <f t="shared" si="7"/>
        <v>1400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16</v>
      </c>
      <c r="F11" s="4">
        <f>0+0+1</f>
        <v>1</v>
      </c>
      <c r="G11" s="11">
        <f t="shared" si="1"/>
        <v>2133.3333333333335</v>
      </c>
      <c r="H11" s="11">
        <f t="shared" si="2"/>
        <v>2666.666666666667</v>
      </c>
      <c r="I11" s="11">
        <v>150</v>
      </c>
      <c r="J11" s="11">
        <f t="shared" si="3"/>
        <v>2400</v>
      </c>
      <c r="K11" s="11">
        <f>0+0+1+2+1</f>
        <v>4</v>
      </c>
      <c r="L11" s="11">
        <f t="shared" si="4"/>
        <v>600</v>
      </c>
      <c r="M11" s="11">
        <f t="shared" si="5"/>
        <v>3000</v>
      </c>
      <c r="N11" s="11">
        <f t="shared" si="6"/>
        <v>333.33333333333303</v>
      </c>
      <c r="O11" s="11">
        <f t="shared" si="7"/>
        <v>600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28</v>
      </c>
      <c r="F12" s="4">
        <f>0+0+2</f>
        <v>2</v>
      </c>
      <c r="G12" s="11">
        <f t="shared" si="1"/>
        <v>1400</v>
      </c>
      <c r="H12" s="11">
        <f t="shared" si="2"/>
        <v>1900</v>
      </c>
      <c r="I12" s="65">
        <v>60</v>
      </c>
      <c r="J12" s="65">
        <f t="shared" si="3"/>
        <v>1680</v>
      </c>
      <c r="K12" s="11">
        <f>0+0+1+1+3+2-1+4</f>
        <v>10</v>
      </c>
      <c r="L12" s="11">
        <f t="shared" si="4"/>
        <v>600</v>
      </c>
      <c r="M12" s="11">
        <f t="shared" si="5"/>
        <v>2280</v>
      </c>
      <c r="N12" s="11">
        <f t="shared" si="6"/>
        <v>380</v>
      </c>
      <c r="O12" s="11">
        <f t="shared" si="7"/>
        <v>600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22</v>
      </c>
      <c r="F13" s="4">
        <f t="shared" ref="F13:F15" si="8">0+0</f>
        <v>0</v>
      </c>
      <c r="G13" s="11">
        <f t="shared" si="1"/>
        <v>1045</v>
      </c>
      <c r="H13" s="11">
        <f t="shared" si="2"/>
        <v>1567.5</v>
      </c>
      <c r="I13" s="65">
        <v>60</v>
      </c>
      <c r="J13" s="65">
        <f t="shared" si="3"/>
        <v>1320</v>
      </c>
      <c r="K13" s="11">
        <f>0+0+1+7+1+1+1</f>
        <v>11</v>
      </c>
      <c r="L13" s="11">
        <f t="shared" si="4"/>
        <v>660</v>
      </c>
      <c r="M13" s="11">
        <f t="shared" si="5"/>
        <v>1980</v>
      </c>
      <c r="N13" s="11">
        <f t="shared" si="6"/>
        <v>412.5</v>
      </c>
      <c r="O13" s="11">
        <f t="shared" si="7"/>
        <v>660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2</v>
      </c>
      <c r="F14" s="4">
        <f t="shared" si="8"/>
        <v>0</v>
      </c>
      <c r="G14" s="11">
        <f t="shared" si="1"/>
        <v>95</v>
      </c>
      <c r="H14" s="11">
        <f t="shared" si="2"/>
        <v>142.5</v>
      </c>
      <c r="I14" s="65">
        <v>60</v>
      </c>
      <c r="J14" s="65">
        <f t="shared" si="3"/>
        <v>120</v>
      </c>
      <c r="K14" s="11">
        <f>0+0+1</f>
        <v>1</v>
      </c>
      <c r="L14" s="11">
        <f t="shared" si="4"/>
        <v>60</v>
      </c>
      <c r="M14" s="11">
        <f t="shared" si="5"/>
        <v>180</v>
      </c>
      <c r="N14" s="11">
        <f t="shared" si="6"/>
        <v>37.5</v>
      </c>
      <c r="O14" s="11">
        <f t="shared" si="7"/>
        <v>60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12</v>
      </c>
      <c r="F15" s="4">
        <f t="shared" si="8"/>
        <v>0</v>
      </c>
      <c r="G15" s="11">
        <f t="shared" si="1"/>
        <v>240</v>
      </c>
      <c r="H15" s="11">
        <f t="shared" si="2"/>
        <v>420</v>
      </c>
      <c r="I15" s="65">
        <v>30</v>
      </c>
      <c r="J15" s="65">
        <f t="shared" si="3"/>
        <v>360</v>
      </c>
      <c r="K15" s="11">
        <f>0+0+1+1+6+1</f>
        <v>9</v>
      </c>
      <c r="L15" s="11">
        <f t="shared" si="4"/>
        <v>270</v>
      </c>
      <c r="M15" s="11">
        <f t="shared" si="5"/>
        <v>630</v>
      </c>
      <c r="N15" s="11">
        <f t="shared" si="6"/>
        <v>210</v>
      </c>
      <c r="O15" s="11">
        <f t="shared" si="7"/>
        <v>270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16772.5</v>
      </c>
      <c r="H16" s="17">
        <f>SUM(H5:H15)</f>
        <v>23347.083333333332</v>
      </c>
      <c r="I16" s="17"/>
      <c r="J16" s="17">
        <f>SUM(J5:J15)</f>
        <v>20330</v>
      </c>
      <c r="K16" s="11"/>
      <c r="L16" s="18">
        <f>SUM(L5:L15)</f>
        <v>8005</v>
      </c>
      <c r="M16" s="18">
        <f>SUM(M5:M15)</f>
        <v>28335</v>
      </c>
      <c r="N16" s="18">
        <f>SUM(N5:N15)</f>
        <v>4987.9166666666661</v>
      </c>
      <c r="O16" s="18">
        <f>SUM(O5:O15)-P16</f>
        <v>0</v>
      </c>
      <c r="P16" s="17">
        <f>0+0+750+925+2875+1155+205+1040+1055</f>
        <v>8005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74</v>
      </c>
      <c r="E18" s="36" t="s">
        <v>6</v>
      </c>
      <c r="F18" s="36" t="s">
        <v>3</v>
      </c>
      <c r="G18" s="36" t="s">
        <v>50</v>
      </c>
      <c r="H18" s="36" t="s">
        <v>51</v>
      </c>
      <c r="I18" s="36" t="s">
        <v>55</v>
      </c>
      <c r="J18" s="36" t="s">
        <v>15</v>
      </c>
      <c r="K18" s="36" t="s">
        <v>37</v>
      </c>
      <c r="L18" s="36" t="s">
        <v>38</v>
      </c>
      <c r="M18" s="36" t="s">
        <v>53</v>
      </c>
      <c r="N18" s="36" t="s">
        <v>54</v>
      </c>
      <c r="O18" s="36" t="s">
        <v>16</v>
      </c>
      <c r="P18" s="36" t="s">
        <v>4</v>
      </c>
    </row>
    <row r="19" spans="1:16">
      <c r="A19" s="12" t="s">
        <v>82</v>
      </c>
      <c r="B19" s="12">
        <v>24</v>
      </c>
      <c r="C19" s="12">
        <v>18</v>
      </c>
      <c r="D19" s="8">
        <f>972/24</f>
        <v>40.5</v>
      </c>
      <c r="E19" s="4">
        <f>(C19+(F19*B19))-K19</f>
        <v>11</v>
      </c>
      <c r="F19" s="4">
        <f>0+0</f>
        <v>0</v>
      </c>
      <c r="G19" s="11">
        <f>E19*D19</f>
        <v>445.5</v>
      </c>
      <c r="H19" s="11">
        <f>(E19+K19)*D19</f>
        <v>729</v>
      </c>
      <c r="I19" s="4">
        <v>50</v>
      </c>
      <c r="J19" s="11">
        <f>(I19*E19)</f>
        <v>550</v>
      </c>
      <c r="K19" s="11">
        <f>0+0+2+1+4</f>
        <v>7</v>
      </c>
      <c r="L19" s="11">
        <f>K19*I19</f>
        <v>350</v>
      </c>
      <c r="M19" s="11">
        <f>J19+L19</f>
        <v>900</v>
      </c>
      <c r="N19" s="11">
        <f>M19-H19</f>
        <v>171</v>
      </c>
      <c r="O19" s="11">
        <f>L19</f>
        <v>350</v>
      </c>
      <c r="P19" s="4"/>
    </row>
    <row r="20" spans="1:16">
      <c r="A20" s="12" t="s">
        <v>88</v>
      </c>
      <c r="B20" s="5">
        <v>24</v>
      </c>
      <c r="C20" s="12">
        <v>11</v>
      </c>
      <c r="D20" s="8">
        <f>940/24</f>
        <v>39.166666666666664</v>
      </c>
      <c r="E20" s="4">
        <f t="shared" ref="E20:E28" si="9">(C20+(F20*B20))-K20</f>
        <v>4</v>
      </c>
      <c r="F20" s="4">
        <f t="shared" ref="F20:F28" si="10">0+0</f>
        <v>0</v>
      </c>
      <c r="G20" s="11">
        <f t="shared" ref="G20:G28" si="11">E20*D20</f>
        <v>156.66666666666666</v>
      </c>
      <c r="H20" s="11">
        <f t="shared" ref="H20:H28" si="12">(E20+K20)*D20</f>
        <v>430.83333333333331</v>
      </c>
      <c r="I20" s="4">
        <v>50</v>
      </c>
      <c r="J20" s="11">
        <f t="shared" ref="J20:J28" si="13">(I20*E20)</f>
        <v>200</v>
      </c>
      <c r="K20" s="11">
        <f>0+0+1+6</f>
        <v>7</v>
      </c>
      <c r="L20" s="11">
        <f t="shared" ref="L20:L27" si="14">K20*I20</f>
        <v>350</v>
      </c>
      <c r="M20" s="11">
        <f t="shared" ref="M20:M28" si="15">J20+L20</f>
        <v>550</v>
      </c>
      <c r="N20" s="11">
        <f t="shared" ref="N20:N28" si="16">M20-H20</f>
        <v>119.16666666666669</v>
      </c>
      <c r="O20" s="11">
        <f t="shared" ref="O20:O28" si="17">L20</f>
        <v>350</v>
      </c>
      <c r="P20" s="4"/>
    </row>
    <row r="21" spans="1:16">
      <c r="A21" s="12" t="s">
        <v>91</v>
      </c>
      <c r="B21" s="5">
        <v>24</v>
      </c>
      <c r="C21" s="12">
        <v>17</v>
      </c>
      <c r="D21" s="4">
        <f>1080/24</f>
        <v>45</v>
      </c>
      <c r="E21" s="4">
        <f t="shared" si="9"/>
        <v>12</v>
      </c>
      <c r="F21" s="4">
        <f t="shared" si="10"/>
        <v>0</v>
      </c>
      <c r="G21" s="11">
        <f t="shared" si="11"/>
        <v>540</v>
      </c>
      <c r="H21" s="11">
        <f t="shared" si="12"/>
        <v>765</v>
      </c>
      <c r="I21" s="4">
        <v>50</v>
      </c>
      <c r="J21" s="11">
        <f t="shared" si="13"/>
        <v>600</v>
      </c>
      <c r="K21" s="11">
        <f>0+0+2+3</f>
        <v>5</v>
      </c>
      <c r="L21" s="11">
        <f t="shared" si="14"/>
        <v>250</v>
      </c>
      <c r="M21" s="11">
        <f t="shared" si="15"/>
        <v>850</v>
      </c>
      <c r="N21" s="11">
        <f t="shared" si="16"/>
        <v>85</v>
      </c>
      <c r="O21" s="11">
        <f t="shared" si="17"/>
        <v>250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0"/>
        <v>0</v>
      </c>
      <c r="G22" s="11">
        <f t="shared" si="11"/>
        <v>0</v>
      </c>
      <c r="H22" s="11">
        <f t="shared" si="12"/>
        <v>0</v>
      </c>
      <c r="I22" s="4"/>
      <c r="J22" s="11">
        <f t="shared" si="13"/>
        <v>0</v>
      </c>
      <c r="K22" s="11"/>
      <c r="L22" s="11">
        <f t="shared" si="14"/>
        <v>0</v>
      </c>
      <c r="M22" s="11">
        <f t="shared" si="15"/>
        <v>0</v>
      </c>
      <c r="N22" s="11">
        <f t="shared" si="16"/>
        <v>0</v>
      </c>
      <c r="O22" s="11">
        <f t="shared" si="17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0"/>
        <v>0</v>
      </c>
      <c r="G23" s="11">
        <f t="shared" si="11"/>
        <v>0</v>
      </c>
      <c r="H23" s="11">
        <f t="shared" si="12"/>
        <v>0</v>
      </c>
      <c r="I23" s="4"/>
      <c r="J23" s="11">
        <f t="shared" si="13"/>
        <v>0</v>
      </c>
      <c r="K23" s="11">
        <f t="shared" ref="K23:K28" si="18">0+0</f>
        <v>0</v>
      </c>
      <c r="L23" s="11">
        <f t="shared" si="14"/>
        <v>0</v>
      </c>
      <c r="M23" s="11">
        <f t="shared" si="15"/>
        <v>0</v>
      </c>
      <c r="N23" s="11">
        <f t="shared" si="16"/>
        <v>0</v>
      </c>
      <c r="O23" s="11">
        <f t="shared" si="17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0"/>
        <v>0</v>
      </c>
      <c r="G24" s="11">
        <f t="shared" si="11"/>
        <v>0</v>
      </c>
      <c r="H24" s="11">
        <f t="shared" si="12"/>
        <v>0</v>
      </c>
      <c r="I24" s="4"/>
      <c r="J24" s="11">
        <f t="shared" si="13"/>
        <v>0</v>
      </c>
      <c r="K24" s="11">
        <f t="shared" si="18"/>
        <v>0</v>
      </c>
      <c r="L24" s="11">
        <f t="shared" si="14"/>
        <v>0</v>
      </c>
      <c r="M24" s="11">
        <f t="shared" si="15"/>
        <v>0</v>
      </c>
      <c r="N24" s="11">
        <f t="shared" si="16"/>
        <v>0</v>
      </c>
      <c r="O24" s="11">
        <f t="shared" si="17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0"/>
        <v>0</v>
      </c>
      <c r="G25" s="11">
        <f t="shared" si="11"/>
        <v>0</v>
      </c>
      <c r="H25" s="11">
        <f t="shared" si="12"/>
        <v>0</v>
      </c>
      <c r="I25" s="4"/>
      <c r="J25" s="11">
        <f t="shared" si="13"/>
        <v>0</v>
      </c>
      <c r="K25" s="11">
        <f t="shared" si="18"/>
        <v>0</v>
      </c>
      <c r="L25" s="11">
        <f t="shared" si="14"/>
        <v>0</v>
      </c>
      <c r="M25" s="11">
        <f t="shared" si="15"/>
        <v>0</v>
      </c>
      <c r="N25" s="11">
        <f t="shared" si="16"/>
        <v>0</v>
      </c>
      <c r="O25" s="11">
        <f t="shared" si="17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0"/>
        <v>0</v>
      </c>
      <c r="G26" s="11">
        <f t="shared" si="11"/>
        <v>0</v>
      </c>
      <c r="H26" s="11">
        <f t="shared" si="12"/>
        <v>0</v>
      </c>
      <c r="I26" s="4"/>
      <c r="J26" s="11">
        <f t="shared" si="13"/>
        <v>0</v>
      </c>
      <c r="K26" s="11">
        <f t="shared" si="18"/>
        <v>0</v>
      </c>
      <c r="L26" s="11">
        <f t="shared" si="14"/>
        <v>0</v>
      </c>
      <c r="M26" s="11">
        <f t="shared" si="15"/>
        <v>0</v>
      </c>
      <c r="N26" s="11">
        <f t="shared" si="16"/>
        <v>0</v>
      </c>
      <c r="O26" s="11">
        <f t="shared" si="17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0"/>
        <v>0</v>
      </c>
      <c r="G27" s="11">
        <f t="shared" si="11"/>
        <v>0</v>
      </c>
      <c r="H27" s="11">
        <f t="shared" si="12"/>
        <v>0</v>
      </c>
      <c r="I27" s="4"/>
      <c r="J27" s="11">
        <f t="shared" si="13"/>
        <v>0</v>
      </c>
      <c r="K27" s="11">
        <f t="shared" si="18"/>
        <v>0</v>
      </c>
      <c r="L27" s="11">
        <f t="shared" si="14"/>
        <v>0</v>
      </c>
      <c r="M27" s="11">
        <f t="shared" si="15"/>
        <v>0</v>
      </c>
      <c r="N27" s="11">
        <f t="shared" si="16"/>
        <v>0</v>
      </c>
      <c r="O27" s="11">
        <f t="shared" si="17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0"/>
        <v>0</v>
      </c>
      <c r="G28" s="11">
        <f t="shared" si="11"/>
        <v>0</v>
      </c>
      <c r="H28" s="11">
        <f t="shared" si="12"/>
        <v>0</v>
      </c>
      <c r="I28" s="4"/>
      <c r="J28" s="11">
        <f t="shared" si="13"/>
        <v>0</v>
      </c>
      <c r="K28" s="11">
        <f t="shared" si="18"/>
        <v>0</v>
      </c>
      <c r="L28" s="11">
        <f>K28*I28</f>
        <v>0</v>
      </c>
      <c r="M28" s="11">
        <f t="shared" si="15"/>
        <v>0</v>
      </c>
      <c r="N28" s="11">
        <f t="shared" si="16"/>
        <v>0</v>
      </c>
      <c r="O28" s="11">
        <f t="shared" si="17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1142.1666666666665</v>
      </c>
      <c r="H29" s="17">
        <f>SUM(H19:H28)</f>
        <v>1924.8333333333333</v>
      </c>
      <c r="I29" s="16"/>
      <c r="J29" s="17">
        <f>SUM(J19:J28)</f>
        <v>1350</v>
      </c>
      <c r="K29" s="18"/>
      <c r="L29" s="18">
        <f>SUM(L19:L28)</f>
        <v>950</v>
      </c>
      <c r="M29" s="21">
        <f>SUM(M19:M28)</f>
        <v>2300</v>
      </c>
      <c r="N29" s="21">
        <f>SUM(N19:N28)</f>
        <v>375.16666666666669</v>
      </c>
      <c r="O29" s="18">
        <f>SUM(O19:O28)-P29</f>
        <v>0</v>
      </c>
      <c r="P29" s="17">
        <f>0+0+200+100+450+200</f>
        <v>950</v>
      </c>
    </row>
    <row r="30" spans="1:16" ht="16.5" thickTop="1">
      <c r="A30" s="71" t="s">
        <v>90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74</v>
      </c>
      <c r="E31" s="36" t="s">
        <v>6</v>
      </c>
      <c r="F31" s="36" t="s">
        <v>3</v>
      </c>
      <c r="G31" s="36" t="s">
        <v>50</v>
      </c>
      <c r="H31" s="36" t="s">
        <v>51</v>
      </c>
      <c r="I31" s="36" t="s">
        <v>55</v>
      </c>
      <c r="J31" s="36" t="s">
        <v>15</v>
      </c>
      <c r="K31" s="36" t="s">
        <v>37</v>
      </c>
      <c r="L31" s="36" t="s">
        <v>38</v>
      </c>
      <c r="M31" s="36" t="s">
        <v>53</v>
      </c>
      <c r="N31" s="36" t="s">
        <v>54</v>
      </c>
      <c r="O31" s="36" t="s">
        <v>16</v>
      </c>
      <c r="P31" s="36" t="s">
        <v>4</v>
      </c>
    </row>
    <row r="32" spans="1:16">
      <c r="A32" s="12" t="s">
        <v>89</v>
      </c>
      <c r="B32" s="13">
        <v>50</v>
      </c>
      <c r="C32" s="5">
        <v>45.5</v>
      </c>
      <c r="D32" s="4">
        <f>6000/50</f>
        <v>120</v>
      </c>
      <c r="E32" s="4">
        <f t="shared" ref="E32:E38" si="19">(C32+(F32*B32))-K32</f>
        <v>21.5</v>
      </c>
      <c r="F32" s="4">
        <f>0+0</f>
        <v>0</v>
      </c>
      <c r="G32" s="11">
        <f>E32*D32</f>
        <v>2580</v>
      </c>
      <c r="H32" s="11">
        <f>(E32+K32)*D32</f>
        <v>5460</v>
      </c>
      <c r="I32" s="4">
        <v>140</v>
      </c>
      <c r="J32" s="11">
        <f t="shared" ref="J32:J38" si="20">(I32*E32)</f>
        <v>3010</v>
      </c>
      <c r="K32" s="11">
        <f>0+0+4+4+2+4+4+6</f>
        <v>24</v>
      </c>
      <c r="L32" s="11">
        <f>K32*I32</f>
        <v>3360</v>
      </c>
      <c r="M32" s="11">
        <f t="shared" ref="M32:M38" si="21">J32+L32</f>
        <v>6370</v>
      </c>
      <c r="N32" s="11">
        <f t="shared" ref="N32:N38" si="22">M32-H32</f>
        <v>910</v>
      </c>
      <c r="O32" s="11">
        <f t="shared" ref="O32:O38" si="23">L32</f>
        <v>3360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4">0+0</f>
        <v>0</v>
      </c>
      <c r="G33" s="11">
        <f t="shared" ref="G33:G38" si="25">E33*D33</f>
        <v>0</v>
      </c>
      <c r="H33" s="11">
        <f t="shared" ref="H33:H38" si="26">(E33+K33)*D33</f>
        <v>0</v>
      </c>
      <c r="I33" s="4"/>
      <c r="J33" s="11">
        <f t="shared" si="20"/>
        <v>0</v>
      </c>
      <c r="K33" s="11">
        <f>0+0</f>
        <v>0</v>
      </c>
      <c r="L33" s="11">
        <f t="shared" ref="L33:L38" si="27">K33*I33</f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5"/>
        <v>0</v>
      </c>
      <c r="H34" s="11">
        <f t="shared" si="26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20"/>
        <v>0</v>
      </c>
      <c r="K35" s="11">
        <f t="shared" ref="K35:K38" si="28">0+0</f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20"/>
        <v>0</v>
      </c>
      <c r="K36" s="11">
        <f t="shared" si="28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4"/>
        <v>0</v>
      </c>
      <c r="G37" s="11">
        <f t="shared" si="25"/>
        <v>0</v>
      </c>
      <c r="H37" s="11">
        <f t="shared" si="26"/>
        <v>0</v>
      </c>
      <c r="I37" s="4"/>
      <c r="J37" s="11">
        <f t="shared" si="20"/>
        <v>0</v>
      </c>
      <c r="K37" s="11">
        <f t="shared" si="28"/>
        <v>0</v>
      </c>
      <c r="L37" s="11">
        <f t="shared" si="27"/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8"/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2580</v>
      </c>
      <c r="H39" s="21">
        <f>SUM(H32:H38)</f>
        <v>5460</v>
      </c>
      <c r="I39" s="16"/>
      <c r="J39" s="21">
        <f>SUM(J32:J38)</f>
        <v>3010</v>
      </c>
      <c r="K39" s="11"/>
      <c r="L39" s="17">
        <f>SUM(L32:L38)</f>
        <v>3360</v>
      </c>
      <c r="M39" s="21">
        <f>SUM(M32:M38)</f>
        <v>6370</v>
      </c>
      <c r="N39" s="21">
        <f>SUM(N32:N38)</f>
        <v>910</v>
      </c>
      <c r="O39" s="18">
        <f>SUM(O32:O38)-P39</f>
        <v>0</v>
      </c>
      <c r="P39" s="17">
        <f>0+0+560+560+280+560+560+840</f>
        <v>3360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74</v>
      </c>
      <c r="E41" s="36" t="s">
        <v>6</v>
      </c>
      <c r="F41" s="36" t="s">
        <v>3</v>
      </c>
      <c r="G41" s="36" t="s">
        <v>50</v>
      </c>
      <c r="H41" s="36" t="s">
        <v>51</v>
      </c>
      <c r="I41" s="36" t="s">
        <v>55</v>
      </c>
      <c r="J41" s="36" t="s">
        <v>15</v>
      </c>
      <c r="K41" s="36" t="s">
        <v>37</v>
      </c>
      <c r="L41" s="36" t="s">
        <v>38</v>
      </c>
      <c r="M41" s="36" t="s">
        <v>53</v>
      </c>
      <c r="N41" s="36" t="s">
        <v>54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11.75</v>
      </c>
      <c r="D42" s="4">
        <f>3600/50</f>
        <v>72</v>
      </c>
      <c r="E42" s="4">
        <f>(C42+(F42*B42))-K42</f>
        <v>54.75</v>
      </c>
      <c r="F42" s="4">
        <f>0+0+1</f>
        <v>1</v>
      </c>
      <c r="G42" s="11">
        <f>E42*D42</f>
        <v>3942</v>
      </c>
      <c r="H42" s="11">
        <f>(E42+K42)*D42</f>
        <v>4446</v>
      </c>
      <c r="I42" s="4">
        <v>110</v>
      </c>
      <c r="J42" s="11">
        <f>(I42*E42)</f>
        <v>6022.5</v>
      </c>
      <c r="K42" s="11">
        <f>0+0+2.5+1.5+0.5+2.5</f>
        <v>7</v>
      </c>
      <c r="L42" s="11">
        <f>K42*I42</f>
        <v>770</v>
      </c>
      <c r="M42" s="11">
        <f>J42+L42</f>
        <v>6792.5</v>
      </c>
      <c r="N42" s="11">
        <f>M42-H42</f>
        <v>2346.5</v>
      </c>
      <c r="O42" s="11">
        <f>L42</f>
        <v>770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>(C43+(F43*B43))-K43</f>
        <v>0</v>
      </c>
      <c r="F43" s="4">
        <f>0+0</f>
        <v>0</v>
      </c>
      <c r="G43" s="11">
        <f>E43*D43</f>
        <v>0</v>
      </c>
      <c r="H43" s="11">
        <f>(E43+K43)*D43</f>
        <v>0</v>
      </c>
      <c r="I43" s="4"/>
      <c r="J43" s="11">
        <f>(I43*E43)</f>
        <v>0</v>
      </c>
      <c r="K43" s="11">
        <f>0+0</f>
        <v>0</v>
      </c>
      <c r="L43" s="11">
        <f>K43*I43</f>
        <v>0</v>
      </c>
      <c r="M43" s="11">
        <f>J43+L43</f>
        <v>0</v>
      </c>
      <c r="N43" s="11">
        <f>M43-H43</f>
        <v>0</v>
      </c>
      <c r="O43" s="11">
        <f>L43</f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>(C44+(F44*B44))-K44</f>
        <v>0</v>
      </c>
      <c r="F44" s="4">
        <f>0+0</f>
        <v>0</v>
      </c>
      <c r="G44" s="11">
        <f>E44*D44</f>
        <v>0</v>
      </c>
      <c r="H44" s="11">
        <f>(E44+K44)*D44</f>
        <v>0</v>
      </c>
      <c r="I44" s="4"/>
      <c r="J44" s="11">
        <f>(I44*E44)</f>
        <v>0</v>
      </c>
      <c r="K44" s="11">
        <f>0+0</f>
        <v>0</v>
      </c>
      <c r="L44" s="11">
        <f>K44*I44</f>
        <v>0</v>
      </c>
      <c r="M44" s="11">
        <f>J44+L44</f>
        <v>0</v>
      </c>
      <c r="N44" s="11">
        <f>M44-H44</f>
        <v>0</v>
      </c>
      <c r="O44" s="11">
        <f>L44</f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3942</v>
      </c>
      <c r="H45" s="17">
        <f>SUM(H42:H44)</f>
        <v>4446</v>
      </c>
      <c r="I45" s="16"/>
      <c r="J45" s="17">
        <f>SUM(J42:J44)</f>
        <v>6022.5</v>
      </c>
      <c r="K45" s="17"/>
      <c r="L45" s="17">
        <f>SUM(L42:L44)</f>
        <v>770</v>
      </c>
      <c r="M45" s="17">
        <f>SUM(M42:M44)</f>
        <v>6792.5</v>
      </c>
      <c r="N45" s="17">
        <f>SUM(N42:N44)</f>
        <v>2346.5</v>
      </c>
      <c r="O45" s="17">
        <f>SUM(O42:O44)-P45</f>
        <v>0</v>
      </c>
      <c r="P45" s="17">
        <f>0+0+275+55+165+275</f>
        <v>770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74</v>
      </c>
      <c r="E47" s="36" t="s">
        <v>6</v>
      </c>
      <c r="F47" s="36" t="s">
        <v>3</v>
      </c>
      <c r="G47" s="36" t="s">
        <v>50</v>
      </c>
      <c r="H47" s="36" t="s">
        <v>51</v>
      </c>
      <c r="I47" s="36" t="s">
        <v>55</v>
      </c>
      <c r="J47" s="36" t="s">
        <v>15</v>
      </c>
      <c r="K47" s="36" t="s">
        <v>37</v>
      </c>
      <c r="L47" s="36" t="s">
        <v>38</v>
      </c>
      <c r="M47" s="36" t="s">
        <v>53</v>
      </c>
      <c r="N47" s="36" t="s">
        <v>54</v>
      </c>
      <c r="O47" s="36" t="s">
        <v>16</v>
      </c>
      <c r="P47" s="36" t="s">
        <v>4</v>
      </c>
    </row>
    <row r="48" spans="1:16" s="2" customFormat="1">
      <c r="A48" s="12" t="s">
        <v>73</v>
      </c>
      <c r="B48" s="5">
        <v>8</v>
      </c>
      <c r="C48" s="5">
        <v>12</v>
      </c>
      <c r="D48" s="66">
        <f>1816/8</f>
        <v>227</v>
      </c>
      <c r="E48" s="4">
        <f t="shared" ref="E48:E57" si="29">(C48+(F48*B48))-K48</f>
        <v>11</v>
      </c>
      <c r="F48" s="4">
        <f>0+0</f>
        <v>0</v>
      </c>
      <c r="G48" s="11">
        <f t="shared" ref="G48:G57" si="30">E48*D48</f>
        <v>2497</v>
      </c>
      <c r="H48" s="11">
        <f t="shared" ref="H48:H57" si="31">(E48+K48)*D48</f>
        <v>2724</v>
      </c>
      <c r="I48" s="5">
        <v>250</v>
      </c>
      <c r="J48" s="11">
        <f t="shared" ref="J48:J57" si="32">(I48*E48)</f>
        <v>2750</v>
      </c>
      <c r="K48" s="11">
        <f>0+0+1</f>
        <v>1</v>
      </c>
      <c r="L48" s="11">
        <f>K48*I48</f>
        <v>250</v>
      </c>
      <c r="M48" s="11">
        <f t="shared" ref="M48:M57" si="33">J48+L48</f>
        <v>3000</v>
      </c>
      <c r="N48" s="11">
        <f t="shared" ref="N48:N57" si="34">M48-H48</f>
        <v>276</v>
      </c>
      <c r="O48" s="11">
        <f t="shared" ref="O48:O57" si="35">L48</f>
        <v>250</v>
      </c>
      <c r="P48" s="32"/>
    </row>
    <row r="49" spans="1:16" s="2" customFormat="1">
      <c r="A49" s="12" t="s">
        <v>75</v>
      </c>
      <c r="B49" s="5">
        <v>8</v>
      </c>
      <c r="C49" s="5">
        <v>6</v>
      </c>
      <c r="D49" s="66">
        <f>1816/8</f>
        <v>227</v>
      </c>
      <c r="E49" s="4">
        <f t="shared" si="29"/>
        <v>3</v>
      </c>
      <c r="F49" s="4">
        <f>0+0</f>
        <v>0</v>
      </c>
      <c r="G49" s="11">
        <f t="shared" si="30"/>
        <v>681</v>
      </c>
      <c r="H49" s="11">
        <f t="shared" si="31"/>
        <v>1362</v>
      </c>
      <c r="I49" s="5">
        <v>250</v>
      </c>
      <c r="J49" s="11">
        <f t="shared" si="32"/>
        <v>750</v>
      </c>
      <c r="K49" s="11">
        <f>0+0+2+1</f>
        <v>3</v>
      </c>
      <c r="L49" s="11">
        <f t="shared" ref="L49:L57" si="36">K49*I49</f>
        <v>750</v>
      </c>
      <c r="M49" s="11">
        <f t="shared" si="33"/>
        <v>1500</v>
      </c>
      <c r="N49" s="11">
        <f t="shared" si="34"/>
        <v>138</v>
      </c>
      <c r="O49" s="11">
        <f t="shared" si="35"/>
        <v>750</v>
      </c>
      <c r="P49" s="32"/>
    </row>
    <row r="50" spans="1:16" s="2" customFormat="1">
      <c r="A50" s="12" t="s">
        <v>76</v>
      </c>
      <c r="B50" s="5">
        <v>64</v>
      </c>
      <c r="C50" s="5">
        <v>64</v>
      </c>
      <c r="D50" s="66">
        <f>1700/64</f>
        <v>26.5625</v>
      </c>
      <c r="E50" s="4">
        <f t="shared" si="29"/>
        <v>64</v>
      </c>
      <c r="F50" s="4">
        <f>0+0</f>
        <v>0</v>
      </c>
      <c r="G50" s="11">
        <f t="shared" si="30"/>
        <v>1700</v>
      </c>
      <c r="H50" s="11">
        <f t="shared" si="31"/>
        <v>1700</v>
      </c>
      <c r="I50" s="5">
        <v>30</v>
      </c>
      <c r="J50" s="11">
        <f t="shared" si="32"/>
        <v>1920</v>
      </c>
      <c r="K50" s="11">
        <f t="shared" ref="K50:K57" si="37">0+0</f>
        <v>0</v>
      </c>
      <c r="L50" s="11">
        <f t="shared" si="36"/>
        <v>0</v>
      </c>
      <c r="M50" s="11">
        <f t="shared" si="33"/>
        <v>1920</v>
      </c>
      <c r="N50" s="11">
        <f t="shared" si="34"/>
        <v>220</v>
      </c>
      <c r="O50" s="11">
        <f t="shared" si="35"/>
        <v>0</v>
      </c>
      <c r="P50" s="32"/>
    </row>
    <row r="51" spans="1:16" s="2" customFormat="1">
      <c r="A51" s="12" t="s">
        <v>77</v>
      </c>
      <c r="B51" s="5">
        <v>72</v>
      </c>
      <c r="C51" s="5">
        <v>72</v>
      </c>
      <c r="D51" s="66">
        <f>1700/72</f>
        <v>23.611111111111111</v>
      </c>
      <c r="E51" s="4">
        <f t="shared" si="29"/>
        <v>72</v>
      </c>
      <c r="F51" s="4">
        <f>0+0</f>
        <v>0</v>
      </c>
      <c r="G51" s="11">
        <f t="shared" si="30"/>
        <v>1700</v>
      </c>
      <c r="H51" s="11">
        <f t="shared" si="31"/>
        <v>1700</v>
      </c>
      <c r="I51" s="5">
        <v>30</v>
      </c>
      <c r="J51" s="11">
        <f t="shared" si="32"/>
        <v>2160</v>
      </c>
      <c r="K51" s="11">
        <f t="shared" si="37"/>
        <v>0</v>
      </c>
      <c r="L51" s="11">
        <f t="shared" si="36"/>
        <v>0</v>
      </c>
      <c r="M51" s="11">
        <f t="shared" si="33"/>
        <v>2160</v>
      </c>
      <c r="N51" s="11">
        <f t="shared" si="34"/>
        <v>460</v>
      </c>
      <c r="O51" s="11">
        <f t="shared" si="35"/>
        <v>0</v>
      </c>
      <c r="P51" s="32"/>
    </row>
    <row r="52" spans="1:16" s="2" customFormat="1">
      <c r="A52" s="12" t="s">
        <v>92</v>
      </c>
      <c r="B52" s="5">
        <v>50</v>
      </c>
      <c r="C52" s="5">
        <v>0</v>
      </c>
      <c r="D52" s="5">
        <f>1500/50</f>
        <v>30</v>
      </c>
      <c r="E52" s="4">
        <f t="shared" si="29"/>
        <v>42</v>
      </c>
      <c r="F52" s="4">
        <f>0+0+1</f>
        <v>1</v>
      </c>
      <c r="G52" s="11">
        <f t="shared" si="30"/>
        <v>1260</v>
      </c>
      <c r="H52" s="11">
        <f t="shared" si="31"/>
        <v>1500</v>
      </c>
      <c r="I52" s="5">
        <v>35</v>
      </c>
      <c r="J52" s="11">
        <f t="shared" si="32"/>
        <v>1470</v>
      </c>
      <c r="K52" s="11">
        <f>0+0+4+1+3</f>
        <v>8</v>
      </c>
      <c r="L52" s="11">
        <f t="shared" si="36"/>
        <v>280</v>
      </c>
      <c r="M52" s="11">
        <f t="shared" si="33"/>
        <v>1750</v>
      </c>
      <c r="N52" s="11">
        <f t="shared" si="34"/>
        <v>250</v>
      </c>
      <c r="O52" s="11">
        <f t="shared" si="35"/>
        <v>280</v>
      </c>
      <c r="P52" s="32"/>
    </row>
    <row r="53" spans="1:16" s="2" customFormat="1">
      <c r="A53" s="12" t="s">
        <v>40</v>
      </c>
      <c r="B53" s="5"/>
      <c r="C53" s="5">
        <v>0</v>
      </c>
      <c r="D53" s="5"/>
      <c r="E53" s="4">
        <f t="shared" si="29"/>
        <v>0</v>
      </c>
      <c r="F53" s="4">
        <f t="shared" ref="F53:F57" si="38">0+0</f>
        <v>0</v>
      </c>
      <c r="G53" s="11">
        <f t="shared" si="30"/>
        <v>0</v>
      </c>
      <c r="H53" s="11">
        <f t="shared" si="31"/>
        <v>0</v>
      </c>
      <c r="I53" s="5"/>
      <c r="J53" s="11">
        <f t="shared" si="32"/>
        <v>0</v>
      </c>
      <c r="K53" s="11">
        <f t="shared" si="37"/>
        <v>0</v>
      </c>
      <c r="L53" s="11">
        <f t="shared" si="36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41</v>
      </c>
      <c r="B54" s="5"/>
      <c r="C54" s="5">
        <v>0</v>
      </c>
      <c r="D54" s="5"/>
      <c r="E54" s="4">
        <f t="shared" si="29"/>
        <v>0</v>
      </c>
      <c r="F54" s="4">
        <f t="shared" si="38"/>
        <v>0</v>
      </c>
      <c r="G54" s="11">
        <f t="shared" si="30"/>
        <v>0</v>
      </c>
      <c r="H54" s="11">
        <f t="shared" si="31"/>
        <v>0</v>
      </c>
      <c r="I54" s="5"/>
      <c r="J54" s="11">
        <f t="shared" si="32"/>
        <v>0</v>
      </c>
      <c r="K54" s="11">
        <f t="shared" si="37"/>
        <v>0</v>
      </c>
      <c r="L54" s="11">
        <f t="shared" si="36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42</v>
      </c>
      <c r="B55" s="5"/>
      <c r="C55" s="5">
        <v>0</v>
      </c>
      <c r="D55" s="5"/>
      <c r="E55" s="4">
        <f t="shared" si="29"/>
        <v>0</v>
      </c>
      <c r="F55" s="4">
        <f t="shared" si="38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43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44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7838</v>
      </c>
      <c r="H58" s="17">
        <f>SUM(H48:H57)</f>
        <v>8986</v>
      </c>
      <c r="I58" s="39"/>
      <c r="J58" s="17">
        <f>SUM(J48:J57)</f>
        <v>9050</v>
      </c>
      <c r="K58" s="41"/>
      <c r="L58" s="17">
        <f>SUM(L48:L57)</f>
        <v>1280</v>
      </c>
      <c r="M58" s="17">
        <f>SUM(M48:M57)</f>
        <v>10330</v>
      </c>
      <c r="N58" s="17">
        <f>SUM(N48:N57)</f>
        <v>1344</v>
      </c>
      <c r="O58" s="17">
        <f>SUM(O48:O57)-P58</f>
        <v>0</v>
      </c>
      <c r="P58" s="17">
        <f>0+0+750+390+35+105</f>
        <v>1280</v>
      </c>
    </row>
    <row r="59" spans="1:16" s="2" customFormat="1" ht="16.5" thickTop="1">
      <c r="A59" s="79" t="s">
        <v>45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50</v>
      </c>
      <c r="H60" s="36" t="s">
        <v>51</v>
      </c>
      <c r="I60" s="36" t="s">
        <v>55</v>
      </c>
      <c r="J60" s="36" t="s">
        <v>15</v>
      </c>
      <c r="K60" s="36" t="s">
        <v>37</v>
      </c>
      <c r="L60" s="36" t="s">
        <v>38</v>
      </c>
      <c r="M60" s="36" t="s">
        <v>53</v>
      </c>
      <c r="N60" s="36" t="s">
        <v>54</v>
      </c>
      <c r="O60" s="36" t="s">
        <v>16</v>
      </c>
      <c r="P60" s="36" t="s">
        <v>4</v>
      </c>
    </row>
    <row r="61" spans="1:16" s="2" customFormat="1">
      <c r="A61" s="12" t="s">
        <v>78</v>
      </c>
      <c r="B61" s="5">
        <v>16</v>
      </c>
      <c r="C61" s="5">
        <v>7</v>
      </c>
      <c r="D61" s="5">
        <f>2256/16</f>
        <v>141</v>
      </c>
      <c r="E61" s="4">
        <f t="shared" ref="E61:E68" si="39">(C61+(F61*B61))-K61</f>
        <v>6</v>
      </c>
      <c r="F61" s="4">
        <f>0+0</f>
        <v>0</v>
      </c>
      <c r="G61" s="11">
        <f t="shared" ref="G61:G68" si="40">E61*D61</f>
        <v>846</v>
      </c>
      <c r="H61" s="11">
        <f t="shared" ref="H61:H68" si="41">(E61+K61)*D61</f>
        <v>987</v>
      </c>
      <c r="I61" s="5">
        <v>155</v>
      </c>
      <c r="J61" s="11">
        <f t="shared" ref="J61:J68" si="42">(I61*E61)</f>
        <v>930</v>
      </c>
      <c r="K61" s="11">
        <f>0+0+1</f>
        <v>1</v>
      </c>
      <c r="L61" s="11">
        <f t="shared" ref="L61:L68" si="43">K61*I61</f>
        <v>155</v>
      </c>
      <c r="M61" s="11">
        <f t="shared" ref="M61:M68" si="44">J61+L61</f>
        <v>1085</v>
      </c>
      <c r="N61" s="11">
        <f t="shared" ref="N61:N68" si="45">M61-H61</f>
        <v>98</v>
      </c>
      <c r="O61" s="11">
        <f t="shared" ref="O61:O68" si="46">L61</f>
        <v>155</v>
      </c>
      <c r="P61" s="32"/>
    </row>
    <row r="62" spans="1:16" s="2" customFormat="1">
      <c r="A62" s="12" t="s">
        <v>79</v>
      </c>
      <c r="B62" s="5">
        <v>16</v>
      </c>
      <c r="C62" s="5">
        <v>12</v>
      </c>
      <c r="D62" s="66">
        <f>1237/16</f>
        <v>77.3125</v>
      </c>
      <c r="E62" s="4">
        <f t="shared" si="39"/>
        <v>12</v>
      </c>
      <c r="F62" s="4">
        <f>0+0</f>
        <v>0</v>
      </c>
      <c r="G62" s="11">
        <f t="shared" si="40"/>
        <v>927.75</v>
      </c>
      <c r="H62" s="11">
        <f t="shared" si="41"/>
        <v>927.75</v>
      </c>
      <c r="I62" s="5">
        <v>85</v>
      </c>
      <c r="J62" s="11">
        <f t="shared" si="42"/>
        <v>1020</v>
      </c>
      <c r="K62" s="11">
        <f>0</f>
        <v>0</v>
      </c>
      <c r="L62" s="11">
        <f t="shared" si="43"/>
        <v>0</v>
      </c>
      <c r="M62" s="11">
        <f t="shared" si="44"/>
        <v>1020</v>
      </c>
      <c r="N62" s="11">
        <f t="shared" si="45"/>
        <v>92.25</v>
      </c>
      <c r="O62" s="11">
        <f t="shared" si="46"/>
        <v>0</v>
      </c>
      <c r="P62" s="32"/>
    </row>
    <row r="63" spans="1:16" s="2" customFormat="1">
      <c r="A63" s="12" t="s">
        <v>80</v>
      </c>
      <c r="B63" s="5">
        <v>18</v>
      </c>
      <c r="C63" s="5">
        <v>0</v>
      </c>
      <c r="D63" s="66">
        <f>1392/18</f>
        <v>77.333333333333329</v>
      </c>
      <c r="E63" s="4">
        <f t="shared" si="39"/>
        <v>16</v>
      </c>
      <c r="F63" s="4">
        <f>0+0+1</f>
        <v>1</v>
      </c>
      <c r="G63" s="11">
        <f t="shared" si="40"/>
        <v>1237.3333333333333</v>
      </c>
      <c r="H63" s="11">
        <f t="shared" si="41"/>
        <v>1392</v>
      </c>
      <c r="I63" s="5">
        <v>85</v>
      </c>
      <c r="J63" s="11">
        <f t="shared" si="42"/>
        <v>1360</v>
      </c>
      <c r="K63" s="11">
        <f>0+0+2</f>
        <v>2</v>
      </c>
      <c r="L63" s="11">
        <f t="shared" si="43"/>
        <v>170</v>
      </c>
      <c r="M63" s="11">
        <f t="shared" si="44"/>
        <v>1530</v>
      </c>
      <c r="N63" s="11">
        <f t="shared" si="45"/>
        <v>138</v>
      </c>
      <c r="O63" s="11">
        <f t="shared" si="46"/>
        <v>170</v>
      </c>
      <c r="P63" s="32"/>
    </row>
    <row r="64" spans="1:16" s="2" customFormat="1">
      <c r="A64" s="12" t="s">
        <v>81</v>
      </c>
      <c r="B64" s="5">
        <v>16</v>
      </c>
      <c r="C64" s="5">
        <v>9</v>
      </c>
      <c r="D64" s="66">
        <f>1237/16</f>
        <v>77.3125</v>
      </c>
      <c r="E64" s="4">
        <f t="shared" si="39"/>
        <v>8</v>
      </c>
      <c r="F64" s="4">
        <f>0+0</f>
        <v>0</v>
      </c>
      <c r="G64" s="11">
        <f t="shared" si="40"/>
        <v>618.5</v>
      </c>
      <c r="H64" s="11">
        <f t="shared" si="41"/>
        <v>695.8125</v>
      </c>
      <c r="I64" s="5">
        <v>85</v>
      </c>
      <c r="J64" s="11">
        <f t="shared" si="42"/>
        <v>680</v>
      </c>
      <c r="K64" s="11">
        <f>0+0+1</f>
        <v>1</v>
      </c>
      <c r="L64" s="11">
        <f t="shared" si="43"/>
        <v>85</v>
      </c>
      <c r="M64" s="11">
        <f t="shared" si="44"/>
        <v>765</v>
      </c>
      <c r="N64" s="11">
        <f t="shared" si="45"/>
        <v>69.1875</v>
      </c>
      <c r="O64" s="11">
        <f t="shared" si="46"/>
        <v>85</v>
      </c>
      <c r="P64" s="32"/>
    </row>
    <row r="65" spans="1:16" s="2" customFormat="1">
      <c r="A65" s="12" t="s">
        <v>46</v>
      </c>
      <c r="B65" s="5"/>
      <c r="C65" s="5">
        <v>0</v>
      </c>
      <c r="D65" s="5"/>
      <c r="E65" s="4">
        <f t="shared" si="39"/>
        <v>0</v>
      </c>
      <c r="F65" s="4">
        <f>0+0</f>
        <v>0</v>
      </c>
      <c r="G65" s="11">
        <f t="shared" si="40"/>
        <v>0</v>
      </c>
      <c r="H65" s="11">
        <f t="shared" si="41"/>
        <v>0</v>
      </c>
      <c r="I65" s="5"/>
      <c r="J65" s="11">
        <f t="shared" si="42"/>
        <v>0</v>
      </c>
      <c r="K65" s="11">
        <f>0+0</f>
        <v>0</v>
      </c>
      <c r="L65" s="11">
        <f t="shared" si="43"/>
        <v>0</v>
      </c>
      <c r="M65" s="11">
        <f t="shared" si="44"/>
        <v>0</v>
      </c>
      <c r="N65" s="11">
        <f t="shared" si="45"/>
        <v>0</v>
      </c>
      <c r="O65" s="11">
        <f t="shared" si="46"/>
        <v>0</v>
      </c>
      <c r="P65" s="32"/>
    </row>
    <row r="66" spans="1:16" s="2" customFormat="1">
      <c r="A66" s="12" t="s">
        <v>47</v>
      </c>
      <c r="B66" s="5"/>
      <c r="C66" s="5">
        <v>0</v>
      </c>
      <c r="D66" s="5"/>
      <c r="E66" s="4">
        <f t="shared" si="39"/>
        <v>0</v>
      </c>
      <c r="F66" s="4">
        <f>0+0</f>
        <v>0</v>
      </c>
      <c r="G66" s="11">
        <f t="shared" si="40"/>
        <v>0</v>
      </c>
      <c r="H66" s="11">
        <f t="shared" si="41"/>
        <v>0</v>
      </c>
      <c r="I66" s="5"/>
      <c r="J66" s="11">
        <f t="shared" si="42"/>
        <v>0</v>
      </c>
      <c r="K66" s="11">
        <f>0+0</f>
        <v>0</v>
      </c>
      <c r="L66" s="11">
        <f t="shared" si="43"/>
        <v>0</v>
      </c>
      <c r="M66" s="11">
        <f t="shared" si="44"/>
        <v>0</v>
      </c>
      <c r="N66" s="11">
        <f t="shared" si="45"/>
        <v>0</v>
      </c>
      <c r="O66" s="11">
        <f t="shared" si="46"/>
        <v>0</v>
      </c>
      <c r="P66" s="32"/>
    </row>
    <row r="67" spans="1:16" s="2" customFormat="1">
      <c r="A67" s="12" t="s">
        <v>48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49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3629.583333333333</v>
      </c>
      <c r="H69" s="17">
        <f>SUM(H61:H68)</f>
        <v>4002.5625</v>
      </c>
      <c r="I69" s="39"/>
      <c r="J69" s="17">
        <f>SUM(J61:J68)</f>
        <v>3990</v>
      </c>
      <c r="K69" s="41"/>
      <c r="L69" s="17">
        <f>SUM(L61:L68)</f>
        <v>410</v>
      </c>
      <c r="M69" s="17">
        <f>SUM(M61:M68)</f>
        <v>4400</v>
      </c>
      <c r="N69" s="17">
        <f>SUM(N61:N68)</f>
        <v>397.4375</v>
      </c>
      <c r="O69" s="17">
        <f>SUM(O61:O68)-P69</f>
        <v>0</v>
      </c>
      <c r="P69" s="17">
        <f>0+0+155+170+85</f>
        <v>410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65</v>
      </c>
      <c r="B73" s="56">
        <f>56607+B75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85</v>
      </c>
      <c r="B74" s="68">
        <v>34728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86</v>
      </c>
      <c r="B75" s="68">
        <v>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59</v>
      </c>
      <c r="B76" s="26">
        <f>G16+G29+G39+G45+G58+G69</f>
        <v>35904.25</v>
      </c>
    </row>
    <row r="77" spans="1:16">
      <c r="A77" s="23" t="s">
        <v>60</v>
      </c>
      <c r="B77" s="44">
        <f>J16+J29+J39+J45+J58+J69</f>
        <v>43752.5</v>
      </c>
    </row>
    <row r="78" spans="1:16" ht="15.75" thickBot="1">
      <c r="A78" s="45" t="s">
        <v>63</v>
      </c>
      <c r="B78" s="51">
        <f>B79-B74-B75</f>
        <v>13438.479166666664</v>
      </c>
    </row>
    <row r="79" spans="1:16">
      <c r="A79" s="46" t="s">
        <v>52</v>
      </c>
      <c r="B79" s="47">
        <f>H16+H29+H39+H45+H58+H69</f>
        <v>48166.479166666664</v>
      </c>
    </row>
    <row r="80" spans="1:16">
      <c r="A80" s="43" t="s">
        <v>58</v>
      </c>
      <c r="B80" s="48">
        <f>M16+M29+M39+M45+M58+M69</f>
        <v>58527.5</v>
      </c>
    </row>
    <row r="81" spans="1:2">
      <c r="A81" s="24" t="s">
        <v>57</v>
      </c>
      <c r="B81" s="27">
        <f>N16+N29+N39+N45+N58+N69</f>
        <v>10361.020833333332</v>
      </c>
    </row>
    <row r="82" spans="1:2" ht="15.75" thickBot="1">
      <c r="A82" s="49" t="s">
        <v>66</v>
      </c>
      <c r="B82" s="50">
        <f>L16+L29+L39+L45+L58+L69</f>
        <v>14775</v>
      </c>
    </row>
    <row r="83" spans="1:2">
      <c r="A83" s="52" t="s">
        <v>62</v>
      </c>
      <c r="B83" s="53">
        <f>P16+P29+P39+P45+P58+P69</f>
        <v>14775</v>
      </c>
    </row>
    <row r="84" spans="1:2">
      <c r="A84" s="25" t="s">
        <v>61</v>
      </c>
      <c r="B84" s="28">
        <f>O16+O29+O39+O45+O58+O69</f>
        <v>0</v>
      </c>
    </row>
    <row r="85" spans="1:2">
      <c r="A85" s="69" t="s">
        <v>87</v>
      </c>
      <c r="B85" s="70">
        <v>40381</v>
      </c>
    </row>
    <row r="86" spans="1:2" ht="15.75" thickBot="1">
      <c r="A86" s="57" t="s">
        <v>64</v>
      </c>
      <c r="B86" s="58">
        <f>B85+B83-B78-B87</f>
        <v>41717.520833333336</v>
      </c>
    </row>
    <row r="87" spans="1:2">
      <c r="A87" s="59" t="s">
        <v>67</v>
      </c>
      <c r="B87" s="60">
        <v>0</v>
      </c>
    </row>
    <row r="88" spans="1:2" ht="15.75" thickBot="1">
      <c r="A88" s="33" t="s">
        <v>68</v>
      </c>
      <c r="B88" s="42">
        <f>(B77+B86)+B84</f>
        <v>85470.020833333343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2015-04-08T18:12:25Z</dcterms:modified>
</cp:coreProperties>
</file>