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5"/>
  <c r="K66"/>
  <c r="K64"/>
  <c r="K54"/>
  <c r="K44"/>
  <c r="K37"/>
  <c r="L37" s="1"/>
  <c r="K27"/>
  <c r="K26"/>
  <c r="K21"/>
  <c r="F16"/>
  <c r="K12"/>
  <c r="K11"/>
  <c r="K10"/>
  <c r="K9"/>
  <c r="K8"/>
  <c r="K7"/>
  <c r="K6"/>
  <c r="K5"/>
  <c r="K24"/>
  <c r="K16"/>
  <c r="K14"/>
  <c r="K28"/>
  <c r="K20"/>
  <c r="E16"/>
  <c r="D51"/>
  <c r="F51"/>
  <c r="F64"/>
  <c r="K40"/>
  <c r="K29"/>
  <c r="K51"/>
  <c r="K22"/>
  <c r="F34"/>
  <c r="F7"/>
  <c r="F6"/>
  <c r="F5"/>
  <c r="K50"/>
  <c r="K13"/>
  <c r="D44"/>
  <c r="F44"/>
  <c r="K15"/>
  <c r="L29"/>
  <c r="O29" s="1"/>
  <c r="L16"/>
  <c r="O16" s="1"/>
  <c r="F22"/>
  <c r="F21"/>
  <c r="F66"/>
  <c r="F37"/>
  <c r="F20"/>
  <c r="F13"/>
  <c r="F11"/>
  <c r="F10"/>
  <c r="F9"/>
  <c r="F8"/>
  <c r="K39"/>
  <c r="E29"/>
  <c r="J29" s="1"/>
  <c r="H29"/>
  <c r="K23"/>
  <c r="F40"/>
  <c r="F39"/>
  <c r="F29"/>
  <c r="F36"/>
  <c r="D40"/>
  <c r="D39"/>
  <c r="D37"/>
  <c r="D29"/>
  <c r="D28"/>
  <c r="D27"/>
  <c r="D26"/>
  <c r="D25"/>
  <c r="D24"/>
  <c r="F28"/>
  <c r="F27"/>
  <c r="F26"/>
  <c r="F24"/>
  <c r="F14"/>
  <c r="G16" l="1"/>
  <c r="J16"/>
  <c r="H16"/>
  <c r="M16"/>
  <c r="G29"/>
  <c r="M29"/>
  <c r="N29" s="1"/>
  <c r="D8"/>
  <c r="D7"/>
  <c r="K63"/>
  <c r="D9"/>
  <c r="F12"/>
  <c r="K55"/>
  <c r="K45"/>
  <c r="K35"/>
  <c r="D65"/>
  <c r="F65"/>
  <c r="F54"/>
  <c r="D54"/>
  <c r="B75"/>
  <c r="F23"/>
  <c r="F25"/>
  <c r="F30"/>
  <c r="F15"/>
  <c r="N16" l="1"/>
  <c r="L50"/>
  <c r="D34"/>
  <c r="D22"/>
  <c r="K67"/>
  <c r="E14" l="1"/>
  <c r="D21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K38"/>
  <c r="L38" s="1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<sst xmlns="http://schemas.openxmlformats.org/spreadsheetml/2006/main" count="178" uniqueCount="95">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</sst>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57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164</v>
      </c>
      <c r="F5" s="4">
        <f>0+0+1+1+3+3</f>
        <v>8</v>
      </c>
      <c r="G5" s="11">
        <f>E5*D5</f>
        <v>3211.6666666666665</v>
      </c>
      <c r="H5" s="11">
        <f>(E5+K5)*D5</f>
        <v>6599.583333333333</v>
      </c>
      <c r="I5" s="11">
        <v>25</v>
      </c>
      <c r="J5" s="11">
        <f>(I5*E5)</f>
        <v>4100</v>
      </c>
      <c r="K5" s="11">
        <f>0+0+8+3+21+3+1+4+3+7+4+3+3+11+12+15+9+6+1+8+3+8+10+3+5+5+10+3+1+1+2</f>
        <v>173</v>
      </c>
      <c r="L5" s="11">
        <f>K5*I5</f>
        <v>4325</v>
      </c>
      <c r="M5" s="11">
        <f>J5+L5</f>
        <v>8425</v>
      </c>
      <c r="N5" s="11">
        <f>M5-H5</f>
        <v>1825.416666666667</v>
      </c>
      <c r="O5" s="11">
        <f>L5</f>
        <v>4325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106</v>
      </c>
      <c r="F6" s="4">
        <f>0+0+3+2+2</f>
        <v>7</v>
      </c>
      <c r="G6" s="11">
        <f t="shared" ref="G6:G16" si="1">E6*D6</f>
        <v>3533.3333333333335</v>
      </c>
      <c r="H6" s="11">
        <f t="shared" ref="H6:H16" si="2">(E6+K6)*D6</f>
        <v>10000</v>
      </c>
      <c r="I6" s="11">
        <v>40</v>
      </c>
      <c r="J6" s="11">
        <f t="shared" ref="J6:J16" si="3">(I6*E6)</f>
        <v>4240</v>
      </c>
      <c r="K6" s="11">
        <f>0+0+2+4+1+5+5+4+2+4+3+29+49+4+3+5+4+2+5+1+3+1+1+3+38+2+8+2+4</f>
        <v>194</v>
      </c>
      <c r="L6" s="11">
        <f t="shared" ref="L6:L16" si="4">K6*I6</f>
        <v>7760</v>
      </c>
      <c r="M6" s="11">
        <f t="shared" ref="M6:M16" si="5">J6+L6</f>
        <v>12000</v>
      </c>
      <c r="N6" s="11">
        <f t="shared" ref="N6:N16" si="6">M6-H6</f>
        <v>2000</v>
      </c>
      <c r="O6" s="11">
        <f t="shared" ref="O6:O16" si="7">L6</f>
        <v>7760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30</v>
      </c>
      <c r="F7" s="4">
        <f>0+0+2+1+1</f>
        <v>4</v>
      </c>
      <c r="G7" s="11">
        <f t="shared" si="1"/>
        <v>1825</v>
      </c>
      <c r="H7" s="11">
        <f t="shared" si="2"/>
        <v>5231.666666666667</v>
      </c>
      <c r="I7" s="11">
        <v>70</v>
      </c>
      <c r="J7" s="11">
        <f t="shared" si="3"/>
        <v>2100</v>
      </c>
      <c r="K7" s="11">
        <f>0+0+5+9+2-1+2+1+1+1+3+1+3+2+2+6+3+2+2+2+1+2+1+5-4+3+2</f>
        <v>56</v>
      </c>
      <c r="L7" s="11">
        <f t="shared" si="4"/>
        <v>3920</v>
      </c>
      <c r="M7" s="11">
        <f t="shared" si="5"/>
        <v>6020</v>
      </c>
      <c r="N7" s="11">
        <f t="shared" si="6"/>
        <v>788.33333333333303</v>
      </c>
      <c r="O7" s="11">
        <f t="shared" si="7"/>
        <v>3920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22</v>
      </c>
      <c r="F8" s="4">
        <f>0+0+1+1</f>
        <v>2</v>
      </c>
      <c r="G8" s="11">
        <f t="shared" si="1"/>
        <v>641.66666666666674</v>
      </c>
      <c r="H8" s="11">
        <f t="shared" si="2"/>
        <v>1779.1666666666667</v>
      </c>
      <c r="I8" s="11">
        <v>40</v>
      </c>
      <c r="J8" s="11">
        <f t="shared" si="3"/>
        <v>880</v>
      </c>
      <c r="K8" s="11">
        <f>0+0+2+6+4+4+2+1+3+1+1+2+1+1+3+1+1+1+2+2+1</f>
        <v>39</v>
      </c>
      <c r="L8" s="11">
        <f t="shared" si="4"/>
        <v>1560</v>
      </c>
      <c r="M8" s="11">
        <f t="shared" si="5"/>
        <v>2440</v>
      </c>
      <c r="N8" s="11">
        <f t="shared" si="6"/>
        <v>660.83333333333326</v>
      </c>
      <c r="O8" s="11">
        <f t="shared" si="7"/>
        <v>1560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14</v>
      </c>
      <c r="F9" s="4">
        <f>0+0+1+1</f>
        <v>2</v>
      </c>
      <c r="G9" s="11">
        <f t="shared" si="1"/>
        <v>746.66666666666674</v>
      </c>
      <c r="H9" s="11">
        <f t="shared" si="2"/>
        <v>2880</v>
      </c>
      <c r="I9" s="11">
        <v>65</v>
      </c>
      <c r="J9" s="11">
        <f t="shared" si="3"/>
        <v>910</v>
      </c>
      <c r="K9" s="11">
        <f>0+0+6+1+5+2+3+4+1+1+1+1+3+2+1+1-1+2+5+2</f>
        <v>40</v>
      </c>
      <c r="L9" s="11">
        <f t="shared" si="4"/>
        <v>2600</v>
      </c>
      <c r="M9" s="11">
        <f t="shared" si="5"/>
        <v>3510</v>
      </c>
      <c r="N9" s="11">
        <f t="shared" si="6"/>
        <v>630</v>
      </c>
      <c r="O9" s="11">
        <f t="shared" si="7"/>
        <v>2600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34</v>
      </c>
      <c r="F10" s="4">
        <f>0+0+3+3</f>
        <v>6</v>
      </c>
      <c r="G10" s="11">
        <f t="shared" si="1"/>
        <v>2776.666666666667</v>
      </c>
      <c r="H10" s="11">
        <f t="shared" si="2"/>
        <v>7676.666666666667</v>
      </c>
      <c r="I10" s="11">
        <v>100</v>
      </c>
      <c r="J10" s="11">
        <f t="shared" si="3"/>
        <v>3400</v>
      </c>
      <c r="K10" s="11">
        <f>0+0+3+3+5+1+1+1+5+2+5+1+2+1+2+4+2+2+3+2+2+1+3+3+3+2+1</f>
        <v>60</v>
      </c>
      <c r="L10" s="11">
        <f t="shared" si="4"/>
        <v>6000</v>
      </c>
      <c r="M10" s="11">
        <f t="shared" si="5"/>
        <v>9400</v>
      </c>
      <c r="N10" s="11">
        <f t="shared" si="6"/>
        <v>1723.333333333333</v>
      </c>
      <c r="O10" s="11">
        <f t="shared" si="7"/>
        <v>6000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15</v>
      </c>
      <c r="F11" s="4">
        <f>0+0+1+2+3</f>
        <v>6</v>
      </c>
      <c r="G11" s="11">
        <f t="shared" si="1"/>
        <v>2000.0000000000002</v>
      </c>
      <c r="H11" s="11">
        <f t="shared" si="2"/>
        <v>6666.666666666667</v>
      </c>
      <c r="I11" s="11">
        <v>150</v>
      </c>
      <c r="J11" s="11">
        <f t="shared" si="3"/>
        <v>2250</v>
      </c>
      <c r="K11" s="11">
        <f>0+0+1+2+1+3+4+1+2+2+1+1+4+2+3+1+1+2+4</f>
        <v>35</v>
      </c>
      <c r="L11" s="11">
        <f t="shared" si="4"/>
        <v>5250</v>
      </c>
      <c r="M11" s="11">
        <f t="shared" si="5"/>
        <v>7500</v>
      </c>
      <c r="N11" s="11">
        <f t="shared" si="6"/>
        <v>833.33333333333303</v>
      </c>
      <c r="O11" s="11">
        <f t="shared" si="7"/>
        <v>5250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13</v>
      </c>
      <c r="F12" s="4">
        <f>0+0+2</f>
        <v>2</v>
      </c>
      <c r="G12" s="11">
        <f t="shared" si="1"/>
        <v>650</v>
      </c>
      <c r="H12" s="11">
        <f t="shared" si="2"/>
        <v>1900</v>
      </c>
      <c r="I12" s="65">
        <v>60</v>
      </c>
      <c r="J12" s="65">
        <f t="shared" si="3"/>
        <v>780</v>
      </c>
      <c r="K12" s="11">
        <f>0+0+1+1+3+2-1+4+1+1+1+1+3+1+4+1+1+1</f>
        <v>25</v>
      </c>
      <c r="L12" s="11">
        <f t="shared" si="4"/>
        <v>1500</v>
      </c>
      <c r="M12" s="11">
        <f t="shared" si="5"/>
        <v>2280</v>
      </c>
      <c r="N12" s="11">
        <f t="shared" si="6"/>
        <v>380</v>
      </c>
      <c r="O12" s="11">
        <f t="shared" si="7"/>
        <v>1500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25</v>
      </c>
      <c r="F13" s="4">
        <f>0+0+1</f>
        <v>1</v>
      </c>
      <c r="G13" s="11">
        <f t="shared" si="1"/>
        <v>1187.5</v>
      </c>
      <c r="H13" s="11">
        <f t="shared" si="2"/>
        <v>2137.5</v>
      </c>
      <c r="I13" s="65">
        <v>60</v>
      </c>
      <c r="J13" s="65">
        <f t="shared" si="3"/>
        <v>1500</v>
      </c>
      <c r="K13" s="11">
        <f>0+0+1+7+1+1+1+2+1+1+1+1+1+1+1</f>
        <v>20</v>
      </c>
      <c r="L13" s="11">
        <f t="shared" si="4"/>
        <v>1200</v>
      </c>
      <c r="M13" s="11">
        <f t="shared" si="5"/>
        <v>2700</v>
      </c>
      <c r="N13" s="11">
        <f t="shared" si="6"/>
        <v>562.5</v>
      </c>
      <c r="O13" s="11">
        <f t="shared" si="7"/>
        <v>1200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>0+0+1</f>
        <v>1</v>
      </c>
      <c r="G14" s="11">
        <f t="shared" si="1"/>
        <v>95</v>
      </c>
      <c r="H14" s="11">
        <f t="shared" si="2"/>
        <v>712.5</v>
      </c>
      <c r="I14" s="65">
        <v>60</v>
      </c>
      <c r="J14" s="65">
        <f t="shared" si="3"/>
        <v>120</v>
      </c>
      <c r="K14" s="11">
        <f>0+0+1+1+2+1+4+1+1+1+1</f>
        <v>13</v>
      </c>
      <c r="L14" s="11">
        <f t="shared" si="4"/>
        <v>780</v>
      </c>
      <c r="M14" s="11">
        <f t="shared" si="5"/>
        <v>900</v>
      </c>
      <c r="N14" s="11">
        <f t="shared" si="6"/>
        <v>187.5</v>
      </c>
      <c r="O14" s="11">
        <f t="shared" si="7"/>
        <v>780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5</v>
      </c>
      <c r="F15" s="4">
        <f t="shared" ref="F15" si="8">0+0</f>
        <v>0</v>
      </c>
      <c r="G15" s="11">
        <f t="shared" si="1"/>
        <v>100</v>
      </c>
      <c r="H15" s="11">
        <f t="shared" si="2"/>
        <v>420</v>
      </c>
      <c r="I15" s="65">
        <v>30</v>
      </c>
      <c r="J15" s="65">
        <f t="shared" si="3"/>
        <v>150</v>
      </c>
      <c r="K15" s="11">
        <f>0+0+1+1+6+1+2+1+1+1+1+1</f>
        <v>16</v>
      </c>
      <c r="L15" s="11">
        <f t="shared" si="4"/>
        <v>480</v>
      </c>
      <c r="M15" s="11">
        <f t="shared" si="5"/>
        <v>630</v>
      </c>
      <c r="N15" s="11">
        <f t="shared" si="6"/>
        <v>210</v>
      </c>
      <c r="O15" s="11">
        <f t="shared" si="7"/>
        <v>480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73</v>
      </c>
      <c r="F16" s="71">
        <f>0+0+3+3</f>
        <v>6</v>
      </c>
      <c r="G16" s="11">
        <f t="shared" si="1"/>
        <v>1003.75</v>
      </c>
      <c r="H16" s="11">
        <f t="shared" si="2"/>
        <v>1980</v>
      </c>
      <c r="I16" s="65">
        <v>20</v>
      </c>
      <c r="J16" s="65">
        <f t="shared" si="3"/>
        <v>1460</v>
      </c>
      <c r="K16" s="11">
        <f>0+0+15+1+7+5+1+12+2+6+3+4+8+7</f>
        <v>71</v>
      </c>
      <c r="L16" s="11">
        <f t="shared" si="4"/>
        <v>1420</v>
      </c>
      <c r="M16" s="11">
        <f t="shared" si="5"/>
        <v>2880</v>
      </c>
      <c r="N16" s="11">
        <f t="shared" si="6"/>
        <v>900</v>
      </c>
      <c r="O16" s="11">
        <f t="shared" si="7"/>
        <v>1420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16767.5</v>
      </c>
      <c r="H17" s="17">
        <f>SUM(H5:H15)</f>
        <v>46003.75</v>
      </c>
      <c r="I17" s="17"/>
      <c r="J17" s="17">
        <f>SUM(J5:J15)</f>
        <v>20430</v>
      </c>
      <c r="K17" s="11"/>
      <c r="L17" s="18">
        <f>SUM(L5:L15)</f>
        <v>35375</v>
      </c>
      <c r="M17" s="18">
        <f>SUM(M5:M15)</f>
        <v>55805</v>
      </c>
      <c r="N17" s="18">
        <f>SUM(N5:N15)</f>
        <v>9801.25</v>
      </c>
      <c r="O17" s="18">
        <f>SUM(O5:O15)-P17</f>
        <v>0</v>
      </c>
      <c r="P17" s="17">
        <f>0+0+750+925+2875+1155+205+1040+1055+575+840+1375+2065+3025+1240+1025+915+1080+745+1370+1285+800+1510+1025+1095+465+1175+2285+40+475+1340+320+80+1220</f>
        <v>35375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11</v>
      </c>
      <c r="F20" s="4">
        <f>0+0+1</f>
        <v>1</v>
      </c>
      <c r="G20" s="11">
        <f>E20*D20</f>
        <v>445.5</v>
      </c>
      <c r="H20" s="11">
        <f>(E20+K20)*D20</f>
        <v>1701</v>
      </c>
      <c r="I20" s="4">
        <v>50</v>
      </c>
      <c r="J20" s="11">
        <f>(I20*E20)</f>
        <v>550</v>
      </c>
      <c r="K20" s="11">
        <f>0+0+2+1+4+2+1+2+1+2+2+1+1+1+3+2+2+3+1</f>
        <v>31</v>
      </c>
      <c r="L20" s="11">
        <f>K20*I20</f>
        <v>1550</v>
      </c>
      <c r="M20" s="11">
        <f>J20+L20</f>
        <v>2100</v>
      </c>
      <c r="N20" s="11">
        <f>M20-H20</f>
        <v>399</v>
      </c>
      <c r="O20" s="11">
        <f>L20</f>
        <v>1550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14</v>
      </c>
      <c r="F21" s="4">
        <f>0+0+1</f>
        <v>1</v>
      </c>
      <c r="G21" s="11">
        <f t="shared" ref="G21:G30" si="10">E21*D21</f>
        <v>548.33333333333326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700</v>
      </c>
      <c r="K21" s="11">
        <f>0+0+1+6+1+1+1+1+3+2+1+4</f>
        <v>21</v>
      </c>
      <c r="L21" s="11">
        <f t="shared" ref="L21:L29" si="13">K21*I21</f>
        <v>1050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1050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1845</v>
      </c>
      <c r="I22" s="4">
        <v>50</v>
      </c>
      <c r="J22" s="11">
        <f t="shared" si="12"/>
        <v>1050</v>
      </c>
      <c r="K22" s="11">
        <f>0+0+2+3+3+1+1+3+3+1+2+1</f>
        <v>20</v>
      </c>
      <c r="L22" s="11">
        <f t="shared" si="13"/>
        <v>1000</v>
      </c>
      <c r="M22" s="11">
        <f t="shared" si="14"/>
        <v>2050</v>
      </c>
      <c r="N22" s="11">
        <f t="shared" si="15"/>
        <v>205</v>
      </c>
      <c r="O22" s="11">
        <f t="shared" si="16"/>
        <v>1000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3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8</v>
      </c>
      <c r="F24" s="4">
        <f>0+0+1</f>
        <v>1</v>
      </c>
      <c r="G24" s="11">
        <f t="shared" si="10"/>
        <v>786.66666666666663</v>
      </c>
      <c r="H24" s="11">
        <f t="shared" si="11"/>
        <v>1180</v>
      </c>
      <c r="I24" s="4">
        <v>110</v>
      </c>
      <c r="J24" s="11">
        <f t="shared" si="12"/>
        <v>880</v>
      </c>
      <c r="K24" s="11">
        <f>0+0+1+1+2</f>
        <v>4</v>
      </c>
      <c r="L24" s="11">
        <f t="shared" si="13"/>
        <v>440</v>
      </c>
      <c r="M24" s="11">
        <f t="shared" si="14"/>
        <v>1320</v>
      </c>
      <c r="N24" s="11">
        <f t="shared" si="15"/>
        <v>140</v>
      </c>
      <c r="O24" s="11">
        <f t="shared" si="16"/>
        <v>440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4</v>
      </c>
      <c r="F26" s="4">
        <f>0+0+1</f>
        <v>1</v>
      </c>
      <c r="G26" s="11">
        <f t="shared" si="10"/>
        <v>393.33333333333331</v>
      </c>
      <c r="H26" s="11">
        <f t="shared" si="11"/>
        <v>1180</v>
      </c>
      <c r="I26" s="4">
        <v>110</v>
      </c>
      <c r="J26" s="11">
        <f t="shared" si="12"/>
        <v>440</v>
      </c>
      <c r="K26" s="11">
        <f>0+0+2+2+1+1+2</f>
        <v>8</v>
      </c>
      <c r="L26" s="11">
        <f t="shared" si="13"/>
        <v>880</v>
      </c>
      <c r="M26" s="11">
        <f t="shared" si="14"/>
        <v>1320</v>
      </c>
      <c r="N26" s="11">
        <f t="shared" si="15"/>
        <v>140</v>
      </c>
      <c r="O26" s="11">
        <f t="shared" si="16"/>
        <v>880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12</v>
      </c>
      <c r="F27" s="4">
        <f>0+0+1</f>
        <v>1</v>
      </c>
      <c r="G27" s="11">
        <f t="shared" si="10"/>
        <v>600</v>
      </c>
      <c r="H27" s="11">
        <f t="shared" si="11"/>
        <v>1200</v>
      </c>
      <c r="I27" s="4">
        <v>60</v>
      </c>
      <c r="J27" s="11">
        <f t="shared" si="12"/>
        <v>720</v>
      </c>
      <c r="K27" s="11">
        <f>0+0+1+1+1+1+2+1+1+3+1</f>
        <v>12</v>
      </c>
      <c r="L27" s="11">
        <f t="shared" si="13"/>
        <v>720</v>
      </c>
      <c r="M27" s="11">
        <f t="shared" si="14"/>
        <v>1440</v>
      </c>
      <c r="N27" s="11">
        <f t="shared" si="15"/>
        <v>240</v>
      </c>
      <c r="O27" s="11">
        <f t="shared" si="16"/>
        <v>720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9</v>
      </c>
      <c r="F28" s="4">
        <f>0+0+1</f>
        <v>1</v>
      </c>
      <c r="G28" s="11">
        <f t="shared" si="10"/>
        <v>975</v>
      </c>
      <c r="H28" s="11">
        <f t="shared" si="11"/>
        <v>1300</v>
      </c>
      <c r="I28" s="4">
        <v>125</v>
      </c>
      <c r="J28" s="11">
        <f t="shared" si="12"/>
        <v>1125</v>
      </c>
      <c r="K28" s="11">
        <f>0+0+1+1+1</f>
        <v>3</v>
      </c>
      <c r="L28" s="11">
        <f t="shared" si="13"/>
        <v>375</v>
      </c>
      <c r="M28" s="11">
        <f t="shared" si="14"/>
        <v>1500</v>
      </c>
      <c r="N28" s="11">
        <f t="shared" si="15"/>
        <v>200</v>
      </c>
      <c r="O28" s="11">
        <f t="shared" si="16"/>
        <v>375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6</v>
      </c>
      <c r="F29" s="4">
        <f>0+0+1</f>
        <v>1</v>
      </c>
      <c r="G29" s="11">
        <f t="shared" si="10"/>
        <v>550</v>
      </c>
      <c r="H29" s="11">
        <f t="shared" si="11"/>
        <v>1100</v>
      </c>
      <c r="I29" s="4">
        <v>110</v>
      </c>
      <c r="J29" s="11">
        <f t="shared" si="12"/>
        <v>660</v>
      </c>
      <c r="K29" s="11">
        <f>0+0+3+2+1</f>
        <v>6</v>
      </c>
      <c r="L29" s="11">
        <f t="shared" si="13"/>
        <v>660</v>
      </c>
      <c r="M29" s="11">
        <f t="shared" si="14"/>
        <v>1320</v>
      </c>
      <c r="N29" s="11">
        <f t="shared" si="15"/>
        <v>220</v>
      </c>
      <c r="O29" s="11">
        <f t="shared" si="16"/>
        <v>660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5243.8333333333339</v>
      </c>
      <c r="H31" s="17">
        <f>SUM(H20:H30)</f>
        <v>10876.833333333332</v>
      </c>
      <c r="I31" s="16"/>
      <c r="J31" s="17">
        <f>SUM(J20:J30)</f>
        <v>6125</v>
      </c>
      <c r="K31" s="18"/>
      <c r="L31" s="18">
        <f>SUM(L20:L30)</f>
        <v>6675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0+0+200+100+450+200+250+50+100+100+100+200+150+200+1020+125+270+330+150+150+385+470+340+220+235+400+480</f>
        <v>6675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38</v>
      </c>
      <c r="F34" s="4">
        <f>0+0+1+1+1</f>
        <v>3</v>
      </c>
      <c r="G34" s="11">
        <f>E34*D34</f>
        <v>4560</v>
      </c>
      <c r="H34" s="11">
        <f>(E34+K34)*D34</f>
        <v>23460</v>
      </c>
      <c r="I34" s="4">
        <v>140</v>
      </c>
      <c r="J34" s="11">
        <f t="shared" ref="J34:J40" si="20">(I34*E34)</f>
        <v>5320</v>
      </c>
      <c r="K34" s="11">
        <f>0+0+4+4+2+4+4+6+5+4+10+2.5+4+4+5+5+4+4+4+5+10+5+5+7+5+5+15+5+5+5+5+5</f>
        <v>157.5</v>
      </c>
      <c r="L34" s="11">
        <f>K34*I34</f>
        <v>22050</v>
      </c>
      <c r="M34" s="11">
        <f t="shared" ref="M34:M40" si="21">J34+L34</f>
        <v>27370</v>
      </c>
      <c r="N34" s="11">
        <f t="shared" ref="N34:N40" si="22">M34-H34</f>
        <v>3910</v>
      </c>
      <c r="O34" s="11">
        <f t="shared" ref="O34:O40" si="23">L34</f>
        <v>22050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7</v>
      </c>
      <c r="F37" s="4">
        <f>0+0+1+1</f>
        <v>2</v>
      </c>
      <c r="G37" s="11">
        <f t="shared" si="25"/>
        <v>807.91666666666674</v>
      </c>
      <c r="H37" s="11">
        <f t="shared" si="26"/>
        <v>2770</v>
      </c>
      <c r="I37" s="4">
        <v>125</v>
      </c>
      <c r="J37" s="11">
        <f t="shared" si="20"/>
        <v>875</v>
      </c>
      <c r="K37" s="11">
        <f>0+0+2+3+1+1+1+1+3+1+2+2</f>
        <v>17</v>
      </c>
      <c r="L37" s="11">
        <f>K37*I37</f>
        <v>2125</v>
      </c>
      <c r="M37" s="11">
        <f t="shared" si="21"/>
        <v>3000</v>
      </c>
      <c r="N37" s="11">
        <f t="shared" si="22"/>
        <v>230</v>
      </c>
      <c r="O37" s="11">
        <f t="shared" si="23"/>
        <v>2125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21</v>
      </c>
      <c r="F40" s="4">
        <f>0+0+1</f>
        <v>1</v>
      </c>
      <c r="G40" s="11">
        <f t="shared" si="25"/>
        <v>1225</v>
      </c>
      <c r="H40" s="11">
        <f t="shared" si="26"/>
        <v>1400</v>
      </c>
      <c r="I40" s="4">
        <v>70</v>
      </c>
      <c r="J40" s="11">
        <f t="shared" si="20"/>
        <v>1470</v>
      </c>
      <c r="K40" s="11">
        <f>0+0+1+1+1</f>
        <v>3</v>
      </c>
      <c r="L40" s="11">
        <f t="shared" si="27"/>
        <v>210</v>
      </c>
      <c r="M40" s="11">
        <f t="shared" si="21"/>
        <v>1680</v>
      </c>
      <c r="N40" s="11">
        <f t="shared" si="22"/>
        <v>280</v>
      </c>
      <c r="O40" s="11">
        <f t="shared" si="23"/>
        <v>210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7747.0833333333339</v>
      </c>
      <c r="H41" s="21">
        <f>SUM(H34:H40)</f>
        <v>29015</v>
      </c>
      <c r="I41" s="16"/>
      <c r="J41" s="21">
        <f>SUM(J34:J40)</f>
        <v>8935</v>
      </c>
      <c r="K41" s="11"/>
      <c r="L41" s="17">
        <f>SUM(L34:L40)</f>
        <v>24639</v>
      </c>
      <c r="M41" s="21">
        <f>SUM(M34:M40)</f>
        <v>33574</v>
      </c>
      <c r="N41" s="21">
        <f>SUM(N34:N40)</f>
        <v>4559</v>
      </c>
      <c r="O41" s="18">
        <f>SUM(O34:O40)-P41</f>
        <v>0</v>
      </c>
      <c r="P41" s="17">
        <f>0+0+560+560+280+560+560+840+700+560+1750+560+560+700+700+560+560+810+1329+1525+700+700+1175+895+825+375+2100+700+895+950+700+950</f>
        <v>24639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4000/50</f>
        <v>80</v>
      </c>
      <c r="E44" s="4">
        <f>(C44+(F44*B44))-K44</f>
        <v>49</v>
      </c>
      <c r="F44" s="4">
        <f>0+0+1+1</f>
        <v>2</v>
      </c>
      <c r="G44" s="11">
        <f>E44*D44</f>
        <v>3920</v>
      </c>
      <c r="H44" s="11">
        <f>(E44+K44)*D44</f>
        <v>8940</v>
      </c>
      <c r="I44" s="4">
        <v>100</v>
      </c>
      <c r="J44" s="11">
        <f>(I44*E44)</f>
        <v>4900</v>
      </c>
      <c r="K44" s="11">
        <f>0+0+2.5+1.5+0.5+2.5+1.25+3+2.25+2.25+1+0.25+4.25+0.25+2.25+3+1.5+2.5+4.25+5.5+0.5+4.25+3+3+1.75+4.25+5.5</f>
        <v>62.75</v>
      </c>
      <c r="L44" s="11">
        <f>K44*I44</f>
        <v>6275</v>
      </c>
      <c r="M44" s="11">
        <f>J44+L44</f>
        <v>11175</v>
      </c>
      <c r="N44" s="11">
        <f>M44-H44</f>
        <v>2235</v>
      </c>
      <c r="O44" s="11">
        <f>L44</f>
        <v>6275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3920</v>
      </c>
      <c r="H47" s="17">
        <f>SUM(H44:H46)</f>
        <v>8940</v>
      </c>
      <c r="I47" s="16"/>
      <c r="J47" s="17">
        <f>SUM(J44:J46)</f>
        <v>4900</v>
      </c>
      <c r="K47" s="17"/>
      <c r="L47" s="17">
        <f>SUM(L44:L46)</f>
        <v>6275</v>
      </c>
      <c r="M47" s="17">
        <f>SUM(M44:M46)</f>
        <v>11175</v>
      </c>
      <c r="N47" s="17">
        <f>SUM(N44:N46)</f>
        <v>2235</v>
      </c>
      <c r="O47" s="17">
        <f>SUM(O44:O46)-P47</f>
        <v>0</v>
      </c>
      <c r="P47" s="17">
        <f>0+0+275+55+165+275+138+330+247+248+110+27+468+27+248+330+165+275+467+605+55+15+300+300+175+425+550</f>
        <v>6275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6</v>
      </c>
      <c r="F50" s="4">
        <f>0+0</f>
        <v>0</v>
      </c>
      <c r="G50" s="11">
        <f t="shared" ref="G50:G59" si="30">E50*D50</f>
        <v>1362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1500</v>
      </c>
      <c r="K50" s="11">
        <f>0+0+1+1+1+2+1</f>
        <v>6</v>
      </c>
      <c r="L50" s="11">
        <f>K50*I50</f>
        <v>1500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1500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1890/8</f>
        <v>236.25</v>
      </c>
      <c r="E51" s="4">
        <f t="shared" si="29"/>
        <v>10</v>
      </c>
      <c r="F51" s="4">
        <f>0+0+1+1</f>
        <v>2</v>
      </c>
      <c r="G51" s="11">
        <f t="shared" si="30"/>
        <v>2362.5</v>
      </c>
      <c r="H51" s="11">
        <f t="shared" si="31"/>
        <v>5197.5</v>
      </c>
      <c r="I51" s="5">
        <v>250</v>
      </c>
      <c r="J51" s="11">
        <f t="shared" si="32"/>
        <v>2500</v>
      </c>
      <c r="K51" s="11">
        <f>0+0+2+1+1+1+1+1+1+2+1+1</f>
        <v>12</v>
      </c>
      <c r="L51" s="11">
        <f t="shared" ref="L51:L59" si="36">K51*I51</f>
        <v>3000</v>
      </c>
      <c r="M51" s="11">
        <f t="shared" si="33"/>
        <v>5500</v>
      </c>
      <c r="N51" s="11">
        <f t="shared" si="34"/>
        <v>302.5</v>
      </c>
      <c r="O51" s="11">
        <f t="shared" si="35"/>
        <v>3000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21</v>
      </c>
      <c r="F54" s="4">
        <f>0+0+1</f>
        <v>1</v>
      </c>
      <c r="G54" s="11">
        <f t="shared" si="30"/>
        <v>630</v>
      </c>
      <c r="H54" s="11">
        <f t="shared" si="31"/>
        <v>1500</v>
      </c>
      <c r="I54" s="5">
        <v>35</v>
      </c>
      <c r="J54" s="11">
        <f t="shared" si="32"/>
        <v>735</v>
      </c>
      <c r="K54" s="11">
        <f>0+0+4+1+3+2+5+2+4+3+2+1+1+1</f>
        <v>29</v>
      </c>
      <c r="L54" s="11">
        <f t="shared" si="36"/>
        <v>1015</v>
      </c>
      <c r="M54" s="11">
        <f t="shared" si="33"/>
        <v>1750</v>
      </c>
      <c r="N54" s="11">
        <f t="shared" si="34"/>
        <v>250</v>
      </c>
      <c r="O54" s="11">
        <f t="shared" si="35"/>
        <v>1015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7754.5</v>
      </c>
      <c r="H60" s="17">
        <f>SUM(H50:H59)</f>
        <v>12821.5</v>
      </c>
      <c r="I60" s="39"/>
      <c r="J60" s="17">
        <f>SUM(J50:J59)</f>
        <v>8815</v>
      </c>
      <c r="K60" s="41"/>
      <c r="L60" s="17">
        <f>SUM(L50:L59)</f>
        <v>5515</v>
      </c>
      <c r="M60" s="17">
        <f>SUM(M50:M59)</f>
        <v>14330</v>
      </c>
      <c r="N60" s="17">
        <f>SUM(N50:N59)</f>
        <v>1508.5</v>
      </c>
      <c r="O60" s="17">
        <f>SUM(O50:O59)-P60</f>
        <v>0</v>
      </c>
      <c r="P60" s="17">
        <f>0+0+750+390+35+105+250+250+70+250+250+675+70+140+750+105+250+570+35+285+250+35</f>
        <v>5515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17</v>
      </c>
      <c r="F64" s="4">
        <f>0+0+1</f>
        <v>1</v>
      </c>
      <c r="G64" s="11">
        <f t="shared" si="40"/>
        <v>1314.3125</v>
      </c>
      <c r="H64" s="11">
        <f t="shared" si="41"/>
        <v>2164.75</v>
      </c>
      <c r="I64" s="5">
        <v>85</v>
      </c>
      <c r="J64" s="11">
        <f t="shared" si="42"/>
        <v>1445</v>
      </c>
      <c r="K64" s="11">
        <f>0+0+1+1+1+1+1+1+1+1+1+1+1</f>
        <v>11</v>
      </c>
      <c r="L64" s="11">
        <f t="shared" si="43"/>
        <v>935</v>
      </c>
      <c r="M64" s="11">
        <f t="shared" si="44"/>
        <v>2380</v>
      </c>
      <c r="N64" s="11">
        <f t="shared" si="45"/>
        <v>215.25</v>
      </c>
      <c r="O64" s="11">
        <f t="shared" si="46"/>
        <v>935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6</v>
      </c>
      <c r="F65" s="4">
        <f>0+0+1</f>
        <v>1</v>
      </c>
      <c r="G65" s="11">
        <f t="shared" si="40"/>
        <v>464</v>
      </c>
      <c r="H65" s="11">
        <f t="shared" si="41"/>
        <v>1392</v>
      </c>
      <c r="I65" s="5">
        <v>85</v>
      </c>
      <c r="J65" s="11">
        <f t="shared" si="42"/>
        <v>510</v>
      </c>
      <c r="K65" s="11">
        <f>0+0+2+1+2+1+1+5</f>
        <v>12</v>
      </c>
      <c r="L65" s="11">
        <f t="shared" si="43"/>
        <v>1020</v>
      </c>
      <c r="M65" s="11">
        <f t="shared" si="44"/>
        <v>1530</v>
      </c>
      <c r="N65" s="11">
        <f t="shared" si="45"/>
        <v>138</v>
      </c>
      <c r="O65" s="11">
        <f t="shared" si="46"/>
        <v>1020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7</v>
      </c>
      <c r="F66" s="4">
        <f>0+0+1</f>
        <v>1</v>
      </c>
      <c r="G66" s="11">
        <f t="shared" si="40"/>
        <v>541.1875</v>
      </c>
      <c r="H66" s="11">
        <f t="shared" si="41"/>
        <v>1932.8125</v>
      </c>
      <c r="I66" s="5">
        <v>85</v>
      </c>
      <c r="J66" s="11">
        <f t="shared" si="42"/>
        <v>595</v>
      </c>
      <c r="K66" s="11">
        <f>0+0+1+1+1+1+1+2+2+1+3+1+4</f>
        <v>18</v>
      </c>
      <c r="L66" s="11">
        <f t="shared" si="43"/>
        <v>1530</v>
      </c>
      <c r="M66" s="11">
        <f t="shared" si="44"/>
        <v>2125</v>
      </c>
      <c r="N66" s="11">
        <f t="shared" si="45"/>
        <v>192.1875</v>
      </c>
      <c r="O66" s="11">
        <f t="shared" si="46"/>
        <v>1530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3024.5</v>
      </c>
      <c r="H71" s="17">
        <f>SUM(H63:H70)</f>
        <v>6476.5625</v>
      </c>
      <c r="I71" s="39"/>
      <c r="J71" s="17">
        <f>SUM(J63:J70)</f>
        <v>3325</v>
      </c>
      <c r="K71" s="41"/>
      <c r="L71" s="17">
        <f>SUM(L63:L70)</f>
        <v>3795</v>
      </c>
      <c r="M71" s="17">
        <f>SUM(M63:M70)</f>
        <v>7120</v>
      </c>
      <c r="N71" s="17">
        <f>SUM(N63:N70)</f>
        <v>643.4375</v>
      </c>
      <c r="O71" s="17">
        <f>SUM(O63:O70)-P71</f>
        <v>0</v>
      </c>
      <c r="P71" s="17">
        <f>0+0+155+170+85+325+85+255+255+170+85+85+255+85+255+85+85+340+85+935</f>
        <v>3795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44457.416666666672</v>
      </c>
    </row>
    <row r="79" spans="1:16">
      <c r="A79" s="23" t="s">
        <v>60</v>
      </c>
      <c r="B79" s="44">
        <f>J17+J31+J41+J47+J60+J71</f>
        <v>52530</v>
      </c>
    </row>
    <row r="80" spans="1:16" ht="15.75" thickBot="1">
      <c r="A80" s="45" t="s">
        <v>63</v>
      </c>
      <c r="B80" s="51">
        <f>B81-B76-B77</f>
        <v>79405.645833333328</v>
      </c>
    </row>
    <row r="81" spans="1:2">
      <c r="A81" s="46" t="s">
        <v>52</v>
      </c>
      <c r="B81" s="47">
        <f>H17+H31+H41+H47+H60+H71</f>
        <v>114133.64583333333</v>
      </c>
    </row>
    <row r="82" spans="1:2">
      <c r="A82" s="43" t="s">
        <v>58</v>
      </c>
      <c r="B82" s="48">
        <f>M17+M31+M41+M47+M60+M71</f>
        <v>134804</v>
      </c>
    </row>
    <row r="83" spans="1:2">
      <c r="A83" s="24" t="s">
        <v>57</v>
      </c>
      <c r="B83" s="27">
        <f>N17+N31+N41+N47+N60+N71</f>
        <v>20670.354166666664</v>
      </c>
    </row>
    <row r="84" spans="1:2" ht="15.75" thickBot="1">
      <c r="A84" s="49" t="s">
        <v>66</v>
      </c>
      <c r="B84" s="50">
        <f>L17+L31+L41+L47+L60+L71</f>
        <v>82274</v>
      </c>
    </row>
    <row r="85" spans="1:2">
      <c r="A85" s="52" t="s">
        <v>62</v>
      </c>
      <c r="B85" s="53">
        <f>P17+P31+P41+P47+P60+P71</f>
        <v>82274</v>
      </c>
    </row>
    <row r="86" spans="1:2">
      <c r="A86" s="25" t="s">
        <v>61</v>
      </c>
      <c r="B86" s="28">
        <f>O17+O31+O41+O47+O60+O71</f>
        <v>0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43249.354166666672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95779.354166666672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2015-04-30T19:01:36Z</dcterms:modified>
</cp:coreProperties>
</file>