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8"/>
  <c r="K69"/>
  <c r="K58"/>
  <c r="K47"/>
  <c r="K41"/>
  <c r="K30"/>
  <c r="K15"/>
  <c r="K14"/>
  <c r="K13"/>
  <c r="K12"/>
  <c r="K11"/>
  <c r="K7"/>
  <c r="K6"/>
  <c r="K5"/>
  <c r="F57"/>
  <c r="F40"/>
  <c r="F39"/>
  <c r="F26"/>
  <c r="K67"/>
  <c r="K57"/>
  <c r="K54"/>
  <c r="K42"/>
  <c r="K31"/>
  <c r="K10"/>
  <c r="F77"/>
  <c r="F76"/>
  <c r="E76" s="1"/>
  <c r="J76" s="1"/>
  <c r="M76" s="1"/>
  <c r="F75"/>
  <c r="O75"/>
  <c r="O76"/>
  <c r="O77"/>
  <c r="N74"/>
  <c r="M74"/>
  <c r="L75"/>
  <c r="L76"/>
  <c r="L77"/>
  <c r="K75"/>
  <c r="K76"/>
  <c r="K77"/>
  <c r="K74"/>
  <c r="K73"/>
  <c r="F74"/>
  <c r="E74"/>
  <c r="G74" s="1"/>
  <c r="E75"/>
  <c r="J75" s="1"/>
  <c r="M75" s="1"/>
  <c r="E77"/>
  <c r="J77" s="1"/>
  <c r="M77" s="1"/>
  <c r="D77"/>
  <c r="D76"/>
  <c r="D75"/>
  <c r="K68"/>
  <c r="K40"/>
  <c r="K27"/>
  <c r="K23"/>
  <c r="K22"/>
  <c r="K8"/>
  <c r="F11"/>
  <c r="F10"/>
  <c r="K70"/>
  <c r="K32"/>
  <c r="K39"/>
  <c r="K28"/>
  <c r="K9"/>
  <c r="K26"/>
  <c r="K71"/>
  <c r="K60"/>
  <c r="K25"/>
  <c r="K29"/>
  <c r="F15"/>
  <c r="F14"/>
  <c r="F6"/>
  <c r="F5"/>
  <c r="F31"/>
  <c r="F8"/>
  <c r="F30"/>
  <c r="F25"/>
  <c r="K72"/>
  <c r="K38"/>
  <c r="K18"/>
  <c r="F28"/>
  <c r="F58"/>
  <c r="F70"/>
  <c r="K43"/>
  <c r="K59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8"/>
  <c r="F69"/>
  <c r="F71"/>
  <c r="F72"/>
  <c r="F73"/>
  <c r="F54"/>
  <c r="F55"/>
  <c r="F56"/>
  <c r="F59"/>
  <c r="F60"/>
  <c r="F61"/>
  <c r="F62"/>
  <c r="F63"/>
  <c r="F47"/>
  <c r="F37"/>
  <c r="F38"/>
  <c r="F41"/>
  <c r="F42"/>
  <c r="F43"/>
  <c r="F44"/>
  <c r="F23"/>
  <c r="F24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<sst xmlns="http://schemas.openxmlformats.org/spreadsheetml/2006/main" count="185" uniqueCount="102">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</sst>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69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102</v>
      </c>
      <c r="F5" s="4">
        <f>0+0+3</f>
        <v>3</v>
      </c>
      <c r="G5" s="11">
        <f>E5*D5</f>
        <v>1997.4999999999998</v>
      </c>
      <c r="H5" s="11">
        <f>(E5+K5)*D5</f>
        <v>3172.5</v>
      </c>
      <c r="I5" s="11">
        <v>25</v>
      </c>
      <c r="J5" s="11">
        <f>(I5*E5)</f>
        <v>2550</v>
      </c>
      <c r="K5" s="11">
        <f>0+0+4+1+5+1+2+4+4+3+1+7+5+3+8-5+6+6+5</f>
        <v>60</v>
      </c>
      <c r="L5" s="11">
        <f>K5*I5</f>
        <v>1500</v>
      </c>
      <c r="M5" s="11">
        <f>J5+L5</f>
        <v>4050</v>
      </c>
      <c r="N5" s="11">
        <f>M5-H5</f>
        <v>877.5</v>
      </c>
      <c r="O5" s="11">
        <f>L5</f>
        <v>1500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70</v>
      </c>
      <c r="F6" s="4">
        <f>0+0+3</f>
        <v>3</v>
      </c>
      <c r="G6" s="11">
        <f t="shared" ref="G6:G18" si="1">E6*D6</f>
        <v>2333.3333333333335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2800</v>
      </c>
      <c r="K6" s="11">
        <f>0+0+1+4+2+1+3+3+4+1+48+2+3+1+3+2</f>
        <v>78</v>
      </c>
      <c r="L6" s="11">
        <f t="shared" ref="L6:L19" si="4">K6*I6</f>
        <v>3120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3120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-7</v>
      </c>
      <c r="F7" s="4">
        <f t="shared" ref="F7:F18" si="8">0+0</f>
        <v>0</v>
      </c>
      <c r="G7" s="11">
        <f t="shared" si="1"/>
        <v>-425.83333333333337</v>
      </c>
      <c r="H7" s="11">
        <f t="shared" si="2"/>
        <v>2129.166666666667</v>
      </c>
      <c r="I7" s="11">
        <v>70</v>
      </c>
      <c r="J7" s="11">
        <f t="shared" si="3"/>
        <v>-490</v>
      </c>
      <c r="K7" s="11">
        <f>0+0+2+2+2+2+1+3+1+1+2+2+3+5+2+3+2+3+5+1</f>
        <v>42</v>
      </c>
      <c r="L7" s="11">
        <f t="shared" si="4"/>
        <v>2940</v>
      </c>
      <c r="M7" s="11">
        <f t="shared" si="5"/>
        <v>2450</v>
      </c>
      <c r="N7" s="11">
        <f t="shared" si="6"/>
        <v>320.83333333333303</v>
      </c>
      <c r="O7" s="11">
        <f t="shared" si="7"/>
        <v>2940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14</v>
      </c>
      <c r="F8" s="4">
        <f>0+0+1</f>
        <v>1</v>
      </c>
      <c r="G8" s="11">
        <f t="shared" si="1"/>
        <v>408.33333333333337</v>
      </c>
      <c r="H8" s="11">
        <f t="shared" si="2"/>
        <v>1137.5</v>
      </c>
      <c r="I8" s="11">
        <v>40</v>
      </c>
      <c r="J8" s="11">
        <f t="shared" si="3"/>
        <v>560</v>
      </c>
      <c r="K8" s="11">
        <f>0+0+1+1+1+1+4+3+1+2+3+1+1+2+4</f>
        <v>25</v>
      </c>
      <c r="L8" s="11">
        <f t="shared" si="4"/>
        <v>1000</v>
      </c>
      <c r="M8" s="11">
        <f t="shared" si="5"/>
        <v>1560</v>
      </c>
      <c r="N8" s="11">
        <f t="shared" si="6"/>
        <v>422.5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20</v>
      </c>
      <c r="F9" s="4">
        <f t="shared" si="8"/>
        <v>0</v>
      </c>
      <c r="G9" s="11">
        <f t="shared" si="1"/>
        <v>1066.6666666666667</v>
      </c>
      <c r="H9" s="11">
        <f t="shared" si="2"/>
        <v>2293.3333333333335</v>
      </c>
      <c r="I9" s="11">
        <v>65</v>
      </c>
      <c r="J9" s="11">
        <f t="shared" si="3"/>
        <v>1300</v>
      </c>
      <c r="K9" s="11">
        <f>0+0+4+1+1+3+1+1+1+1+4+2+2+2</f>
        <v>23</v>
      </c>
      <c r="L9" s="11">
        <f t="shared" si="4"/>
        <v>1495</v>
      </c>
      <c r="M9" s="11">
        <f t="shared" si="5"/>
        <v>2795</v>
      </c>
      <c r="N9" s="11">
        <f t="shared" si="6"/>
        <v>501.66666666666652</v>
      </c>
      <c r="O9" s="11">
        <f t="shared" si="7"/>
        <v>1495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31</v>
      </c>
      <c r="F10" s="4">
        <f>0+0+1+2</f>
        <v>3</v>
      </c>
      <c r="G10" s="11">
        <f t="shared" si="1"/>
        <v>2531.666666666667</v>
      </c>
      <c r="H10" s="11">
        <f t="shared" si="2"/>
        <v>4491.666666666667</v>
      </c>
      <c r="I10" s="11">
        <v>100</v>
      </c>
      <c r="J10" s="11">
        <f t="shared" si="3"/>
        <v>3100</v>
      </c>
      <c r="K10" s="11">
        <f>0+0+1+4+1+1+2+1+1+1+2+2+2+2+2+2</f>
        <v>24</v>
      </c>
      <c r="L10" s="11">
        <f t="shared" si="4"/>
        <v>2400</v>
      </c>
      <c r="M10" s="11">
        <f t="shared" si="5"/>
        <v>5500</v>
      </c>
      <c r="N10" s="11">
        <f t="shared" si="6"/>
        <v>1008.333333333333</v>
      </c>
      <c r="O10" s="11">
        <f t="shared" si="7"/>
        <v>2400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25</v>
      </c>
      <c r="F11" s="4">
        <f>0+0+2+3</f>
        <v>5</v>
      </c>
      <c r="G11" s="11">
        <f t="shared" si="1"/>
        <v>3333.3333333333335</v>
      </c>
      <c r="H11" s="11">
        <f t="shared" si="2"/>
        <v>6666.666666666667</v>
      </c>
      <c r="I11" s="11">
        <v>150</v>
      </c>
      <c r="J11" s="11">
        <f t="shared" si="3"/>
        <v>3750</v>
      </c>
      <c r="K11" s="11">
        <f>0+0+4+2+2+1+2+2+1+1+3+1+1+1+1+2+1</f>
        <v>25</v>
      </c>
      <c r="L11" s="11">
        <f t="shared" si="4"/>
        <v>3750</v>
      </c>
      <c r="M11" s="11">
        <f t="shared" si="5"/>
        <v>7500</v>
      </c>
      <c r="N11" s="11">
        <f t="shared" si="6"/>
        <v>833.33333333333303</v>
      </c>
      <c r="O11" s="11">
        <f t="shared" si="7"/>
        <v>3750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4</v>
      </c>
      <c r="F12" s="4">
        <f>0+0+1</f>
        <v>1</v>
      </c>
      <c r="G12" s="11">
        <f t="shared" si="1"/>
        <v>200</v>
      </c>
      <c r="H12" s="11">
        <f t="shared" si="2"/>
        <v>1000</v>
      </c>
      <c r="I12" s="64">
        <v>60</v>
      </c>
      <c r="J12" s="64">
        <f t="shared" si="3"/>
        <v>240</v>
      </c>
      <c r="K12" s="11">
        <f>0+0+2+2+1+1+1+1+1+3+2+1+1</f>
        <v>16</v>
      </c>
      <c r="L12" s="11">
        <f t="shared" si="4"/>
        <v>960</v>
      </c>
      <c r="M12" s="11">
        <f t="shared" si="5"/>
        <v>1200</v>
      </c>
      <c r="N12" s="11">
        <f t="shared" si="6"/>
        <v>200</v>
      </c>
      <c r="O12" s="11">
        <f t="shared" si="7"/>
        <v>960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1567.5</v>
      </c>
      <c r="I13" s="64">
        <v>60</v>
      </c>
      <c r="J13" s="64">
        <f t="shared" si="3"/>
        <v>660</v>
      </c>
      <c r="K13" s="11">
        <f>0+0+1+2+2+1+3+1+1+1+1+1+1+1+1+5</f>
        <v>22</v>
      </c>
      <c r="L13" s="11">
        <f t="shared" si="4"/>
        <v>1320</v>
      </c>
      <c r="M13" s="11">
        <f t="shared" si="5"/>
        <v>1980</v>
      </c>
      <c r="N13" s="11">
        <f t="shared" si="6"/>
        <v>412.5</v>
      </c>
      <c r="O13" s="11">
        <f t="shared" si="7"/>
        <v>1320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13</v>
      </c>
      <c r="F14" s="4">
        <f>0+0+1</f>
        <v>1</v>
      </c>
      <c r="G14" s="11">
        <f t="shared" si="1"/>
        <v>617.5</v>
      </c>
      <c r="H14" s="11">
        <f t="shared" si="2"/>
        <v>760</v>
      </c>
      <c r="I14" s="64">
        <v>60</v>
      </c>
      <c r="J14" s="64">
        <f t="shared" si="3"/>
        <v>780</v>
      </c>
      <c r="K14" s="11">
        <f>0+0+1+1+1</f>
        <v>3</v>
      </c>
      <c r="L14" s="11">
        <f t="shared" si="4"/>
        <v>180</v>
      </c>
      <c r="M14" s="11">
        <f t="shared" si="5"/>
        <v>960</v>
      </c>
      <c r="N14" s="11">
        <f t="shared" si="6"/>
        <v>200</v>
      </c>
      <c r="O14" s="11">
        <f t="shared" si="7"/>
        <v>180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25</v>
      </c>
      <c r="F15" s="4">
        <f>0+0+1</f>
        <v>1</v>
      </c>
      <c r="G15" s="11">
        <f t="shared" si="1"/>
        <v>500</v>
      </c>
      <c r="H15" s="11">
        <f>(E15+K15)*D15</f>
        <v>740</v>
      </c>
      <c r="I15" s="64">
        <v>30</v>
      </c>
      <c r="J15" s="64">
        <f t="shared" si="3"/>
        <v>750</v>
      </c>
      <c r="K15" s="11">
        <f>0+0+2+1+1+1+1+2+1+1+1+1</f>
        <v>12</v>
      </c>
      <c r="L15" s="11">
        <f t="shared" si="4"/>
        <v>360</v>
      </c>
      <c r="M15" s="11">
        <f t="shared" si="5"/>
        <v>1110</v>
      </c>
      <c r="N15" s="11">
        <f>M15-H15</f>
        <v>370</v>
      </c>
      <c r="O15" s="11">
        <f t="shared" si="7"/>
        <v>360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13085</v>
      </c>
      <c r="H19" s="17">
        <f>SUM(H5:H15)</f>
        <v>28891.666666666668</v>
      </c>
      <c r="I19" s="17"/>
      <c r="J19" s="17">
        <f>SUM(J5:J15)</f>
        <v>16000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0+0+1300+1040+520+795+465+575+830+445+660+460+405+630+985+675+1125+2595+670+655+495+720-125+1080+1210+815</f>
        <v>19025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7</v>
      </c>
      <c r="F23" s="4">
        <f t="shared" ref="F23:F32" si="11">0+0</f>
        <v>0</v>
      </c>
      <c r="G23" s="11">
        <f t="shared" ref="G23:G32" si="12">E23*D23</f>
        <v>274.16666666666663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350</v>
      </c>
      <c r="K23" s="11">
        <f>0+0+2+1+1+2+4</f>
        <v>10</v>
      </c>
      <c r="L23" s="11">
        <f t="shared" ref="L23:L31" si="15">K23*I23</f>
        <v>500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500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11</v>
      </c>
      <c r="F25" s="4">
        <f>0+0+1</f>
        <v>1</v>
      </c>
      <c r="G25" s="11">
        <f t="shared" si="12"/>
        <v>1136.6666666666665</v>
      </c>
      <c r="H25" s="11">
        <f t="shared" si="13"/>
        <v>2583.333333333333</v>
      </c>
      <c r="I25" s="4">
        <v>110</v>
      </c>
      <c r="J25" s="11">
        <f t="shared" si="14"/>
        <v>1210</v>
      </c>
      <c r="K25" s="11">
        <f>0+0+1+1+1+2+2+1+3+2+1</f>
        <v>14</v>
      </c>
      <c r="L25" s="11">
        <f t="shared" si="15"/>
        <v>1540</v>
      </c>
      <c r="M25" s="11">
        <f t="shared" si="16"/>
        <v>2750</v>
      </c>
      <c r="N25" s="11">
        <f t="shared" si="17"/>
        <v>166.66666666666697</v>
      </c>
      <c r="O25" s="11">
        <f t="shared" si="18"/>
        <v>1540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14</v>
      </c>
      <c r="F26" s="4">
        <f>0+0+1</f>
        <v>1</v>
      </c>
      <c r="G26" s="11">
        <f t="shared" si="12"/>
        <v>1376.6666666666665</v>
      </c>
      <c r="H26" s="11">
        <f t="shared" si="13"/>
        <v>2261.6666666666665</v>
      </c>
      <c r="I26" s="4">
        <v>110</v>
      </c>
      <c r="J26" s="11">
        <f t="shared" si="14"/>
        <v>1540</v>
      </c>
      <c r="K26" s="11">
        <f>0+0+1+3+2+1+1+1</f>
        <v>9</v>
      </c>
      <c r="L26" s="11">
        <f t="shared" si="15"/>
        <v>990</v>
      </c>
      <c r="M26" s="11">
        <f t="shared" si="16"/>
        <v>2530</v>
      </c>
      <c r="N26" s="11">
        <f t="shared" si="17"/>
        <v>268.33333333333348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6</v>
      </c>
      <c r="F27" s="4">
        <f t="shared" si="11"/>
        <v>0</v>
      </c>
      <c r="G27" s="11">
        <f t="shared" si="12"/>
        <v>300</v>
      </c>
      <c r="H27" s="11">
        <f t="shared" si="13"/>
        <v>650</v>
      </c>
      <c r="I27" s="4">
        <v>60</v>
      </c>
      <c r="J27" s="11">
        <f t="shared" si="14"/>
        <v>360</v>
      </c>
      <c r="K27" s="11">
        <f>0+0+1+1+1+1+1+1+1</f>
        <v>7</v>
      </c>
      <c r="L27" s="11">
        <f t="shared" si="15"/>
        <v>420</v>
      </c>
      <c r="M27" s="11">
        <f t="shared" si="16"/>
        <v>780</v>
      </c>
      <c r="N27" s="11">
        <f t="shared" si="17"/>
        <v>130</v>
      </c>
      <c r="O27" s="11">
        <f t="shared" si="18"/>
        <v>420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6</v>
      </c>
      <c r="F28" s="4">
        <f>0+0+1</f>
        <v>1</v>
      </c>
      <c r="G28" s="11">
        <f>E28*D28</f>
        <v>590</v>
      </c>
      <c r="H28" s="11">
        <f t="shared" si="13"/>
        <v>1671.6666666666665</v>
      </c>
      <c r="I28" s="4">
        <v>110</v>
      </c>
      <c r="J28" s="11">
        <f t="shared" si="14"/>
        <v>660</v>
      </c>
      <c r="K28" s="11">
        <f>0+0+1+1+3+2+1+1+1+1</f>
        <v>11</v>
      </c>
      <c r="L28" s="11">
        <f t="shared" si="15"/>
        <v>1210</v>
      </c>
      <c r="M28" s="11">
        <f t="shared" si="16"/>
        <v>1870</v>
      </c>
      <c r="N28" s="11">
        <f t="shared" si="17"/>
        <v>198.33333333333348</v>
      </c>
      <c r="O28" s="11">
        <f t="shared" si="18"/>
        <v>1210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9</v>
      </c>
      <c r="F30" s="4">
        <f>0+0+1</f>
        <v>1</v>
      </c>
      <c r="G30" s="11">
        <f t="shared" si="12"/>
        <v>930</v>
      </c>
      <c r="H30" s="11">
        <f t="shared" si="13"/>
        <v>1240</v>
      </c>
      <c r="I30" s="4">
        <v>125</v>
      </c>
      <c r="J30" s="11">
        <f t="shared" si="14"/>
        <v>1125</v>
      </c>
      <c r="K30" s="11">
        <f>0+0+1+1+1</f>
        <v>3</v>
      </c>
      <c r="L30" s="11">
        <f t="shared" si="15"/>
        <v>375</v>
      </c>
      <c r="M30" s="11">
        <f t="shared" si="16"/>
        <v>1500</v>
      </c>
      <c r="N30" s="11">
        <f t="shared" si="17"/>
        <v>260</v>
      </c>
      <c r="O30" s="11">
        <f t="shared" si="18"/>
        <v>375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10</v>
      </c>
      <c r="F31" s="4">
        <f>0+0+1</f>
        <v>1</v>
      </c>
      <c r="G31" s="11">
        <f t="shared" si="12"/>
        <v>916.66666666666674</v>
      </c>
      <c r="H31" s="11">
        <f t="shared" si="13"/>
        <v>1650</v>
      </c>
      <c r="I31" s="4">
        <v>115</v>
      </c>
      <c r="J31" s="11">
        <f t="shared" si="14"/>
        <v>1150</v>
      </c>
      <c r="K31" s="11">
        <f>0+0+1+1+1+2+1+1+1</f>
        <v>8</v>
      </c>
      <c r="L31" s="11">
        <f t="shared" si="15"/>
        <v>920</v>
      </c>
      <c r="M31" s="11">
        <f t="shared" si="16"/>
        <v>2070</v>
      </c>
      <c r="N31" s="11">
        <f t="shared" si="17"/>
        <v>420</v>
      </c>
      <c r="O31" s="11">
        <f t="shared" si="18"/>
        <v>920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2</v>
      </c>
      <c r="F32" s="4">
        <f t="shared" si="11"/>
        <v>0</v>
      </c>
      <c r="G32" s="11">
        <f t="shared" si="12"/>
        <v>275</v>
      </c>
      <c r="H32" s="11">
        <f t="shared" si="13"/>
        <v>825</v>
      </c>
      <c r="I32" s="4">
        <v>148</v>
      </c>
      <c r="J32" s="11">
        <f t="shared" si="14"/>
        <v>296</v>
      </c>
      <c r="K32" s="11">
        <f>0+0+1+2+1</f>
        <v>4</v>
      </c>
      <c r="L32" s="11">
        <f>K32*I32</f>
        <v>592</v>
      </c>
      <c r="M32" s="11">
        <f t="shared" si="16"/>
        <v>888</v>
      </c>
      <c r="N32" s="11">
        <f t="shared" si="17"/>
        <v>63</v>
      </c>
      <c r="O32" s="11">
        <f t="shared" si="18"/>
        <v>592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6878.666666666667</v>
      </c>
      <c r="H33" s="17">
        <f>SUM(H22:H32)</f>
        <v>13000.999999999998</v>
      </c>
      <c r="I33" s="16"/>
      <c r="J33" s="17">
        <f>SUM(J22:J32)</f>
        <v>7981</v>
      </c>
      <c r="K33" s="11">
        <f t="shared" si="19"/>
        <v>0</v>
      </c>
      <c r="L33" s="18">
        <f>SUM(L22:L32)</f>
        <v>7007</v>
      </c>
      <c r="M33" s="21">
        <f>SUM(M22:M32)</f>
        <v>14988</v>
      </c>
      <c r="N33" s="21">
        <f>SUM(N22:N32)</f>
        <v>1987.0000000000007</v>
      </c>
      <c r="O33" s="18">
        <f>SUM(O22:O32)-P33</f>
        <v>0</v>
      </c>
      <c r="P33" s="17">
        <f>0+0+60+425+220+478+335+160+220+170+650+335+1016+550+160+505+335+60+170+433+485+115+125</f>
        <v>7007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15</v>
      </c>
      <c r="F39" s="4">
        <f>0+0+2+1</f>
        <v>3</v>
      </c>
      <c r="G39" s="11">
        <f t="shared" si="26"/>
        <v>1768.75</v>
      </c>
      <c r="H39" s="11">
        <f t="shared" si="27"/>
        <v>6721.25</v>
      </c>
      <c r="I39" s="4">
        <v>135</v>
      </c>
      <c r="J39" s="11">
        <f t="shared" si="21"/>
        <v>2025</v>
      </c>
      <c r="K39" s="11">
        <f>0+0+2+3+4+4+4+4+4+4+4+2+4+3</f>
        <v>42</v>
      </c>
      <c r="L39" s="11">
        <f>K39*I39</f>
        <v>5670</v>
      </c>
      <c r="M39" s="11">
        <f t="shared" si="22"/>
        <v>7695</v>
      </c>
      <c r="N39" s="11">
        <f t="shared" si="23"/>
        <v>973.75</v>
      </c>
      <c r="O39" s="11">
        <f t="shared" si="24"/>
        <v>5670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26</v>
      </c>
      <c r="F40" s="4">
        <f>0+0+1</f>
        <v>1</v>
      </c>
      <c r="G40" s="11">
        <f t="shared" si="26"/>
        <v>1662.9166666666667</v>
      </c>
      <c r="H40" s="11">
        <f t="shared" si="27"/>
        <v>2302.5</v>
      </c>
      <c r="I40" s="4">
        <v>75</v>
      </c>
      <c r="J40" s="11">
        <f t="shared" si="21"/>
        <v>1950</v>
      </c>
      <c r="K40" s="11">
        <f>0+0+2+1+1+1+2+1+1+1</f>
        <v>10</v>
      </c>
      <c r="L40" s="11">
        <f t="shared" si="29"/>
        <v>750</v>
      </c>
      <c r="M40" s="11">
        <f t="shared" si="22"/>
        <v>2700</v>
      </c>
      <c r="N40" s="11">
        <f t="shared" si="23"/>
        <v>397.5</v>
      </c>
      <c r="O40" s="11">
        <f t="shared" si="24"/>
        <v>750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4</v>
      </c>
      <c r="F41" s="4">
        <f t="shared" si="25"/>
        <v>0</v>
      </c>
      <c r="G41" s="11">
        <f t="shared" si="26"/>
        <v>461.66666666666669</v>
      </c>
      <c r="H41" s="11">
        <f t="shared" si="27"/>
        <v>1269.5833333333335</v>
      </c>
      <c r="I41" s="4">
        <v>135</v>
      </c>
      <c r="J41" s="11">
        <f t="shared" si="21"/>
        <v>540</v>
      </c>
      <c r="K41" s="11">
        <f>0+0+2+2+3</f>
        <v>7</v>
      </c>
      <c r="L41" s="11">
        <f t="shared" si="29"/>
        <v>945</v>
      </c>
      <c r="M41" s="11">
        <f t="shared" si="22"/>
        <v>1485</v>
      </c>
      <c r="N41" s="11">
        <f t="shared" si="23"/>
        <v>215.41666666666652</v>
      </c>
      <c r="O41" s="11">
        <f t="shared" si="24"/>
        <v>945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10.5</v>
      </c>
      <c r="F42" s="4">
        <f t="shared" si="25"/>
        <v>0</v>
      </c>
      <c r="G42" s="11">
        <f t="shared" si="26"/>
        <v>756</v>
      </c>
      <c r="H42" s="11">
        <f t="shared" si="27"/>
        <v>3600</v>
      </c>
      <c r="I42" s="4">
        <v>100</v>
      </c>
      <c r="J42" s="11">
        <f t="shared" si="21"/>
        <v>1050</v>
      </c>
      <c r="K42" s="11">
        <f>0+0+3+1+0.5+1.5+1+2+4+3.5+1+4+2+6+1.5+5+1.5+2</f>
        <v>39.5</v>
      </c>
      <c r="L42" s="11">
        <f t="shared" si="29"/>
        <v>3950</v>
      </c>
      <c r="M42" s="11">
        <f>J41+L41</f>
        <v>1485</v>
      </c>
      <c r="N42" s="11">
        <f t="shared" si="23"/>
        <v>-2115</v>
      </c>
      <c r="O42" s="11">
        <f t="shared" si="24"/>
        <v>3950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6042.666666666667</v>
      </c>
      <c r="H44" s="11">
        <f t="shared" si="27"/>
        <v>0</v>
      </c>
      <c r="I44" s="16"/>
      <c r="J44" s="21">
        <f>SUM(J36:J43)</f>
        <v>7171</v>
      </c>
      <c r="K44" s="11"/>
      <c r="L44" s="17">
        <f>SUM(L36:L43)</f>
        <v>11677</v>
      </c>
      <c r="M44" s="21">
        <f>SUM(M36:M43)</f>
        <v>15333</v>
      </c>
      <c r="N44" s="11">
        <f t="shared" si="23"/>
        <v>15333</v>
      </c>
      <c r="O44" s="18">
        <f>SUM(O36:O43)-P44</f>
        <v>0</v>
      </c>
      <c r="P44" s="17">
        <f>0+0+570+655+50+765+685+100+815+670+496+540+936+1015+540+470+600+150+540+980+495+200+405</f>
        <v>11677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35.25</v>
      </c>
      <c r="F47" s="4">
        <f>0+0</f>
        <v>0</v>
      </c>
      <c r="G47" s="11">
        <f>E47*D47</f>
        <v>2714.25</v>
      </c>
      <c r="H47" s="11">
        <f>(E47+K47)*D47</f>
        <v>5236</v>
      </c>
      <c r="I47" s="4">
        <v>115</v>
      </c>
      <c r="J47" s="11">
        <f>(I47*E47)</f>
        <v>4053.75</v>
      </c>
      <c r="K47" s="11">
        <f>0+0+2.5+2.5+3.5+0.25+1+1+0.5+1+2.25+1.25+1+0.25+4+1.75+1+0.5+1.25+6.25+1</f>
        <v>32.75</v>
      </c>
      <c r="L47" s="11">
        <f>K47*I47</f>
        <v>3766.25</v>
      </c>
      <c r="M47" s="11">
        <f>J47+L47</f>
        <v>7820</v>
      </c>
      <c r="N47" s="11">
        <f>M47-H47</f>
        <v>2584</v>
      </c>
      <c r="O47" s="11">
        <f>L47</f>
        <v>3766.25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2714.25</v>
      </c>
      <c r="H50" s="17">
        <f>SUM(H47:H49)</f>
        <v>5236</v>
      </c>
      <c r="I50" s="16"/>
      <c r="J50" s="17">
        <f>SUM(J47:J49)</f>
        <v>4053.75</v>
      </c>
      <c r="K50" s="17"/>
      <c r="L50" s="17">
        <f>SUM(L47:L49)</f>
        <v>3766.25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0+0+288+287+403+28+115+115+58+115+259+143+115+29+460+201+115+58+144+718+115</f>
        <v>3766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1</v>
      </c>
      <c r="F54" s="4">
        <f t="shared" ref="F54:F63" si="37">0+0</f>
        <v>0</v>
      </c>
      <c r="G54" s="11">
        <f t="shared" si="31"/>
        <v>236.25</v>
      </c>
      <c r="H54" s="11">
        <f t="shared" si="32"/>
        <v>945</v>
      </c>
      <c r="I54" s="5">
        <v>250</v>
      </c>
      <c r="J54" s="11">
        <f t="shared" si="33"/>
        <v>250</v>
      </c>
      <c r="K54" s="11">
        <f>0+0+1+1+1</f>
        <v>3</v>
      </c>
      <c r="L54" s="11">
        <f t="shared" ref="L54:L63" si="38">K54*I54</f>
        <v>750</v>
      </c>
      <c r="M54" s="11">
        <f t="shared" si="34"/>
        <v>1000</v>
      </c>
      <c r="N54" s="11">
        <f t="shared" si="35"/>
        <v>55</v>
      </c>
      <c r="O54" s="11">
        <f t="shared" si="36"/>
        <v>750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42</v>
      </c>
      <c r="F57" s="4">
        <f>0+0+1</f>
        <v>1</v>
      </c>
      <c r="G57" s="11">
        <f t="shared" si="31"/>
        <v>525</v>
      </c>
      <c r="H57" s="11">
        <f t="shared" si="32"/>
        <v>825</v>
      </c>
      <c r="I57" s="5">
        <v>20</v>
      </c>
      <c r="J57" s="11">
        <f t="shared" si="33"/>
        <v>840</v>
      </c>
      <c r="K57" s="11">
        <f>0+0+1+2+2+1+1+3+10+2+2</f>
        <v>24</v>
      </c>
      <c r="L57" s="11">
        <f t="shared" si="38"/>
        <v>480</v>
      </c>
      <c r="M57" s="11">
        <f t="shared" si="34"/>
        <v>1320</v>
      </c>
      <c r="N57" s="11">
        <f t="shared" si="35"/>
        <v>495</v>
      </c>
      <c r="O57" s="11">
        <f t="shared" si="36"/>
        <v>480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35</v>
      </c>
      <c r="F58" s="4">
        <f>0+0+1</f>
        <v>1</v>
      </c>
      <c r="G58" s="11">
        <f t="shared" si="31"/>
        <v>1050</v>
      </c>
      <c r="H58" s="11">
        <f t="shared" si="32"/>
        <v>1620</v>
      </c>
      <c r="I58" s="5">
        <v>35</v>
      </c>
      <c r="J58" s="11">
        <f t="shared" si="33"/>
        <v>1225</v>
      </c>
      <c r="K58" s="11">
        <f>0+0+2+2-2+1+1+4+4+5+1+1</f>
        <v>19</v>
      </c>
      <c r="L58" s="11">
        <f t="shared" si="38"/>
        <v>665</v>
      </c>
      <c r="M58" s="11">
        <f t="shared" si="34"/>
        <v>1890</v>
      </c>
      <c r="N58" s="11">
        <f t="shared" si="35"/>
        <v>270</v>
      </c>
      <c r="O58" s="11">
        <f t="shared" si="36"/>
        <v>665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4750.25</v>
      </c>
      <c r="H64" s="17">
        <f>SUM(H53:H63)</f>
        <v>6944</v>
      </c>
      <c r="I64" s="39"/>
      <c r="J64" s="17">
        <f>SUM(J53:J63)</f>
        <v>5755</v>
      </c>
      <c r="K64" s="41"/>
      <c r="L64" s="17">
        <f>SUM(L53:L63)</f>
        <v>2655</v>
      </c>
      <c r="M64" s="17">
        <f>SUM(M53:M63)</f>
        <v>8410</v>
      </c>
      <c r="N64" s="17">
        <f>SUM(N53:N63)</f>
        <v>1466</v>
      </c>
      <c r="O64" s="17">
        <f>SUM(O53:O63)-P64</f>
        <v>0</v>
      </c>
      <c r="P64" s="17">
        <f>0+0+20+70+40+285+420+35+40+190+140+270+140+175+60+170+200+40+325+35</f>
        <v>2655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6</v>
      </c>
      <c r="F67" s="4">
        <f>0+0</f>
        <v>0</v>
      </c>
      <c r="G67" s="11">
        <f t="shared" ref="G67:G77" si="41">E67*D67</f>
        <v>846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930</v>
      </c>
      <c r="K67" s="11">
        <f>0+0+1+1+1+1+1</f>
        <v>5</v>
      </c>
      <c r="L67" s="11">
        <f t="shared" ref="L67:L77" si="44">K67*I67</f>
        <v>775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775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</v>
      </c>
      <c r="F68" s="4">
        <f t="shared" ref="F68:F74" si="48">0+0</f>
        <v>0</v>
      </c>
      <c r="G68" s="11">
        <f t="shared" si="41"/>
        <v>77.3125</v>
      </c>
      <c r="H68" s="11">
        <f t="shared" si="42"/>
        <v>386.5625</v>
      </c>
      <c r="I68" s="5">
        <v>90</v>
      </c>
      <c r="J68" s="11">
        <f t="shared" si="43"/>
        <v>90</v>
      </c>
      <c r="K68" s="11">
        <f>0+0+1+1+1+1</f>
        <v>4</v>
      </c>
      <c r="L68" s="11">
        <f t="shared" si="44"/>
        <v>360</v>
      </c>
      <c r="M68" s="11">
        <f t="shared" si="45"/>
        <v>450</v>
      </c>
      <c r="N68" s="11">
        <f t="shared" si="46"/>
        <v>63.4375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3</v>
      </c>
      <c r="F69" s="4">
        <f t="shared" si="48"/>
        <v>0</v>
      </c>
      <c r="G69" s="11">
        <f t="shared" si="41"/>
        <v>246</v>
      </c>
      <c r="H69" s="11">
        <f t="shared" si="42"/>
        <v>574</v>
      </c>
      <c r="I69" s="5">
        <v>90</v>
      </c>
      <c r="J69" s="11">
        <f t="shared" si="43"/>
        <v>270</v>
      </c>
      <c r="K69" s="11">
        <f>0+0+1+1+1+1</f>
        <v>4</v>
      </c>
      <c r="L69" s="11">
        <f t="shared" si="44"/>
        <v>360</v>
      </c>
      <c r="M69" s="11">
        <f t="shared" si="45"/>
        <v>630</v>
      </c>
      <c r="N69" s="11">
        <f t="shared" si="46"/>
        <v>56</v>
      </c>
      <c r="O69" s="11">
        <f t="shared" si="47"/>
        <v>360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5</v>
      </c>
      <c r="F71" s="4">
        <f t="shared" si="48"/>
        <v>0</v>
      </c>
      <c r="G71" s="11">
        <f t="shared" si="41"/>
        <v>185</v>
      </c>
      <c r="H71" s="11">
        <f t="shared" si="42"/>
        <v>444</v>
      </c>
      <c r="I71" s="5">
        <v>50</v>
      </c>
      <c r="J71" s="11">
        <f t="shared" si="43"/>
        <v>250</v>
      </c>
      <c r="K71" s="11">
        <f>0+0+1+1+1+1+1+1+1</f>
        <v>7</v>
      </c>
      <c r="L71" s="11">
        <f t="shared" si="44"/>
        <v>350</v>
      </c>
      <c r="M71" s="11">
        <f t="shared" si="45"/>
        <v>600</v>
      </c>
      <c r="N71" s="11">
        <f t="shared" si="46"/>
        <v>156</v>
      </c>
      <c r="O71" s="11">
        <f t="shared" si="47"/>
        <v>350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7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70">
        <v>6</v>
      </c>
      <c r="C75" s="70">
        <v>0</v>
      </c>
      <c r="D75" s="70">
        <f>480/6</f>
        <v>80</v>
      </c>
      <c r="E75" s="4">
        <f t="shared" si="40"/>
        <v>6</v>
      </c>
      <c r="F75" s="4">
        <f>0+0+1</f>
        <v>1</v>
      </c>
      <c r="G75" s="11">
        <f t="shared" si="41"/>
        <v>480</v>
      </c>
      <c r="H75" s="11">
        <f t="shared" si="42"/>
        <v>480</v>
      </c>
      <c r="I75" s="70">
        <v>90</v>
      </c>
      <c r="J75" s="11">
        <f t="shared" si="43"/>
        <v>540</v>
      </c>
      <c r="K75" s="11">
        <f t="shared" si="49"/>
        <v>0</v>
      </c>
      <c r="L75" s="11">
        <f t="shared" si="44"/>
        <v>0</v>
      </c>
      <c r="M75" s="11">
        <f t="shared" si="45"/>
        <v>540</v>
      </c>
      <c r="N75" s="11">
        <f t="shared" si="46"/>
        <v>60</v>
      </c>
      <c r="O75" s="11">
        <f t="shared" si="47"/>
        <v>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7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71"/>
    </row>
    <row r="77" spans="1:16" s="2" customFormat="1">
      <c r="A77" s="12" t="s">
        <v>101</v>
      </c>
      <c r="B77" s="70">
        <v>6</v>
      </c>
      <c r="C77" s="70">
        <v>0</v>
      </c>
      <c r="D77" s="70">
        <f>330/6</f>
        <v>55</v>
      </c>
      <c r="E77" s="4">
        <f t="shared" si="40"/>
        <v>6</v>
      </c>
      <c r="F77" s="4">
        <f>0+0+1</f>
        <v>1</v>
      </c>
      <c r="G77" s="11">
        <f t="shared" si="41"/>
        <v>330</v>
      </c>
      <c r="H77" s="11">
        <f t="shared" si="42"/>
        <v>330</v>
      </c>
      <c r="I77" s="70">
        <v>65</v>
      </c>
      <c r="J77" s="11">
        <f t="shared" si="43"/>
        <v>390</v>
      </c>
      <c r="K77" s="11">
        <f t="shared" si="49"/>
        <v>0</v>
      </c>
      <c r="L77" s="11">
        <f t="shared" si="44"/>
        <v>0</v>
      </c>
      <c r="M77" s="11">
        <f t="shared" si="45"/>
        <v>390</v>
      </c>
      <c r="N77" s="11">
        <f t="shared" si="46"/>
        <v>60</v>
      </c>
      <c r="O77" s="11">
        <f t="shared" si="47"/>
        <v>0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2674.3125</v>
      </c>
      <c r="H78" s="17">
        <f>SUM(H67:H74)</f>
        <v>5398.0625</v>
      </c>
      <c r="I78" s="39"/>
      <c r="J78" s="17">
        <f>SUM(J67:J74)</f>
        <v>3210</v>
      </c>
      <c r="K78" s="41"/>
      <c r="L78" s="17">
        <f>SUM(L67:L74)</f>
        <v>3125</v>
      </c>
      <c r="M78" s="17">
        <f>SUM(M67:M74)</f>
        <v>6335</v>
      </c>
      <c r="N78" s="17">
        <f>SUM(N67:N74)</f>
        <v>936.9375</v>
      </c>
      <c r="O78" s="17">
        <f>SUM(O67:O74)-P78</f>
        <v>0</v>
      </c>
      <c r="P78" s="17">
        <f>0+0+90+50+50+180+370+245+230+90+180+100+140+155+425+155+50+50+180+140+115+40+90</f>
        <v>3125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36145.145833333336</v>
      </c>
    </row>
    <row r="86" spans="1:16">
      <c r="A86" s="23" t="s">
        <v>53</v>
      </c>
      <c r="B86" s="44">
        <f>J19+J33+J44+J50+J64+J78</f>
        <v>44170.75</v>
      </c>
    </row>
    <row r="87" spans="1:16" ht="15.75" thickBot="1">
      <c r="A87" s="45" t="s">
        <v>56</v>
      </c>
      <c r="B87" s="51">
        <f>B88-B83-B84</f>
        <v>26136.729166666664</v>
      </c>
    </row>
    <row r="88" spans="1:16">
      <c r="A88" s="46" t="s">
        <v>45</v>
      </c>
      <c r="B88" s="47">
        <f>H19+H33+H44+H50+H64+H78</f>
        <v>59470.729166666664</v>
      </c>
    </row>
    <row r="89" spans="1:16">
      <c r="A89" s="43" t="s">
        <v>51</v>
      </c>
      <c r="B89" s="48">
        <f>M19+M33+M44+M50+M64+M78</f>
        <v>87911</v>
      </c>
    </row>
    <row r="90" spans="1:16">
      <c r="A90" s="24" t="s">
        <v>50</v>
      </c>
      <c r="B90" s="27">
        <f>N19+N33+N44+N50+N64+N78</f>
        <v>28440.270833333332</v>
      </c>
    </row>
    <row r="91" spans="1:16" ht="15.75" thickBot="1">
      <c r="A91" s="49" t="s">
        <v>59</v>
      </c>
      <c r="B91" s="50">
        <f>L19+L33+L44+L50+L64+L78</f>
        <v>28230.25</v>
      </c>
    </row>
    <row r="92" spans="1:16">
      <c r="A92" s="52" t="s">
        <v>55</v>
      </c>
      <c r="B92" s="53">
        <f>P19+P33+P44+P50+P64+P78</f>
        <v>47255</v>
      </c>
    </row>
    <row r="93" spans="1:16">
      <c r="A93" s="25" t="s">
        <v>54</v>
      </c>
      <c r="B93" s="28">
        <f>O19+O33+O44+O50+O64+O78</f>
        <v>0.25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60021.270833333336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104192.27083333334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2015-08-24T18:11:15Z</dcterms:modified>
</cp:coreProperties>
</file>