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67" i="1"/>
  <c r="P14"/>
  <c r="P56"/>
  <c r="K60"/>
  <c r="L60" s="1"/>
  <c r="O60" s="1"/>
  <c r="K62"/>
  <c r="L62" s="1"/>
  <c r="O62" s="1"/>
  <c r="K47"/>
  <c r="K13"/>
  <c r="L13" s="1"/>
  <c r="O13" s="1"/>
  <c r="K11"/>
  <c r="K10"/>
  <c r="K9"/>
  <c r="K8"/>
  <c r="K7"/>
  <c r="K6"/>
  <c r="E6" s="1"/>
  <c r="J6" s="1"/>
  <c r="K5"/>
  <c r="E5" s="1"/>
  <c r="B71"/>
  <c r="E8"/>
  <c r="J8" s="1"/>
  <c r="F6"/>
  <c r="F5"/>
  <c r="L47"/>
  <c r="O47" s="1"/>
  <c r="K46"/>
  <c r="L46" s="1"/>
  <c r="E60"/>
  <c r="J60" s="1"/>
  <c r="K12"/>
  <c r="L12" s="1"/>
  <c r="O12" s="1"/>
  <c r="D47"/>
  <c r="D46"/>
  <c r="K59"/>
  <c r="D61"/>
  <c r="D62"/>
  <c r="D60"/>
  <c r="D59"/>
  <c r="F62"/>
  <c r="F61"/>
  <c r="F60"/>
  <c r="F59"/>
  <c r="F49"/>
  <c r="F48"/>
  <c r="F47"/>
  <c r="F46"/>
  <c r="D49"/>
  <c r="D48"/>
  <c r="F18"/>
  <c r="F17"/>
  <c r="D18"/>
  <c r="D17"/>
  <c r="F40"/>
  <c r="D40"/>
  <c r="F12"/>
  <c r="E12"/>
  <c r="H12" s="1"/>
  <c r="D12"/>
  <c r="F7"/>
  <c r="D10"/>
  <c r="F11"/>
  <c r="F13"/>
  <c r="E13"/>
  <c r="J13" s="1"/>
  <c r="D13"/>
  <c r="F10"/>
  <c r="F9"/>
  <c r="F8"/>
  <c r="L8"/>
  <c r="O8" s="1"/>
  <c r="D8"/>
  <c r="P43"/>
  <c r="K40"/>
  <c r="L40" s="1"/>
  <c r="P37"/>
  <c r="K32"/>
  <c r="E32" s="1"/>
  <c r="J32" s="1"/>
  <c r="M32" s="1"/>
  <c r="F32"/>
  <c r="K17"/>
  <c r="P27"/>
  <c r="K61"/>
  <c r="L61" s="1"/>
  <c r="O61" s="1"/>
  <c r="K63"/>
  <c r="K64"/>
  <c r="L64" s="1"/>
  <c r="O64" s="1"/>
  <c r="K65"/>
  <c r="L65" s="1"/>
  <c r="O65" s="1"/>
  <c r="K66"/>
  <c r="L66" s="1"/>
  <c r="O66" s="1"/>
  <c r="L63"/>
  <c r="O63" s="1"/>
  <c r="L59"/>
  <c r="F63"/>
  <c r="F64"/>
  <c r="F65"/>
  <c r="F66"/>
  <c r="E59"/>
  <c r="G59" s="1"/>
  <c r="K48"/>
  <c r="L48" s="1"/>
  <c r="O48" s="1"/>
  <c r="K49"/>
  <c r="L49" s="1"/>
  <c r="O49" s="1"/>
  <c r="K50"/>
  <c r="L50" s="1"/>
  <c r="O50" s="1"/>
  <c r="K51"/>
  <c r="L51" s="1"/>
  <c r="O51" s="1"/>
  <c r="K52"/>
  <c r="L52" s="1"/>
  <c r="O52" s="1"/>
  <c r="K53"/>
  <c r="L53" s="1"/>
  <c r="O53" s="1"/>
  <c r="K54"/>
  <c r="L54" s="1"/>
  <c r="O54" s="1"/>
  <c r="K55"/>
  <c r="L55" s="1"/>
  <c r="O55" s="1"/>
  <c r="K41"/>
  <c r="L41" s="1"/>
  <c r="O41" s="1"/>
  <c r="K42"/>
  <c r="E48"/>
  <c r="G48" s="1"/>
  <c r="F50"/>
  <c r="E50" s="1"/>
  <c r="G50" s="1"/>
  <c r="F51"/>
  <c r="F52"/>
  <c r="E52" s="1"/>
  <c r="G52" s="1"/>
  <c r="F53"/>
  <c r="F54"/>
  <c r="E54" s="1"/>
  <c r="G54" s="1"/>
  <c r="F55"/>
  <c r="E55" s="1"/>
  <c r="H55" s="1"/>
  <c r="E49"/>
  <c r="H49" s="1"/>
  <c r="E51"/>
  <c r="H51" s="1"/>
  <c r="E53"/>
  <c r="H53" s="1"/>
  <c r="E46"/>
  <c r="J46" s="1"/>
  <c r="L42"/>
  <c r="O42" s="1"/>
  <c r="E40"/>
  <c r="J40" s="1"/>
  <c r="K31"/>
  <c r="L31" s="1"/>
  <c r="O31" s="1"/>
  <c r="L32"/>
  <c r="O32" s="1"/>
  <c r="K33"/>
  <c r="L33" s="1"/>
  <c r="O33" s="1"/>
  <c r="K34"/>
  <c r="L34" s="1"/>
  <c r="O34" s="1"/>
  <c r="K35"/>
  <c r="L35" s="1"/>
  <c r="O35" s="1"/>
  <c r="K36"/>
  <c r="L36" s="1"/>
  <c r="O36" s="1"/>
  <c r="K30"/>
  <c r="L30" s="1"/>
  <c r="E17"/>
  <c r="H17" s="1"/>
  <c r="L17"/>
  <c r="O17" s="1"/>
  <c r="K18"/>
  <c r="L18" s="1"/>
  <c r="O18" s="1"/>
  <c r="K19"/>
  <c r="L19" s="1"/>
  <c r="O19" s="1"/>
  <c r="K20"/>
  <c r="L20" s="1"/>
  <c r="O20" s="1"/>
  <c r="K21"/>
  <c r="L21" s="1"/>
  <c r="O21" s="1"/>
  <c r="K22"/>
  <c r="L22" s="1"/>
  <c r="O22" s="1"/>
  <c r="K23"/>
  <c r="L23" s="1"/>
  <c r="O23" s="1"/>
  <c r="K24"/>
  <c r="L24" s="1"/>
  <c r="O24" s="1"/>
  <c r="K25"/>
  <c r="L25" s="1"/>
  <c r="O25" s="1"/>
  <c r="K26"/>
  <c r="L26" s="1"/>
  <c r="O26" s="1"/>
  <c r="L7"/>
  <c r="O7" s="1"/>
  <c r="L10"/>
  <c r="O10" s="1"/>
  <c r="L11"/>
  <c r="O11" s="1"/>
  <c r="L9"/>
  <c r="O9" s="1"/>
  <c r="F30"/>
  <c r="E7"/>
  <c r="J7" s="1"/>
  <c r="M7" s="1"/>
  <c r="F41"/>
  <c r="E41" s="1"/>
  <c r="J41" s="1"/>
  <c r="F42"/>
  <c r="F31"/>
  <c r="E31" s="1"/>
  <c r="J31" s="1"/>
  <c r="M31" s="1"/>
  <c r="F33"/>
  <c r="E33" s="1"/>
  <c r="J33" s="1"/>
  <c r="M33" s="1"/>
  <c r="F34"/>
  <c r="F35"/>
  <c r="E35" s="1"/>
  <c r="J35" s="1"/>
  <c r="M35" s="1"/>
  <c r="F36"/>
  <c r="F19"/>
  <c r="E19" s="1"/>
  <c r="H19" s="1"/>
  <c r="F20"/>
  <c r="E20" s="1"/>
  <c r="F21"/>
  <c r="E21" s="1"/>
  <c r="H21" s="1"/>
  <c r="F22"/>
  <c r="E22" s="1"/>
  <c r="F23"/>
  <c r="E23" s="1"/>
  <c r="H23" s="1"/>
  <c r="F24"/>
  <c r="E24" s="1"/>
  <c r="F25"/>
  <c r="E25" s="1"/>
  <c r="H25" s="1"/>
  <c r="F26"/>
  <c r="E26" s="1"/>
  <c r="D11"/>
  <c r="D9"/>
  <c r="D7"/>
  <c r="D6"/>
  <c r="D5"/>
  <c r="L5" l="1"/>
  <c r="O5" s="1"/>
  <c r="E47"/>
  <c r="H47" s="1"/>
  <c r="M8"/>
  <c r="G12"/>
  <c r="J12"/>
  <c r="M12" s="1"/>
  <c r="N12" s="1"/>
  <c r="M13"/>
  <c r="H13"/>
  <c r="G13"/>
  <c r="H8"/>
  <c r="N8" s="1"/>
  <c r="G8"/>
  <c r="M41"/>
  <c r="J17"/>
  <c r="M17" s="1"/>
  <c r="M60"/>
  <c r="E65"/>
  <c r="G65" s="1"/>
  <c r="E63"/>
  <c r="G63" s="1"/>
  <c r="E61"/>
  <c r="G61" s="1"/>
  <c r="E9"/>
  <c r="E36"/>
  <c r="J36" s="1"/>
  <c r="M36" s="1"/>
  <c r="E34"/>
  <c r="J34" s="1"/>
  <c r="M34" s="1"/>
  <c r="E66"/>
  <c r="J66" s="1"/>
  <c r="M66" s="1"/>
  <c r="E64"/>
  <c r="J64" s="1"/>
  <c r="M64" s="1"/>
  <c r="E62"/>
  <c r="J62" s="1"/>
  <c r="M62" s="1"/>
  <c r="E11"/>
  <c r="E30"/>
  <c r="H30" s="1"/>
  <c r="L67"/>
  <c r="B79"/>
  <c r="J26"/>
  <c r="M26" s="1"/>
  <c r="H26"/>
  <c r="J24"/>
  <c r="M24" s="1"/>
  <c r="H24"/>
  <c r="H22"/>
  <c r="J22"/>
  <c r="M22" s="1"/>
  <c r="J20"/>
  <c r="M20" s="1"/>
  <c r="H20"/>
  <c r="M46"/>
  <c r="L56"/>
  <c r="O46"/>
  <c r="O27"/>
  <c r="L37"/>
  <c r="O30"/>
  <c r="O37" s="1"/>
  <c r="H9"/>
  <c r="E42"/>
  <c r="J42" s="1"/>
  <c r="J54"/>
  <c r="M54" s="1"/>
  <c r="J52"/>
  <c r="M52" s="1"/>
  <c r="J50"/>
  <c r="M50" s="1"/>
  <c r="J48"/>
  <c r="M48" s="1"/>
  <c r="G66"/>
  <c r="G64"/>
  <c r="G60"/>
  <c r="H59"/>
  <c r="H65"/>
  <c r="H63"/>
  <c r="J59"/>
  <c r="J65"/>
  <c r="M65" s="1"/>
  <c r="J63"/>
  <c r="M63" s="1"/>
  <c r="O59"/>
  <c r="O67" s="1"/>
  <c r="E18"/>
  <c r="H18" s="1"/>
  <c r="H27" s="1"/>
  <c r="J55"/>
  <c r="M55" s="1"/>
  <c r="J53"/>
  <c r="M53" s="1"/>
  <c r="N53" s="1"/>
  <c r="J51"/>
  <c r="M51" s="1"/>
  <c r="N51" s="1"/>
  <c r="J49"/>
  <c r="M49" s="1"/>
  <c r="N49" s="1"/>
  <c r="H66"/>
  <c r="N66" s="1"/>
  <c r="H64"/>
  <c r="H60"/>
  <c r="N60" s="1"/>
  <c r="O56"/>
  <c r="N55"/>
  <c r="M42"/>
  <c r="N64"/>
  <c r="L6"/>
  <c r="O6" s="1"/>
  <c r="O14" s="1"/>
  <c r="L43"/>
  <c r="L27"/>
  <c r="G55"/>
  <c r="G53"/>
  <c r="G51"/>
  <c r="G49"/>
  <c r="G47"/>
  <c r="H54"/>
  <c r="H52"/>
  <c r="N52" s="1"/>
  <c r="H50"/>
  <c r="H48"/>
  <c r="G46"/>
  <c r="H46"/>
  <c r="G41"/>
  <c r="H41"/>
  <c r="N41" s="1"/>
  <c r="G42"/>
  <c r="H42"/>
  <c r="J43"/>
  <c r="M40"/>
  <c r="G40"/>
  <c r="G43" s="1"/>
  <c r="H40"/>
  <c r="H43" s="1"/>
  <c r="O40"/>
  <c r="O43" s="1"/>
  <c r="H36"/>
  <c r="N36" s="1"/>
  <c r="H34"/>
  <c r="N34" s="1"/>
  <c r="H32"/>
  <c r="N32" s="1"/>
  <c r="H35"/>
  <c r="N35" s="1"/>
  <c r="H33"/>
  <c r="N33" s="1"/>
  <c r="H31"/>
  <c r="N17"/>
  <c r="E10"/>
  <c r="H10" s="1"/>
  <c r="H7"/>
  <c r="N7" s="1"/>
  <c r="H6"/>
  <c r="G5"/>
  <c r="G25"/>
  <c r="J25"/>
  <c r="M25" s="1"/>
  <c r="N25" s="1"/>
  <c r="G23"/>
  <c r="J23"/>
  <c r="M23" s="1"/>
  <c r="N23" s="1"/>
  <c r="G21"/>
  <c r="J21"/>
  <c r="M21" s="1"/>
  <c r="N21" s="1"/>
  <c r="G19"/>
  <c r="J19"/>
  <c r="M19" s="1"/>
  <c r="N19" s="1"/>
  <c r="G26"/>
  <c r="G24"/>
  <c r="G22"/>
  <c r="G20"/>
  <c r="G18"/>
  <c r="G36"/>
  <c r="G34"/>
  <c r="G32"/>
  <c r="G35"/>
  <c r="G33"/>
  <c r="G31"/>
  <c r="G30"/>
  <c r="G17"/>
  <c r="J9"/>
  <c r="M9" s="1"/>
  <c r="N9" s="1"/>
  <c r="G7"/>
  <c r="G11"/>
  <c r="G9"/>
  <c r="G6"/>
  <c r="H11" l="1"/>
  <c r="J11"/>
  <c r="N46"/>
  <c r="J47"/>
  <c r="M47" s="1"/>
  <c r="N47" s="1"/>
  <c r="H62"/>
  <c r="N62" s="1"/>
  <c r="J61"/>
  <c r="M61" s="1"/>
  <c r="H61"/>
  <c r="G62"/>
  <c r="N48"/>
  <c r="N13"/>
  <c r="L14"/>
  <c r="B78" s="1"/>
  <c r="M11"/>
  <c r="J30"/>
  <c r="N50"/>
  <c r="N54"/>
  <c r="G56"/>
  <c r="G67"/>
  <c r="H37"/>
  <c r="N22"/>
  <c r="N61"/>
  <c r="N65"/>
  <c r="J18"/>
  <c r="N31"/>
  <c r="N20"/>
  <c r="N24"/>
  <c r="N26"/>
  <c r="M59"/>
  <c r="M67" s="1"/>
  <c r="J67"/>
  <c r="N63"/>
  <c r="N42"/>
  <c r="M6"/>
  <c r="N6" s="1"/>
  <c r="H56"/>
  <c r="M43"/>
  <c r="N40"/>
  <c r="G10"/>
  <c r="G14" s="1"/>
  <c r="J10"/>
  <c r="M10" s="1"/>
  <c r="N10" s="1"/>
  <c r="J5"/>
  <c r="M5" s="1"/>
  <c r="H5"/>
  <c r="H14" s="1"/>
  <c r="G27"/>
  <c r="G37"/>
  <c r="J56" l="1"/>
  <c r="M56"/>
  <c r="H67"/>
  <c r="B75" s="1"/>
  <c r="B74" s="1"/>
  <c r="B81" s="1"/>
  <c r="J14"/>
  <c r="M14"/>
  <c r="N11"/>
  <c r="M30"/>
  <c r="J37"/>
  <c r="N56"/>
  <c r="M18"/>
  <c r="N18" s="1"/>
  <c r="N27" s="1"/>
  <c r="J27"/>
  <c r="N43"/>
  <c r="N59"/>
  <c r="N67" s="1"/>
  <c r="B72"/>
  <c r="N5"/>
  <c r="B80"/>
  <c r="M27" l="1"/>
  <c r="N14"/>
  <c r="B77" s="1"/>
  <c r="M37"/>
  <c r="N30"/>
  <c r="N37" s="1"/>
  <c r="B73"/>
  <c r="B83" s="1"/>
  <c r="B76" l="1"/>
</calcChain>
</file>

<file path=xl/sharedStrings.xml><?xml version="1.0" encoding="utf-8"?>
<sst xmlns="http://schemas.openxmlformats.org/spreadsheetml/2006/main" count="171" uniqueCount="88">
  <si>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</si>
  <si>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</si>
  <si>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</si>
  <si>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</si>
  <si>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</si>
  <si>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</si>
  <si>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</si>
  <si>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</si>
  <si>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</si>
  <si>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</si>
  <si>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</si>
  <si>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</si>
  <si>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</si>
  <si>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</si>
  <si>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</si>
  <si>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</si>
  <si>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</si>
  <si>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2kg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</si>
  <si>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</si>
  <si>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</si>
  <si>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</si>
  <si>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</si>
  <si>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</si>
  <si>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</si>
  <si>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</si>
  <si>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</si>
  <si>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</si>
  <si>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</si>
  <si>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</si>
  <si>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</si>
  <si>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</si>
  <si>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</si>
  <si>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</si>
  <si>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</si>
  <si>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</si>
  <si>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Wheat Flour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</si>
  <si>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</si>
  <si>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</si>
  <si>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</si>
  <si>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</si>
  <si>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</si>
  <si>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</si>
  <si>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</si>
  <si>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5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</si>
  <si>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</si>
  <si>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</si>
  <si>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</si>
  <si>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</si>
  <si>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</si>
  <si>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</si>
  <si>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</si>
  <si>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</si>
  <si>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</si>
  <si>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</si>
  <si>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</si>
  <si>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</si>
  <si>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</si>
  <si>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</si>
  <si>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</si>
  <si>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</si>
  <si>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</si>
  <si>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</si>
  <si>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</si>
  <si>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</si>
  <si>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</si>
  <si>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</si>
  <si>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</si>
  <si>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</si>
  <si>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</si>
  <si>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</si>
  <si>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</si>
  <si>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</si>
  <si>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</si>
  <si>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</si>
  <si>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</si>
  <si>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</si>
  <si>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</si>
  <si>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Baking powder 100g</t>
  </si>
  <si>
    <t xml:space="preserve">Philips bulbs 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</si>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</sst>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0" fontId="0" fillId="0" borderId="24" xfId="0" applyFont="1" applyBorder="1"/>
    <xf numFmtId="2" fontId="0" fillId="0" borderId="3" xfId="0" applyNumberFormat="1" applyBorder="1"/>
    <xf numFmtId="0" fontId="0" fillId="0" borderId="3" xfId="0" applyBorder="1"/>
    <xf numFmtId="1" fontId="0" fillId="0" borderId="3" xfId="0" applyNumberFormat="1" applyBorder="1"/>
    <xf numFmtId="2" fontId="0" fillId="0" borderId="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>
      <pane ySplit="2" topLeftCell="A42" activePane="bottomLeft" state="frozen"/>
      <selection pane="bottomLeft" activeCell="P68" sqref="P68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</row>
    <row r="2" spans="1:16" ht="19.5" thickBot="1">
      <c r="A2" s="73" t="s">
        <v>14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1:16" ht="15.75">
      <c r="A3" s="68" t="s">
        <v>1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</row>
    <row r="4" spans="1:16" s="37" customFormat="1">
      <c r="A4" s="34" t="s">
        <v>2</v>
      </c>
      <c r="B4" s="35" t="s">
        <v>20</v>
      </c>
      <c r="C4" s="35" t="s">
        <v>24</v>
      </c>
      <c r="D4" s="36" t="s">
        <v>60</v>
      </c>
      <c r="E4" s="36" t="s">
        <v>6</v>
      </c>
      <c r="F4" s="36" t="s">
        <v>3</v>
      </c>
      <c r="G4" s="36" t="s">
        <v>54</v>
      </c>
      <c r="H4" s="36" t="s">
        <v>55</v>
      </c>
      <c r="I4" s="36" t="s">
        <v>59</v>
      </c>
      <c r="J4" s="36" t="s">
        <v>15</v>
      </c>
      <c r="K4" s="36" t="s">
        <v>40</v>
      </c>
      <c r="L4" s="36" t="s">
        <v>41</v>
      </c>
      <c r="M4" s="36" t="s">
        <v>57</v>
      </c>
      <c r="N4" s="36" t="s">
        <v>58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107</v>
      </c>
      <c r="D5" s="8">
        <f>470/B5</f>
        <v>19.583333333333332</v>
      </c>
      <c r="E5" s="4">
        <f>(C5+(F5*B5))-K5</f>
        <v>99</v>
      </c>
      <c r="F5" s="4">
        <f>0+0+2</f>
        <v>2</v>
      </c>
      <c r="G5" s="11">
        <f>E5*D5</f>
        <v>1938.7499999999998</v>
      </c>
      <c r="H5" s="11">
        <f>(E5+K5)*D5</f>
        <v>3035.4166666666665</v>
      </c>
      <c r="I5" s="11">
        <v>25</v>
      </c>
      <c r="J5" s="11">
        <f>(I5*E5)</f>
        <v>2475</v>
      </c>
      <c r="K5" s="11">
        <f>0+0+9+14+1+6+2+13+11</f>
        <v>56</v>
      </c>
      <c r="L5" s="11">
        <f>K5*I5</f>
        <v>1400</v>
      </c>
      <c r="M5" s="11">
        <f>J5+L5</f>
        <v>3875</v>
      </c>
      <c r="N5" s="11">
        <f>M5-H5</f>
        <v>839.58333333333348</v>
      </c>
      <c r="O5" s="11">
        <f>L5</f>
        <v>1400</v>
      </c>
      <c r="P5" s="11"/>
    </row>
    <row r="6" spans="1:16">
      <c r="A6" s="6" t="s">
        <v>8</v>
      </c>
      <c r="B6" s="9">
        <v>24</v>
      </c>
      <c r="C6" s="9">
        <v>0</v>
      </c>
      <c r="D6" s="8">
        <f>800/B6</f>
        <v>33.333333333333336</v>
      </c>
      <c r="E6" s="4">
        <f t="shared" ref="E6:E13" si="0">(C6+(F6*B6))-K6</f>
        <v>65</v>
      </c>
      <c r="F6" s="4">
        <f>0+0+3+1</f>
        <v>4</v>
      </c>
      <c r="G6" s="11">
        <f t="shared" ref="G6:G13" si="1">E6*D6</f>
        <v>2166.666666666667</v>
      </c>
      <c r="H6" s="11">
        <f t="shared" ref="H6:H13" si="2">(E6+K6)*D6</f>
        <v>3200</v>
      </c>
      <c r="I6" s="11">
        <v>40</v>
      </c>
      <c r="J6" s="11">
        <f t="shared" ref="J6:J13" si="3">(I6*E6)</f>
        <v>2600</v>
      </c>
      <c r="K6" s="11">
        <f>0+0+2+1+4+2+4+7+7+4</f>
        <v>31</v>
      </c>
      <c r="L6" s="11">
        <f t="shared" ref="L6:L13" si="4">K6*I6</f>
        <v>1240</v>
      </c>
      <c r="M6" s="11">
        <f t="shared" ref="M6:M13" si="5">J6+L6</f>
        <v>3840</v>
      </c>
      <c r="N6" s="11">
        <f t="shared" ref="N6:N13" si="6">M6-H6</f>
        <v>640</v>
      </c>
      <c r="O6" s="11">
        <f t="shared" ref="O6:O13" si="7">L6</f>
        <v>1240</v>
      </c>
      <c r="P6" s="11"/>
    </row>
    <row r="7" spans="1:16">
      <c r="A7" s="7" t="s">
        <v>9</v>
      </c>
      <c r="B7" s="10">
        <v>12</v>
      </c>
      <c r="C7" s="9">
        <v>17</v>
      </c>
      <c r="D7" s="8">
        <f>630/B7</f>
        <v>52.5</v>
      </c>
      <c r="E7" s="4">
        <f t="shared" si="0"/>
        <v>37</v>
      </c>
      <c r="F7" s="4">
        <f>0+0+3</f>
        <v>3</v>
      </c>
      <c r="G7" s="11">
        <f t="shared" si="1"/>
        <v>1942.5</v>
      </c>
      <c r="H7" s="11">
        <f t="shared" si="2"/>
        <v>2782.5</v>
      </c>
      <c r="I7" s="11">
        <v>60</v>
      </c>
      <c r="J7" s="11">
        <f t="shared" si="3"/>
        <v>2220</v>
      </c>
      <c r="K7" s="11">
        <f>0+0+1+5+3+3+2+2</f>
        <v>16</v>
      </c>
      <c r="L7" s="11">
        <f t="shared" si="4"/>
        <v>960</v>
      </c>
      <c r="M7" s="11">
        <f t="shared" si="5"/>
        <v>3180</v>
      </c>
      <c r="N7" s="11">
        <f t="shared" si="6"/>
        <v>397.5</v>
      </c>
      <c r="O7" s="11">
        <f t="shared" si="7"/>
        <v>960</v>
      </c>
      <c r="P7" s="11"/>
    </row>
    <row r="8" spans="1:16">
      <c r="A8" s="7" t="s">
        <v>73</v>
      </c>
      <c r="B8" s="10">
        <v>24</v>
      </c>
      <c r="C8" s="9">
        <v>0</v>
      </c>
      <c r="D8" s="8">
        <f>700/24</f>
        <v>29.166666666666668</v>
      </c>
      <c r="E8" s="4">
        <f t="shared" si="0"/>
        <v>4</v>
      </c>
      <c r="F8" s="4">
        <f>0+0+1</f>
        <v>1</v>
      </c>
      <c r="G8" s="11">
        <f t="shared" si="1"/>
        <v>116.66666666666667</v>
      </c>
      <c r="H8" s="11">
        <f t="shared" si="2"/>
        <v>700</v>
      </c>
      <c r="I8" s="11">
        <v>40</v>
      </c>
      <c r="J8" s="11">
        <f t="shared" si="3"/>
        <v>160</v>
      </c>
      <c r="K8" s="11">
        <f>0+0+1+3+1+3+1+9+2</f>
        <v>20</v>
      </c>
      <c r="L8" s="11">
        <f t="shared" si="4"/>
        <v>800</v>
      </c>
      <c r="M8" s="11">
        <f t="shared" si="5"/>
        <v>960</v>
      </c>
      <c r="N8" s="11">
        <f t="shared" si="6"/>
        <v>260</v>
      </c>
      <c r="O8" s="11">
        <f t="shared" si="7"/>
        <v>800</v>
      </c>
      <c r="P8" s="11"/>
    </row>
    <row r="9" spans="1:16">
      <c r="A9" s="7" t="s">
        <v>10</v>
      </c>
      <c r="B9" s="10">
        <v>24</v>
      </c>
      <c r="C9" s="9">
        <v>0</v>
      </c>
      <c r="D9" s="8">
        <f>1175/B9</f>
        <v>48.958333333333336</v>
      </c>
      <c r="E9" s="4">
        <f t="shared" si="0"/>
        <v>29</v>
      </c>
      <c r="F9" s="4">
        <f>0+0+2</f>
        <v>2</v>
      </c>
      <c r="G9" s="11">
        <f t="shared" si="1"/>
        <v>1419.7916666666667</v>
      </c>
      <c r="H9" s="11">
        <f t="shared" si="2"/>
        <v>2350</v>
      </c>
      <c r="I9" s="11">
        <v>60</v>
      </c>
      <c r="J9" s="11">
        <f t="shared" si="3"/>
        <v>1740</v>
      </c>
      <c r="K9" s="11">
        <f>0+0+2+4+3+4+1+3+2</f>
        <v>19</v>
      </c>
      <c r="L9" s="11">
        <f t="shared" si="4"/>
        <v>1140</v>
      </c>
      <c r="M9" s="11">
        <f t="shared" si="5"/>
        <v>2880</v>
      </c>
      <c r="N9" s="11">
        <f t="shared" si="6"/>
        <v>530</v>
      </c>
      <c r="O9" s="11">
        <f t="shared" si="7"/>
        <v>1140</v>
      </c>
      <c r="P9" s="11"/>
    </row>
    <row r="10" spans="1:16">
      <c r="A10" s="7" t="s">
        <v>74</v>
      </c>
      <c r="B10" s="10">
        <v>12</v>
      </c>
      <c r="C10" s="9">
        <v>0</v>
      </c>
      <c r="D10" s="8">
        <f>980/B10</f>
        <v>81.666666666666671</v>
      </c>
      <c r="E10" s="4">
        <f t="shared" si="0"/>
        <v>43</v>
      </c>
      <c r="F10" s="4">
        <f>0+0+5</f>
        <v>5</v>
      </c>
      <c r="G10" s="11">
        <f t="shared" si="1"/>
        <v>3511.666666666667</v>
      </c>
      <c r="H10" s="11">
        <f t="shared" si="2"/>
        <v>4900</v>
      </c>
      <c r="I10" s="11">
        <v>100</v>
      </c>
      <c r="J10" s="11">
        <f t="shared" si="3"/>
        <v>4300</v>
      </c>
      <c r="K10" s="11">
        <f>0+0+2+5+2+2+2+4</f>
        <v>17</v>
      </c>
      <c r="L10" s="11">
        <f t="shared" si="4"/>
        <v>1700</v>
      </c>
      <c r="M10" s="11">
        <f t="shared" si="5"/>
        <v>6000</v>
      </c>
      <c r="N10" s="11">
        <f t="shared" si="6"/>
        <v>1100</v>
      </c>
      <c r="O10" s="11">
        <f t="shared" si="7"/>
        <v>1700</v>
      </c>
      <c r="P10" s="11"/>
    </row>
    <row r="11" spans="1:16">
      <c r="A11" s="7" t="s">
        <v>11</v>
      </c>
      <c r="B11" s="10">
        <v>6</v>
      </c>
      <c r="C11" s="9">
        <v>6</v>
      </c>
      <c r="D11" s="8">
        <f>800/B11</f>
        <v>133.33333333333334</v>
      </c>
      <c r="E11" s="4">
        <f t="shared" si="0"/>
        <v>24</v>
      </c>
      <c r="F11" s="4">
        <f>0+0+4</f>
        <v>4</v>
      </c>
      <c r="G11" s="11">
        <f t="shared" si="1"/>
        <v>3200</v>
      </c>
      <c r="H11" s="11">
        <f t="shared" si="2"/>
        <v>4000.0000000000005</v>
      </c>
      <c r="I11" s="11">
        <v>150</v>
      </c>
      <c r="J11" s="11">
        <f t="shared" si="3"/>
        <v>3600</v>
      </c>
      <c r="K11" s="11">
        <f>0+0+1+2+2+1</f>
        <v>6</v>
      </c>
      <c r="L11" s="11">
        <f t="shared" si="4"/>
        <v>900</v>
      </c>
      <c r="M11" s="11">
        <f t="shared" si="5"/>
        <v>4500</v>
      </c>
      <c r="N11" s="11">
        <f t="shared" si="6"/>
        <v>499.99999999999955</v>
      </c>
      <c r="O11" s="11">
        <f t="shared" si="7"/>
        <v>900</v>
      </c>
      <c r="P11" s="11"/>
    </row>
    <row r="12" spans="1:16">
      <c r="A12" s="61" t="s">
        <v>76</v>
      </c>
      <c r="B12" s="62">
        <v>12</v>
      </c>
      <c r="C12" s="63">
        <v>0</v>
      </c>
      <c r="D12" s="64">
        <f>600/12</f>
        <v>50</v>
      </c>
      <c r="E12" s="4">
        <f t="shared" si="0"/>
        <v>32</v>
      </c>
      <c r="F12" s="65">
        <f>0+0+3</f>
        <v>3</v>
      </c>
      <c r="G12" s="11">
        <f t="shared" si="1"/>
        <v>1600</v>
      </c>
      <c r="H12" s="11">
        <f t="shared" si="2"/>
        <v>1800</v>
      </c>
      <c r="I12" s="66">
        <v>60</v>
      </c>
      <c r="J12" s="66">
        <f t="shared" si="3"/>
        <v>1920</v>
      </c>
      <c r="K12" s="11">
        <f>0+0+1+1+2</f>
        <v>4</v>
      </c>
      <c r="L12" s="11">
        <f t="shared" si="4"/>
        <v>240</v>
      </c>
      <c r="M12" s="11">
        <f t="shared" si="5"/>
        <v>2160</v>
      </c>
      <c r="N12" s="11">
        <f t="shared" si="6"/>
        <v>360</v>
      </c>
      <c r="O12" s="11">
        <f t="shared" si="7"/>
        <v>240</v>
      </c>
      <c r="P12" s="66"/>
    </row>
    <row r="13" spans="1:16">
      <c r="A13" s="61" t="s">
        <v>75</v>
      </c>
      <c r="B13" s="62">
        <v>12</v>
      </c>
      <c r="C13" s="63">
        <v>0</v>
      </c>
      <c r="D13" s="64">
        <f>570/12</f>
        <v>47.5</v>
      </c>
      <c r="E13" s="4">
        <f t="shared" si="0"/>
        <v>24</v>
      </c>
      <c r="F13" s="65">
        <f>0+0+3</f>
        <v>3</v>
      </c>
      <c r="G13" s="11">
        <f t="shared" si="1"/>
        <v>1140</v>
      </c>
      <c r="H13" s="11">
        <f t="shared" si="2"/>
        <v>1710</v>
      </c>
      <c r="I13" s="66">
        <v>60</v>
      </c>
      <c r="J13" s="66">
        <f t="shared" si="3"/>
        <v>1440</v>
      </c>
      <c r="K13" s="11">
        <f>0+0+2+2+3+1+4</f>
        <v>12</v>
      </c>
      <c r="L13" s="11">
        <f t="shared" si="4"/>
        <v>720</v>
      </c>
      <c r="M13" s="11">
        <f t="shared" si="5"/>
        <v>2160</v>
      </c>
      <c r="N13" s="11">
        <f t="shared" si="6"/>
        <v>450</v>
      </c>
      <c r="O13" s="11">
        <f t="shared" si="7"/>
        <v>720</v>
      </c>
      <c r="P13" s="66"/>
    </row>
    <row r="14" spans="1:16" ht="15.75" thickBot="1">
      <c r="A14" s="14" t="s">
        <v>12</v>
      </c>
      <c r="B14" s="15"/>
      <c r="C14" s="15"/>
      <c r="D14" s="16"/>
      <c r="E14" s="16"/>
      <c r="F14" s="16"/>
      <c r="G14" s="17">
        <f>SUM(G5:G13)</f>
        <v>17036.041666666668</v>
      </c>
      <c r="H14" s="17">
        <f>SUM(H5:H13)</f>
        <v>24477.916666666664</v>
      </c>
      <c r="I14" s="17"/>
      <c r="J14" s="17">
        <f>SUM(J5:J13)</f>
        <v>20455</v>
      </c>
      <c r="K14" s="18"/>
      <c r="L14" s="18">
        <f>SUM(L5:L13)</f>
        <v>9100</v>
      </c>
      <c r="M14" s="18">
        <f>SUM(M5:M13)</f>
        <v>29555</v>
      </c>
      <c r="N14" s="18">
        <f>SUM(N5:N13)</f>
        <v>5077.083333333333</v>
      </c>
      <c r="O14" s="18">
        <f>SUM(O5:O13)-P14</f>
        <v>0</v>
      </c>
      <c r="P14" s="17">
        <f>0+0+630+1245+1710+725+1230+610+1405+1545</f>
        <v>9100</v>
      </c>
    </row>
    <row r="15" spans="1:16" ht="16.5" thickTop="1">
      <c r="A15" s="68" t="s">
        <v>13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</row>
    <row r="16" spans="1:16">
      <c r="A16" s="3" t="s">
        <v>2</v>
      </c>
      <c r="B16" s="35" t="s">
        <v>20</v>
      </c>
      <c r="C16" s="35" t="s">
        <v>24</v>
      </c>
      <c r="D16" s="36" t="s">
        <v>80</v>
      </c>
      <c r="E16" s="36" t="s">
        <v>6</v>
      </c>
      <c r="F16" s="36" t="s">
        <v>3</v>
      </c>
      <c r="G16" s="36" t="s">
        <v>54</v>
      </c>
      <c r="H16" s="36" t="s">
        <v>55</v>
      </c>
      <c r="I16" s="36" t="s">
        <v>59</v>
      </c>
      <c r="J16" s="36" t="s">
        <v>15</v>
      </c>
      <c r="K16" s="36" t="s">
        <v>40</v>
      </c>
      <c r="L16" s="36" t="s">
        <v>41</v>
      </c>
      <c r="M16" s="36" t="s">
        <v>57</v>
      </c>
      <c r="N16" s="36" t="s">
        <v>58</v>
      </c>
      <c r="O16" s="36" t="s">
        <v>16</v>
      </c>
      <c r="P16" s="36" t="s">
        <v>4</v>
      </c>
    </row>
    <row r="17" spans="1:16">
      <c r="A17" s="12" t="s">
        <v>77</v>
      </c>
      <c r="B17" s="12">
        <v>12</v>
      </c>
      <c r="C17" s="12">
        <v>0</v>
      </c>
      <c r="D17" s="8">
        <f>230/12</f>
        <v>19.166666666666668</v>
      </c>
      <c r="E17" s="4">
        <f>(C17+(F17*B17))-K17</f>
        <v>0</v>
      </c>
      <c r="F17" s="4">
        <f>0+0</f>
        <v>0</v>
      </c>
      <c r="G17" s="11">
        <f>E17*D17</f>
        <v>0</v>
      </c>
      <c r="H17" s="11">
        <f>(E17+K17)*D17</f>
        <v>0</v>
      </c>
      <c r="I17" s="4">
        <v>25</v>
      </c>
      <c r="J17" s="11">
        <f>(I17*E17)</f>
        <v>0</v>
      </c>
      <c r="K17" s="11">
        <f>0+0</f>
        <v>0</v>
      </c>
      <c r="L17" s="11">
        <f>K17*I17</f>
        <v>0</v>
      </c>
      <c r="M17" s="11">
        <f>J17+L17</f>
        <v>0</v>
      </c>
      <c r="N17" s="11">
        <f>M17-H17</f>
        <v>0</v>
      </c>
      <c r="O17" s="11">
        <f>L17</f>
        <v>0</v>
      </c>
      <c r="P17" s="4"/>
    </row>
    <row r="18" spans="1:16">
      <c r="A18" s="12" t="s">
        <v>78</v>
      </c>
      <c r="B18" s="5">
        <v>10</v>
      </c>
      <c r="C18" s="12">
        <v>0</v>
      </c>
      <c r="D18" s="4">
        <f>360/10</f>
        <v>36</v>
      </c>
      <c r="E18" s="4">
        <f t="shared" ref="E18:E26" si="8">(C18+(F18*B18))-K18</f>
        <v>0</v>
      </c>
      <c r="F18" s="4">
        <f>0+0</f>
        <v>0</v>
      </c>
      <c r="G18" s="11">
        <f t="shared" ref="G18:G26" si="9">E18*D18</f>
        <v>0</v>
      </c>
      <c r="H18" s="11">
        <f t="shared" ref="H18:H26" si="10">(E18+K18)*D18</f>
        <v>0</v>
      </c>
      <c r="I18" s="4">
        <v>50</v>
      </c>
      <c r="J18" s="11">
        <f t="shared" ref="J18:J26" si="11">(I18*E18)</f>
        <v>0</v>
      </c>
      <c r="K18" s="11">
        <f t="shared" ref="K18:K26" si="12">0+0</f>
        <v>0</v>
      </c>
      <c r="L18" s="11">
        <f t="shared" ref="L18:L25" si="13">K18*I18</f>
        <v>0</v>
      </c>
      <c r="M18" s="11">
        <f t="shared" ref="M18:M26" si="14">J18+L18</f>
        <v>0</v>
      </c>
      <c r="N18" s="11">
        <f t="shared" ref="N18:N26" si="15">M18-H18</f>
        <v>0</v>
      </c>
      <c r="O18" s="11">
        <f t="shared" ref="O18:O26" si="16">L18</f>
        <v>0</v>
      </c>
      <c r="P18" s="4"/>
    </row>
    <row r="19" spans="1:16">
      <c r="A19" s="12" t="s">
        <v>17</v>
      </c>
      <c r="B19" s="5">
        <v>12</v>
      </c>
      <c r="C19" s="12">
        <v>0</v>
      </c>
      <c r="D19" s="4"/>
      <c r="E19" s="4">
        <f t="shared" si="8"/>
        <v>0</v>
      </c>
      <c r="F19" s="4">
        <f t="shared" ref="F19:F26" si="17">0+0</f>
        <v>0</v>
      </c>
      <c r="G19" s="11">
        <f t="shared" si="9"/>
        <v>0</v>
      </c>
      <c r="H19" s="11">
        <f t="shared" si="10"/>
        <v>0</v>
      </c>
      <c r="I19" s="4"/>
      <c r="J19" s="11">
        <f t="shared" si="11"/>
        <v>0</v>
      </c>
      <c r="K19" s="11">
        <f t="shared" si="12"/>
        <v>0</v>
      </c>
      <c r="L19" s="11">
        <f t="shared" si="13"/>
        <v>0</v>
      </c>
      <c r="M19" s="11">
        <f t="shared" si="14"/>
        <v>0</v>
      </c>
      <c r="N19" s="11">
        <f t="shared" si="15"/>
        <v>0</v>
      </c>
      <c r="O19" s="11">
        <f t="shared" si="16"/>
        <v>0</v>
      </c>
      <c r="P19" s="4"/>
    </row>
    <row r="20" spans="1:16">
      <c r="A20" s="12" t="s">
        <v>18</v>
      </c>
      <c r="B20" s="13">
        <v>24</v>
      </c>
      <c r="C20" s="12">
        <v>0</v>
      </c>
      <c r="D20" s="4"/>
      <c r="E20" s="4">
        <f t="shared" si="8"/>
        <v>0</v>
      </c>
      <c r="F20" s="4">
        <f t="shared" si="17"/>
        <v>0</v>
      </c>
      <c r="G20" s="11">
        <f t="shared" si="9"/>
        <v>0</v>
      </c>
      <c r="H20" s="11">
        <f t="shared" si="10"/>
        <v>0</v>
      </c>
      <c r="I20" s="4"/>
      <c r="J20" s="11">
        <f t="shared" si="11"/>
        <v>0</v>
      </c>
      <c r="K20" s="11">
        <f t="shared" si="12"/>
        <v>0</v>
      </c>
      <c r="L20" s="11">
        <f t="shared" si="13"/>
        <v>0</v>
      </c>
      <c r="M20" s="11">
        <f t="shared" si="14"/>
        <v>0</v>
      </c>
      <c r="N20" s="11">
        <f t="shared" si="15"/>
        <v>0</v>
      </c>
      <c r="O20" s="11">
        <f t="shared" si="16"/>
        <v>0</v>
      </c>
      <c r="P20" s="4"/>
    </row>
    <row r="21" spans="1:16">
      <c r="A21" s="12" t="s">
        <v>19</v>
      </c>
      <c r="B21" s="13">
        <v>12</v>
      </c>
      <c r="C21" s="12">
        <v>0</v>
      </c>
      <c r="D21" s="4"/>
      <c r="E21" s="4">
        <f t="shared" si="8"/>
        <v>0</v>
      </c>
      <c r="F21" s="4">
        <f t="shared" si="17"/>
        <v>0</v>
      </c>
      <c r="G21" s="11">
        <f t="shared" si="9"/>
        <v>0</v>
      </c>
      <c r="H21" s="11">
        <f t="shared" si="10"/>
        <v>0</v>
      </c>
      <c r="I21" s="4"/>
      <c r="J21" s="11">
        <f t="shared" si="11"/>
        <v>0</v>
      </c>
      <c r="K21" s="11">
        <f t="shared" si="12"/>
        <v>0</v>
      </c>
      <c r="L21" s="11">
        <f t="shared" si="13"/>
        <v>0</v>
      </c>
      <c r="M21" s="11">
        <f t="shared" si="14"/>
        <v>0</v>
      </c>
      <c r="N21" s="11">
        <f t="shared" si="15"/>
        <v>0</v>
      </c>
      <c r="O21" s="11">
        <f t="shared" si="16"/>
        <v>0</v>
      </c>
      <c r="P21" s="4"/>
    </row>
    <row r="22" spans="1:16">
      <c r="A22" s="12" t="s">
        <v>21</v>
      </c>
      <c r="B22" s="13">
        <v>24</v>
      </c>
      <c r="C22" s="12">
        <v>0</v>
      </c>
      <c r="D22" s="4"/>
      <c r="E22" s="4">
        <f t="shared" si="8"/>
        <v>0</v>
      </c>
      <c r="F22" s="4">
        <f t="shared" si="17"/>
        <v>0</v>
      </c>
      <c r="G22" s="11">
        <f t="shared" si="9"/>
        <v>0</v>
      </c>
      <c r="H22" s="11">
        <f t="shared" si="10"/>
        <v>0</v>
      </c>
      <c r="I22" s="4"/>
      <c r="J22" s="11">
        <f t="shared" si="11"/>
        <v>0</v>
      </c>
      <c r="K22" s="11">
        <f t="shared" si="12"/>
        <v>0</v>
      </c>
      <c r="L22" s="11">
        <f t="shared" si="13"/>
        <v>0</v>
      </c>
      <c r="M22" s="11">
        <f t="shared" si="14"/>
        <v>0</v>
      </c>
      <c r="N22" s="11">
        <f t="shared" si="15"/>
        <v>0</v>
      </c>
      <c r="O22" s="11">
        <f t="shared" si="16"/>
        <v>0</v>
      </c>
      <c r="P22" s="4"/>
    </row>
    <row r="23" spans="1:16">
      <c r="A23" s="12" t="s">
        <v>22</v>
      </c>
      <c r="B23" s="13">
        <v>12</v>
      </c>
      <c r="C23" s="12">
        <v>0</v>
      </c>
      <c r="D23" s="4"/>
      <c r="E23" s="4">
        <f t="shared" si="8"/>
        <v>0</v>
      </c>
      <c r="F23" s="4">
        <f t="shared" si="17"/>
        <v>0</v>
      </c>
      <c r="G23" s="11">
        <f t="shared" si="9"/>
        <v>0</v>
      </c>
      <c r="H23" s="11">
        <f t="shared" si="10"/>
        <v>0</v>
      </c>
      <c r="I23" s="4"/>
      <c r="J23" s="11">
        <f t="shared" si="11"/>
        <v>0</v>
      </c>
      <c r="K23" s="11">
        <f t="shared" si="12"/>
        <v>0</v>
      </c>
      <c r="L23" s="11">
        <f t="shared" si="13"/>
        <v>0</v>
      </c>
      <c r="M23" s="11">
        <f t="shared" si="14"/>
        <v>0</v>
      </c>
      <c r="N23" s="11">
        <f t="shared" si="15"/>
        <v>0</v>
      </c>
      <c r="O23" s="11">
        <f t="shared" si="16"/>
        <v>0</v>
      </c>
      <c r="P23" s="4"/>
    </row>
    <row r="24" spans="1:16">
      <c r="A24" s="12" t="s">
        <v>23</v>
      </c>
      <c r="B24" s="13">
        <v>24</v>
      </c>
      <c r="C24" s="12">
        <v>0</v>
      </c>
      <c r="D24" s="4"/>
      <c r="E24" s="4">
        <f t="shared" si="8"/>
        <v>0</v>
      </c>
      <c r="F24" s="4">
        <f t="shared" si="17"/>
        <v>0</v>
      </c>
      <c r="G24" s="11">
        <f t="shared" si="9"/>
        <v>0</v>
      </c>
      <c r="H24" s="11">
        <f t="shared" si="10"/>
        <v>0</v>
      </c>
      <c r="I24" s="4"/>
      <c r="J24" s="11">
        <f t="shared" si="11"/>
        <v>0</v>
      </c>
      <c r="K24" s="11">
        <f t="shared" si="12"/>
        <v>0</v>
      </c>
      <c r="L24" s="11">
        <f t="shared" si="13"/>
        <v>0</v>
      </c>
      <c r="M24" s="11">
        <f t="shared" si="14"/>
        <v>0</v>
      </c>
      <c r="N24" s="11">
        <f t="shared" si="15"/>
        <v>0</v>
      </c>
      <c r="O24" s="11">
        <f t="shared" si="16"/>
        <v>0</v>
      </c>
      <c r="P24" s="4"/>
    </row>
    <row r="25" spans="1:16">
      <c r="A25" s="12" t="s">
        <v>25</v>
      </c>
      <c r="B25" s="13">
        <v>12</v>
      </c>
      <c r="C25" s="12">
        <v>0</v>
      </c>
      <c r="D25" s="4"/>
      <c r="E25" s="4">
        <f t="shared" si="8"/>
        <v>0</v>
      </c>
      <c r="F25" s="4">
        <f t="shared" si="17"/>
        <v>0</v>
      </c>
      <c r="G25" s="11">
        <f t="shared" si="9"/>
        <v>0</v>
      </c>
      <c r="H25" s="11">
        <f t="shared" si="10"/>
        <v>0</v>
      </c>
      <c r="I25" s="4"/>
      <c r="J25" s="11">
        <f t="shared" si="11"/>
        <v>0</v>
      </c>
      <c r="K25" s="11">
        <f t="shared" si="12"/>
        <v>0</v>
      </c>
      <c r="L25" s="11">
        <f t="shared" si="13"/>
        <v>0</v>
      </c>
      <c r="M25" s="11">
        <f t="shared" si="14"/>
        <v>0</v>
      </c>
      <c r="N25" s="11">
        <f t="shared" si="15"/>
        <v>0</v>
      </c>
      <c r="O25" s="11">
        <f t="shared" si="16"/>
        <v>0</v>
      </c>
      <c r="P25" s="4"/>
    </row>
    <row r="26" spans="1:16">
      <c r="A26" s="12" t="s">
        <v>26</v>
      </c>
      <c r="B26" s="13">
        <v>12</v>
      </c>
      <c r="C26" s="12">
        <v>0</v>
      </c>
      <c r="D26" s="4"/>
      <c r="E26" s="4">
        <f t="shared" si="8"/>
        <v>0</v>
      </c>
      <c r="F26" s="4">
        <f t="shared" si="17"/>
        <v>0</v>
      </c>
      <c r="G26" s="11">
        <f t="shared" si="9"/>
        <v>0</v>
      </c>
      <c r="H26" s="11">
        <f t="shared" si="10"/>
        <v>0</v>
      </c>
      <c r="I26" s="4"/>
      <c r="J26" s="11">
        <f t="shared" si="11"/>
        <v>0</v>
      </c>
      <c r="K26" s="11">
        <f t="shared" si="12"/>
        <v>0</v>
      </c>
      <c r="L26" s="11">
        <f>K26*I26</f>
        <v>0</v>
      </c>
      <c r="M26" s="11">
        <f t="shared" si="14"/>
        <v>0</v>
      </c>
      <c r="N26" s="11">
        <f t="shared" si="15"/>
        <v>0</v>
      </c>
      <c r="O26" s="11">
        <f t="shared" si="16"/>
        <v>0</v>
      </c>
      <c r="P26" s="4"/>
    </row>
    <row r="27" spans="1:16" s="1" customFormat="1" ht="15.75" thickBot="1">
      <c r="A27" s="16" t="s">
        <v>12</v>
      </c>
      <c r="B27" s="16"/>
      <c r="C27" s="16"/>
      <c r="D27" s="16"/>
      <c r="E27" s="16"/>
      <c r="F27" s="16"/>
      <c r="G27" s="17">
        <f>SUM(G17:G26)</f>
        <v>0</v>
      </c>
      <c r="H27" s="17">
        <f>SUM(H17:H26)</f>
        <v>0</v>
      </c>
      <c r="I27" s="16"/>
      <c r="J27" s="17">
        <f>SUM(J17:J26)</f>
        <v>0</v>
      </c>
      <c r="K27" s="18"/>
      <c r="L27" s="18">
        <f>SUM(L17:L26)</f>
        <v>0</v>
      </c>
      <c r="M27" s="21">
        <f>SUM(M17:M26)</f>
        <v>0</v>
      </c>
      <c r="N27" s="21">
        <f>SUM(N17:N26)</f>
        <v>0</v>
      </c>
      <c r="O27" s="18">
        <f>SUM(O17:O26)-P27</f>
        <v>0</v>
      </c>
      <c r="P27" s="17">
        <f>0+0</f>
        <v>0</v>
      </c>
    </row>
    <row r="28" spans="1:16" ht="16.5" thickTop="1">
      <c r="A28" s="68" t="s">
        <v>35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</row>
    <row r="29" spans="1:16">
      <c r="A29" s="3" t="s">
        <v>2</v>
      </c>
      <c r="B29" s="35" t="s">
        <v>20</v>
      </c>
      <c r="C29" s="35" t="s">
        <v>24</v>
      </c>
      <c r="D29" s="36" t="s">
        <v>80</v>
      </c>
      <c r="E29" s="36" t="s">
        <v>6</v>
      </c>
      <c r="F29" s="36" t="s">
        <v>3</v>
      </c>
      <c r="G29" s="36" t="s">
        <v>54</v>
      </c>
      <c r="H29" s="36" t="s">
        <v>55</v>
      </c>
      <c r="I29" s="36" t="s">
        <v>59</v>
      </c>
      <c r="J29" s="36" t="s">
        <v>15</v>
      </c>
      <c r="K29" s="36" t="s">
        <v>40</v>
      </c>
      <c r="L29" s="36" t="s">
        <v>41</v>
      </c>
      <c r="M29" s="36" t="s">
        <v>57</v>
      </c>
      <c r="N29" s="36" t="s">
        <v>58</v>
      </c>
      <c r="O29" s="36" t="s">
        <v>16</v>
      </c>
      <c r="P29" s="36" t="s">
        <v>4</v>
      </c>
    </row>
    <row r="30" spans="1:16">
      <c r="A30" s="12" t="s">
        <v>27</v>
      </c>
      <c r="B30" s="13">
        <v>12</v>
      </c>
      <c r="C30" s="5">
        <v>0</v>
      </c>
      <c r="D30" s="4"/>
      <c r="E30" s="4">
        <f t="shared" ref="E30:E36" si="18">(C30+(F30*B30))-K30</f>
        <v>0</v>
      </c>
      <c r="F30" s="4">
        <f>0+0</f>
        <v>0</v>
      </c>
      <c r="G30" s="11">
        <f>E30*D30</f>
        <v>0</v>
      </c>
      <c r="H30" s="11">
        <f>(E30+K30)*D30</f>
        <v>0</v>
      </c>
      <c r="I30" s="4"/>
      <c r="J30" s="11">
        <f t="shared" ref="J30:J36" si="19">(I30*E30)</f>
        <v>0</v>
      </c>
      <c r="K30" s="11">
        <f t="shared" ref="K30:K36" si="20">0+0</f>
        <v>0</v>
      </c>
      <c r="L30" s="11">
        <f>K30*I30</f>
        <v>0</v>
      </c>
      <c r="M30" s="11">
        <f t="shared" ref="M30:M36" si="21">J30+L30</f>
        <v>0</v>
      </c>
      <c r="N30" s="11">
        <f t="shared" ref="N30:N36" si="22">M30-H30</f>
        <v>0</v>
      </c>
      <c r="O30" s="11">
        <f t="shared" ref="O30:O36" si="23">L30</f>
        <v>0</v>
      </c>
      <c r="P30" s="4"/>
    </row>
    <row r="31" spans="1:16">
      <c r="A31" s="12" t="s">
        <v>28</v>
      </c>
      <c r="B31" s="13">
        <v>24</v>
      </c>
      <c r="C31" s="5">
        <v>0</v>
      </c>
      <c r="D31" s="4"/>
      <c r="E31" s="4">
        <f t="shared" si="18"/>
        <v>0</v>
      </c>
      <c r="F31" s="4">
        <f t="shared" ref="F31:F36" si="24">0+0</f>
        <v>0</v>
      </c>
      <c r="G31" s="11">
        <f t="shared" ref="G31:G36" si="25">E31*D31</f>
        <v>0</v>
      </c>
      <c r="H31" s="11">
        <f t="shared" ref="H31:H36" si="26">(E31+K31)*D31</f>
        <v>0</v>
      </c>
      <c r="I31" s="4"/>
      <c r="J31" s="11">
        <f t="shared" si="19"/>
        <v>0</v>
      </c>
      <c r="K31" s="11">
        <f t="shared" si="20"/>
        <v>0</v>
      </c>
      <c r="L31" s="11">
        <f t="shared" ref="L31:L36" si="27">K31*I31</f>
        <v>0</v>
      </c>
      <c r="M31" s="11">
        <f t="shared" si="21"/>
        <v>0</v>
      </c>
      <c r="N31" s="11">
        <f t="shared" si="22"/>
        <v>0</v>
      </c>
      <c r="O31" s="11">
        <f t="shared" si="23"/>
        <v>0</v>
      </c>
      <c r="P31" s="4"/>
    </row>
    <row r="32" spans="1:16">
      <c r="A32" s="12" t="s">
        <v>29</v>
      </c>
      <c r="B32" s="13">
        <v>12</v>
      </c>
      <c r="C32" s="5">
        <v>0</v>
      </c>
      <c r="D32" s="4">
        <v>105</v>
      </c>
      <c r="E32" s="4">
        <f t="shared" si="18"/>
        <v>0</v>
      </c>
      <c r="F32" s="4">
        <f>0+0</f>
        <v>0</v>
      </c>
      <c r="G32" s="11">
        <f t="shared" si="25"/>
        <v>0</v>
      </c>
      <c r="H32" s="11">
        <f t="shared" si="26"/>
        <v>0</v>
      </c>
      <c r="I32" s="4">
        <v>115</v>
      </c>
      <c r="J32" s="11">
        <f t="shared" si="19"/>
        <v>0</v>
      </c>
      <c r="K32" s="11">
        <f>0+0</f>
        <v>0</v>
      </c>
      <c r="L32" s="11">
        <f t="shared" si="27"/>
        <v>0</v>
      </c>
      <c r="M32" s="11">
        <f t="shared" si="21"/>
        <v>0</v>
      </c>
      <c r="N32" s="11">
        <f t="shared" si="22"/>
        <v>0</v>
      </c>
      <c r="O32" s="11">
        <f t="shared" si="23"/>
        <v>0</v>
      </c>
      <c r="P32" s="4"/>
    </row>
    <row r="33" spans="1:16">
      <c r="A33" s="12" t="s">
        <v>30</v>
      </c>
      <c r="B33" s="13">
        <v>12</v>
      </c>
      <c r="C33" s="5">
        <v>0</v>
      </c>
      <c r="D33" s="4"/>
      <c r="E33" s="4">
        <f t="shared" si="18"/>
        <v>0</v>
      </c>
      <c r="F33" s="4">
        <f t="shared" si="24"/>
        <v>0</v>
      </c>
      <c r="G33" s="11">
        <f t="shared" si="25"/>
        <v>0</v>
      </c>
      <c r="H33" s="11">
        <f t="shared" si="26"/>
        <v>0</v>
      </c>
      <c r="I33" s="4"/>
      <c r="J33" s="11">
        <f t="shared" si="19"/>
        <v>0</v>
      </c>
      <c r="K33" s="11">
        <f t="shared" si="20"/>
        <v>0</v>
      </c>
      <c r="L33" s="11">
        <f t="shared" si="27"/>
        <v>0</v>
      </c>
      <c r="M33" s="11">
        <f t="shared" si="21"/>
        <v>0</v>
      </c>
      <c r="N33" s="11">
        <f t="shared" si="22"/>
        <v>0</v>
      </c>
      <c r="O33" s="11">
        <f t="shared" si="23"/>
        <v>0</v>
      </c>
      <c r="P33" s="4"/>
    </row>
    <row r="34" spans="1:16">
      <c r="A34" s="12" t="s">
        <v>31</v>
      </c>
      <c r="B34" s="13">
        <v>24</v>
      </c>
      <c r="C34" s="5">
        <v>0</v>
      </c>
      <c r="D34" s="4"/>
      <c r="E34" s="4">
        <f t="shared" si="18"/>
        <v>0</v>
      </c>
      <c r="F34" s="4">
        <f t="shared" si="24"/>
        <v>0</v>
      </c>
      <c r="G34" s="11">
        <f t="shared" si="25"/>
        <v>0</v>
      </c>
      <c r="H34" s="11">
        <f t="shared" si="26"/>
        <v>0</v>
      </c>
      <c r="I34" s="4"/>
      <c r="J34" s="11">
        <f t="shared" si="19"/>
        <v>0</v>
      </c>
      <c r="K34" s="11">
        <f t="shared" si="20"/>
        <v>0</v>
      </c>
      <c r="L34" s="11">
        <f t="shared" si="27"/>
        <v>0</v>
      </c>
      <c r="M34" s="11">
        <f t="shared" si="21"/>
        <v>0</v>
      </c>
      <c r="N34" s="11">
        <f t="shared" si="22"/>
        <v>0</v>
      </c>
      <c r="O34" s="11">
        <f t="shared" si="23"/>
        <v>0</v>
      </c>
      <c r="P34" s="4"/>
    </row>
    <row r="35" spans="1:16">
      <c r="A35" s="12" t="s">
        <v>32</v>
      </c>
      <c r="B35" s="13">
        <v>12</v>
      </c>
      <c r="C35" s="5">
        <v>0</v>
      </c>
      <c r="D35" s="4"/>
      <c r="E35" s="4">
        <f t="shared" si="18"/>
        <v>0</v>
      </c>
      <c r="F35" s="4">
        <f t="shared" si="24"/>
        <v>0</v>
      </c>
      <c r="G35" s="11">
        <f t="shared" si="25"/>
        <v>0</v>
      </c>
      <c r="H35" s="11">
        <f t="shared" si="26"/>
        <v>0</v>
      </c>
      <c r="I35" s="4"/>
      <c r="J35" s="11">
        <f t="shared" si="19"/>
        <v>0</v>
      </c>
      <c r="K35" s="11">
        <f t="shared" si="20"/>
        <v>0</v>
      </c>
      <c r="L35" s="11">
        <f t="shared" si="27"/>
        <v>0</v>
      </c>
      <c r="M35" s="11">
        <f t="shared" si="21"/>
        <v>0</v>
      </c>
      <c r="N35" s="11">
        <f t="shared" si="22"/>
        <v>0</v>
      </c>
      <c r="O35" s="11">
        <f t="shared" si="23"/>
        <v>0</v>
      </c>
      <c r="P35" s="4"/>
    </row>
    <row r="36" spans="1:16">
      <c r="A36" s="12" t="s">
        <v>33</v>
      </c>
      <c r="B36" s="13">
        <v>24</v>
      </c>
      <c r="C36" s="5">
        <v>0</v>
      </c>
      <c r="D36" s="4"/>
      <c r="E36" s="4">
        <f t="shared" si="18"/>
        <v>0</v>
      </c>
      <c r="F36" s="4">
        <f t="shared" si="24"/>
        <v>0</v>
      </c>
      <c r="G36" s="11">
        <f t="shared" si="25"/>
        <v>0</v>
      </c>
      <c r="H36" s="11">
        <f t="shared" si="26"/>
        <v>0</v>
      </c>
      <c r="I36" s="4"/>
      <c r="J36" s="11">
        <f t="shared" si="19"/>
        <v>0</v>
      </c>
      <c r="K36" s="11">
        <f t="shared" si="20"/>
        <v>0</v>
      </c>
      <c r="L36" s="11">
        <f t="shared" si="27"/>
        <v>0</v>
      </c>
      <c r="M36" s="11">
        <f t="shared" si="21"/>
        <v>0</v>
      </c>
      <c r="N36" s="11">
        <f t="shared" si="22"/>
        <v>0</v>
      </c>
      <c r="O36" s="11">
        <f t="shared" si="23"/>
        <v>0</v>
      </c>
      <c r="P36" s="4"/>
    </row>
    <row r="37" spans="1:16" s="1" customFormat="1" ht="15.75" thickBot="1">
      <c r="A37" s="20" t="s">
        <v>12</v>
      </c>
      <c r="B37" s="16"/>
      <c r="C37" s="16"/>
      <c r="D37" s="16"/>
      <c r="E37" s="16"/>
      <c r="F37" s="16"/>
      <c r="G37" s="17">
        <f>SUM(G30:G36)</f>
        <v>0</v>
      </c>
      <c r="H37" s="21">
        <f>SUM(H30:H36)</f>
        <v>0</v>
      </c>
      <c r="I37" s="16"/>
      <c r="J37" s="21">
        <f>SUM(J30:J36)</f>
        <v>0</v>
      </c>
      <c r="K37" s="11"/>
      <c r="L37" s="17">
        <f>SUM(L30:L36)</f>
        <v>0</v>
      </c>
      <c r="M37" s="21">
        <f>SUM(M30:M36)</f>
        <v>0</v>
      </c>
      <c r="N37" s="21">
        <f>SUM(N30:N36)</f>
        <v>0</v>
      </c>
      <c r="O37" s="18">
        <f>SUM(O30:O36)-P37</f>
        <v>0</v>
      </c>
      <c r="P37" s="17">
        <f>0+0</f>
        <v>0</v>
      </c>
    </row>
    <row r="38" spans="1:16" ht="16.5" thickTop="1">
      <c r="A38" s="68" t="s">
        <v>34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</row>
    <row r="39" spans="1:16">
      <c r="A39" s="3" t="s">
        <v>2</v>
      </c>
      <c r="B39" s="35" t="s">
        <v>20</v>
      </c>
      <c r="C39" s="35" t="s">
        <v>24</v>
      </c>
      <c r="D39" s="36" t="s">
        <v>80</v>
      </c>
      <c r="E39" s="36" t="s">
        <v>6</v>
      </c>
      <c r="F39" s="36" t="s">
        <v>3</v>
      </c>
      <c r="G39" s="36" t="s">
        <v>54</v>
      </c>
      <c r="H39" s="36" t="s">
        <v>55</v>
      </c>
      <c r="I39" s="36" t="s">
        <v>59</v>
      </c>
      <c r="J39" s="36" t="s">
        <v>15</v>
      </c>
      <c r="K39" s="36" t="s">
        <v>40</v>
      </c>
      <c r="L39" s="36" t="s">
        <v>41</v>
      </c>
      <c r="M39" s="36" t="s">
        <v>57</v>
      </c>
      <c r="N39" s="36" t="s">
        <v>58</v>
      </c>
      <c r="O39" s="36" t="s">
        <v>16</v>
      </c>
      <c r="P39" s="36" t="s">
        <v>4</v>
      </c>
    </row>
    <row r="40" spans="1:16">
      <c r="A40" s="12" t="s">
        <v>36</v>
      </c>
      <c r="B40" s="13">
        <v>50</v>
      </c>
      <c r="C40" s="5">
        <v>0</v>
      </c>
      <c r="D40" s="4">
        <f>3900/50</f>
        <v>78</v>
      </c>
      <c r="E40" s="4">
        <f t="shared" ref="E40:E42" si="28">(C40+(F40*B40))-K40</f>
        <v>50</v>
      </c>
      <c r="F40" s="4">
        <f>0+0+1</f>
        <v>1</v>
      </c>
      <c r="G40" s="11">
        <f t="shared" ref="G40:G42" si="29">E40*D40</f>
        <v>3900</v>
      </c>
      <c r="H40" s="11">
        <f t="shared" ref="H40:H42" si="30">(E40+K40)*D40</f>
        <v>3900</v>
      </c>
      <c r="I40" s="4">
        <v>110</v>
      </c>
      <c r="J40" s="11">
        <f t="shared" ref="J40:J42" si="31">(I40*E40)</f>
        <v>5500</v>
      </c>
      <c r="K40" s="11">
        <f>0+0</f>
        <v>0</v>
      </c>
      <c r="L40" s="11">
        <f t="shared" ref="L40:L42" si="32">K40*I40</f>
        <v>0</v>
      </c>
      <c r="M40" s="11">
        <f t="shared" ref="M40:M42" si="33">J40+L40</f>
        <v>5500</v>
      </c>
      <c r="N40" s="11">
        <f t="shared" ref="N40:N42" si="34">M40-H40</f>
        <v>1600</v>
      </c>
      <c r="O40" s="11">
        <f t="shared" ref="O40:O42" si="35">L40</f>
        <v>0</v>
      </c>
      <c r="P40" s="4"/>
    </row>
    <row r="41" spans="1:16">
      <c r="A41" s="12" t="s">
        <v>37</v>
      </c>
      <c r="B41" s="13">
        <v>12</v>
      </c>
      <c r="C41" s="5">
        <v>0</v>
      </c>
      <c r="D41" s="4"/>
      <c r="E41" s="4">
        <f t="shared" si="28"/>
        <v>0</v>
      </c>
      <c r="F41" s="4">
        <f t="shared" ref="F41:F42" si="36">0+0</f>
        <v>0</v>
      </c>
      <c r="G41" s="11">
        <f t="shared" si="29"/>
        <v>0</v>
      </c>
      <c r="H41" s="11">
        <f t="shared" si="30"/>
        <v>0</v>
      </c>
      <c r="I41" s="4"/>
      <c r="J41" s="11">
        <f t="shared" si="31"/>
        <v>0</v>
      </c>
      <c r="K41" s="11">
        <f t="shared" ref="K41:K42" si="37">0+0</f>
        <v>0</v>
      </c>
      <c r="L41" s="11">
        <f t="shared" si="32"/>
        <v>0</v>
      </c>
      <c r="M41" s="11">
        <f t="shared" si="33"/>
        <v>0</v>
      </c>
      <c r="N41" s="11">
        <f t="shared" si="34"/>
        <v>0</v>
      </c>
      <c r="O41" s="11">
        <f t="shared" si="35"/>
        <v>0</v>
      </c>
      <c r="P41" s="4"/>
    </row>
    <row r="42" spans="1:16">
      <c r="A42" s="12" t="s">
        <v>38</v>
      </c>
      <c r="B42" s="13">
        <v>24</v>
      </c>
      <c r="C42" s="5">
        <v>0</v>
      </c>
      <c r="D42" s="4"/>
      <c r="E42" s="4">
        <f t="shared" si="28"/>
        <v>0</v>
      </c>
      <c r="F42" s="4">
        <f t="shared" si="36"/>
        <v>0</v>
      </c>
      <c r="G42" s="11">
        <f t="shared" si="29"/>
        <v>0</v>
      </c>
      <c r="H42" s="11">
        <f t="shared" si="30"/>
        <v>0</v>
      </c>
      <c r="I42" s="4"/>
      <c r="J42" s="11">
        <f t="shared" si="31"/>
        <v>0</v>
      </c>
      <c r="K42" s="11">
        <f t="shared" si="37"/>
        <v>0</v>
      </c>
      <c r="L42" s="11">
        <f t="shared" si="32"/>
        <v>0</v>
      </c>
      <c r="M42" s="11">
        <f t="shared" si="33"/>
        <v>0</v>
      </c>
      <c r="N42" s="11">
        <f t="shared" si="34"/>
        <v>0</v>
      </c>
      <c r="O42" s="11">
        <f t="shared" si="35"/>
        <v>0</v>
      </c>
      <c r="P42" s="4"/>
    </row>
    <row r="43" spans="1:16" s="1" customFormat="1" ht="15.75" thickBot="1">
      <c r="A43" s="20" t="s">
        <v>12</v>
      </c>
      <c r="B43" s="16"/>
      <c r="C43" s="16"/>
      <c r="D43" s="16"/>
      <c r="E43" s="16"/>
      <c r="F43" s="16"/>
      <c r="G43" s="17">
        <f>SUM(G40:G42)</f>
        <v>3900</v>
      </c>
      <c r="H43" s="17">
        <f>SUM(H40:H42)</f>
        <v>3900</v>
      </c>
      <c r="I43" s="16"/>
      <c r="J43" s="17">
        <f>SUM(J40:J42)</f>
        <v>5500</v>
      </c>
      <c r="K43" s="17"/>
      <c r="L43" s="17">
        <f>SUM(L40:L42)</f>
        <v>0</v>
      </c>
      <c r="M43" s="17">
        <f>SUM(M40:M42)</f>
        <v>5500</v>
      </c>
      <c r="N43" s="17">
        <f>SUM(N40:N42)</f>
        <v>1600</v>
      </c>
      <c r="O43" s="17">
        <f>SUM(O40:O42)-P43</f>
        <v>0</v>
      </c>
      <c r="P43" s="17">
        <f>0+0</f>
        <v>0</v>
      </c>
    </row>
    <row r="44" spans="1:16" s="1" customFormat="1" ht="16.5" thickTop="1">
      <c r="A44" s="74" t="s">
        <v>42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</row>
    <row r="45" spans="1:16" s="1" customFormat="1">
      <c r="A45" s="3" t="s">
        <v>2</v>
      </c>
      <c r="B45" s="35" t="s">
        <v>20</v>
      </c>
      <c r="C45" s="35" t="s">
        <v>24</v>
      </c>
      <c r="D45" s="36" t="s">
        <v>80</v>
      </c>
      <c r="E45" s="36" t="s">
        <v>6</v>
      </c>
      <c r="F45" s="36" t="s">
        <v>3</v>
      </c>
      <c r="G45" s="36" t="s">
        <v>54</v>
      </c>
      <c r="H45" s="36" t="s">
        <v>55</v>
      </c>
      <c r="I45" s="36" t="s">
        <v>59</v>
      </c>
      <c r="J45" s="36" t="s">
        <v>15</v>
      </c>
      <c r="K45" s="36" t="s">
        <v>40</v>
      </c>
      <c r="L45" s="36" t="s">
        <v>41</v>
      </c>
      <c r="M45" s="36" t="s">
        <v>57</v>
      </c>
      <c r="N45" s="36" t="s">
        <v>58</v>
      </c>
      <c r="O45" s="36" t="s">
        <v>16</v>
      </c>
      <c r="P45" s="36" t="s">
        <v>4</v>
      </c>
    </row>
    <row r="46" spans="1:16" s="2" customFormat="1">
      <c r="A46" s="12" t="s">
        <v>79</v>
      </c>
      <c r="B46" s="5">
        <v>8</v>
      </c>
      <c r="C46" s="5">
        <v>0</v>
      </c>
      <c r="D46" s="67">
        <f>1816/8</f>
        <v>227</v>
      </c>
      <c r="E46" s="4">
        <f t="shared" ref="E46:E55" si="38">(C46+(F46*B46))-K46</f>
        <v>16</v>
      </c>
      <c r="F46" s="4">
        <f>0+0+2</f>
        <v>2</v>
      </c>
      <c r="G46" s="11">
        <f t="shared" ref="G46:G55" si="39">E46*D46</f>
        <v>3632</v>
      </c>
      <c r="H46" s="11">
        <f t="shared" ref="H46:H55" si="40">(E46+K46)*D46</f>
        <v>3632</v>
      </c>
      <c r="I46" s="5">
        <v>250</v>
      </c>
      <c r="J46" s="11">
        <f t="shared" ref="J46:J55" si="41">(I46*E46)</f>
        <v>4000</v>
      </c>
      <c r="K46" s="11">
        <f>0+0</f>
        <v>0</v>
      </c>
      <c r="L46" s="11">
        <f t="shared" ref="L46:L55" si="42">K46*I46</f>
        <v>0</v>
      </c>
      <c r="M46" s="11">
        <f t="shared" ref="M46:M55" si="43">J46+L46</f>
        <v>4000</v>
      </c>
      <c r="N46" s="11">
        <f t="shared" ref="N46:N55" si="44">M46-H46</f>
        <v>368</v>
      </c>
      <c r="O46" s="11">
        <f t="shared" ref="O46:O55" si="45">L46</f>
        <v>0</v>
      </c>
      <c r="P46" s="32"/>
    </row>
    <row r="47" spans="1:16" s="2" customFormat="1">
      <c r="A47" s="12" t="s">
        <v>81</v>
      </c>
      <c r="B47" s="5">
        <v>8</v>
      </c>
      <c r="C47" s="5">
        <v>0</v>
      </c>
      <c r="D47" s="67">
        <f>1816/8</f>
        <v>227</v>
      </c>
      <c r="E47" s="4">
        <f t="shared" si="38"/>
        <v>21</v>
      </c>
      <c r="F47" s="4">
        <f>0+0+3</f>
        <v>3</v>
      </c>
      <c r="G47" s="11">
        <f t="shared" si="39"/>
        <v>4767</v>
      </c>
      <c r="H47" s="11">
        <f t="shared" si="40"/>
        <v>5448</v>
      </c>
      <c r="I47" s="5">
        <v>250</v>
      </c>
      <c r="J47" s="11">
        <f t="shared" si="41"/>
        <v>5250</v>
      </c>
      <c r="K47" s="11">
        <f>0+0+2+1</f>
        <v>3</v>
      </c>
      <c r="L47" s="11">
        <f t="shared" si="42"/>
        <v>750</v>
      </c>
      <c r="M47" s="11">
        <f t="shared" si="43"/>
        <v>6000</v>
      </c>
      <c r="N47" s="11">
        <f t="shared" si="44"/>
        <v>552</v>
      </c>
      <c r="O47" s="11">
        <f t="shared" si="45"/>
        <v>750</v>
      </c>
      <c r="P47" s="32"/>
    </row>
    <row r="48" spans="1:16" s="2" customFormat="1">
      <c r="A48" s="12" t="s">
        <v>82</v>
      </c>
      <c r="B48" s="5">
        <v>64</v>
      </c>
      <c r="C48" s="5">
        <v>0</v>
      </c>
      <c r="D48" s="67">
        <f>1700/64</f>
        <v>26.5625</v>
      </c>
      <c r="E48" s="4">
        <f t="shared" si="38"/>
        <v>64</v>
      </c>
      <c r="F48" s="4">
        <f>0+0+1</f>
        <v>1</v>
      </c>
      <c r="G48" s="11">
        <f t="shared" si="39"/>
        <v>1700</v>
      </c>
      <c r="H48" s="11">
        <f t="shared" si="40"/>
        <v>1700</v>
      </c>
      <c r="I48" s="5">
        <v>30</v>
      </c>
      <c r="J48" s="11">
        <f t="shared" si="41"/>
        <v>1920</v>
      </c>
      <c r="K48" s="11">
        <f t="shared" ref="K48:K55" si="46">0+0</f>
        <v>0</v>
      </c>
      <c r="L48" s="11">
        <f t="shared" si="42"/>
        <v>0</v>
      </c>
      <c r="M48" s="11">
        <f t="shared" si="43"/>
        <v>1920</v>
      </c>
      <c r="N48" s="11">
        <f t="shared" si="44"/>
        <v>220</v>
      </c>
      <c r="O48" s="11">
        <f t="shared" si="45"/>
        <v>0</v>
      </c>
      <c r="P48" s="32"/>
    </row>
    <row r="49" spans="1:16" s="2" customFormat="1">
      <c r="A49" s="12" t="s">
        <v>83</v>
      </c>
      <c r="B49" s="5">
        <v>72</v>
      </c>
      <c r="C49" s="5">
        <v>0</v>
      </c>
      <c r="D49" s="67">
        <f>1700/72</f>
        <v>23.611111111111111</v>
      </c>
      <c r="E49" s="4">
        <f t="shared" si="38"/>
        <v>72</v>
      </c>
      <c r="F49" s="4">
        <f>0+0+1</f>
        <v>1</v>
      </c>
      <c r="G49" s="11">
        <f t="shared" si="39"/>
        <v>1700</v>
      </c>
      <c r="H49" s="11">
        <f t="shared" si="40"/>
        <v>1700</v>
      </c>
      <c r="I49" s="5">
        <v>30</v>
      </c>
      <c r="J49" s="11">
        <f t="shared" si="41"/>
        <v>2160</v>
      </c>
      <c r="K49" s="11">
        <f t="shared" si="46"/>
        <v>0</v>
      </c>
      <c r="L49" s="11">
        <f t="shared" si="42"/>
        <v>0</v>
      </c>
      <c r="M49" s="11">
        <f t="shared" si="43"/>
        <v>2160</v>
      </c>
      <c r="N49" s="11">
        <f t="shared" si="44"/>
        <v>460</v>
      </c>
      <c r="O49" s="11">
        <f t="shared" si="45"/>
        <v>0</v>
      </c>
      <c r="P49" s="32"/>
    </row>
    <row r="50" spans="1:16" s="2" customFormat="1">
      <c r="A50" s="12" t="s">
        <v>43</v>
      </c>
      <c r="B50" s="5"/>
      <c r="C50" s="5">
        <v>0</v>
      </c>
      <c r="D50" s="5"/>
      <c r="E50" s="4">
        <f t="shared" si="38"/>
        <v>0</v>
      </c>
      <c r="F50" s="4">
        <f t="shared" ref="F50:F55" si="47">0+0</f>
        <v>0</v>
      </c>
      <c r="G50" s="11">
        <f t="shared" si="39"/>
        <v>0</v>
      </c>
      <c r="H50" s="11">
        <f t="shared" si="40"/>
        <v>0</v>
      </c>
      <c r="I50" s="5"/>
      <c r="J50" s="11">
        <f t="shared" si="41"/>
        <v>0</v>
      </c>
      <c r="K50" s="11">
        <f t="shared" si="46"/>
        <v>0</v>
      </c>
      <c r="L50" s="11">
        <f t="shared" si="42"/>
        <v>0</v>
      </c>
      <c r="M50" s="11">
        <f t="shared" si="43"/>
        <v>0</v>
      </c>
      <c r="N50" s="11">
        <f t="shared" si="44"/>
        <v>0</v>
      </c>
      <c r="O50" s="11">
        <f t="shared" si="45"/>
        <v>0</v>
      </c>
      <c r="P50" s="32"/>
    </row>
    <row r="51" spans="1:16" s="2" customFormat="1">
      <c r="A51" s="12" t="s">
        <v>44</v>
      </c>
      <c r="B51" s="5"/>
      <c r="C51" s="5">
        <v>0</v>
      </c>
      <c r="D51" s="5"/>
      <c r="E51" s="4">
        <f t="shared" si="38"/>
        <v>0</v>
      </c>
      <c r="F51" s="4">
        <f t="shared" si="47"/>
        <v>0</v>
      </c>
      <c r="G51" s="11">
        <f t="shared" si="39"/>
        <v>0</v>
      </c>
      <c r="H51" s="11">
        <f t="shared" si="40"/>
        <v>0</v>
      </c>
      <c r="I51" s="5"/>
      <c r="J51" s="11">
        <f t="shared" si="41"/>
        <v>0</v>
      </c>
      <c r="K51" s="11">
        <f t="shared" si="46"/>
        <v>0</v>
      </c>
      <c r="L51" s="11">
        <f t="shared" si="42"/>
        <v>0</v>
      </c>
      <c r="M51" s="11">
        <f t="shared" si="43"/>
        <v>0</v>
      </c>
      <c r="N51" s="11">
        <f t="shared" si="44"/>
        <v>0</v>
      </c>
      <c r="O51" s="11">
        <f t="shared" si="45"/>
        <v>0</v>
      </c>
      <c r="P51" s="32"/>
    </row>
    <row r="52" spans="1:16" s="2" customFormat="1">
      <c r="A52" s="12" t="s">
        <v>45</v>
      </c>
      <c r="B52" s="5"/>
      <c r="C52" s="5">
        <v>0</v>
      </c>
      <c r="D52" s="5"/>
      <c r="E52" s="4">
        <f t="shared" si="38"/>
        <v>0</v>
      </c>
      <c r="F52" s="4">
        <f t="shared" si="47"/>
        <v>0</v>
      </c>
      <c r="G52" s="11">
        <f t="shared" si="39"/>
        <v>0</v>
      </c>
      <c r="H52" s="11">
        <f t="shared" si="40"/>
        <v>0</v>
      </c>
      <c r="I52" s="5"/>
      <c r="J52" s="11">
        <f t="shared" si="41"/>
        <v>0</v>
      </c>
      <c r="K52" s="11">
        <f t="shared" si="46"/>
        <v>0</v>
      </c>
      <c r="L52" s="11">
        <f t="shared" si="42"/>
        <v>0</v>
      </c>
      <c r="M52" s="11">
        <f t="shared" si="43"/>
        <v>0</v>
      </c>
      <c r="N52" s="11">
        <f t="shared" si="44"/>
        <v>0</v>
      </c>
      <c r="O52" s="11">
        <f t="shared" si="45"/>
        <v>0</v>
      </c>
      <c r="P52" s="32"/>
    </row>
    <row r="53" spans="1:16" s="2" customFormat="1">
      <c r="A53" s="12" t="s">
        <v>46</v>
      </c>
      <c r="B53" s="5"/>
      <c r="C53" s="5">
        <v>0</v>
      </c>
      <c r="D53" s="5"/>
      <c r="E53" s="4">
        <f t="shared" si="38"/>
        <v>0</v>
      </c>
      <c r="F53" s="4">
        <f t="shared" si="47"/>
        <v>0</v>
      </c>
      <c r="G53" s="11">
        <f t="shared" si="39"/>
        <v>0</v>
      </c>
      <c r="H53" s="11">
        <f t="shared" si="40"/>
        <v>0</v>
      </c>
      <c r="I53" s="5"/>
      <c r="J53" s="11">
        <f t="shared" si="41"/>
        <v>0</v>
      </c>
      <c r="K53" s="11">
        <f t="shared" si="46"/>
        <v>0</v>
      </c>
      <c r="L53" s="11">
        <f t="shared" si="42"/>
        <v>0</v>
      </c>
      <c r="M53" s="11">
        <f t="shared" si="43"/>
        <v>0</v>
      </c>
      <c r="N53" s="11">
        <f t="shared" si="44"/>
        <v>0</v>
      </c>
      <c r="O53" s="11">
        <f t="shared" si="45"/>
        <v>0</v>
      </c>
      <c r="P53" s="32"/>
    </row>
    <row r="54" spans="1:16" s="2" customFormat="1">
      <c r="A54" s="12" t="s">
        <v>47</v>
      </c>
      <c r="B54" s="5"/>
      <c r="C54" s="5">
        <v>0</v>
      </c>
      <c r="D54" s="5"/>
      <c r="E54" s="4">
        <f t="shared" si="38"/>
        <v>0</v>
      </c>
      <c r="F54" s="4">
        <f t="shared" si="47"/>
        <v>0</v>
      </c>
      <c r="G54" s="11">
        <f t="shared" si="39"/>
        <v>0</v>
      </c>
      <c r="H54" s="11">
        <f t="shared" si="40"/>
        <v>0</v>
      </c>
      <c r="I54" s="5"/>
      <c r="J54" s="11">
        <f t="shared" si="41"/>
        <v>0</v>
      </c>
      <c r="K54" s="11">
        <f t="shared" si="46"/>
        <v>0</v>
      </c>
      <c r="L54" s="11">
        <f t="shared" si="42"/>
        <v>0</v>
      </c>
      <c r="M54" s="11">
        <f t="shared" si="43"/>
        <v>0</v>
      </c>
      <c r="N54" s="11">
        <f t="shared" si="44"/>
        <v>0</v>
      </c>
      <c r="O54" s="11">
        <f t="shared" si="45"/>
        <v>0</v>
      </c>
      <c r="P54" s="32"/>
    </row>
    <row r="55" spans="1:16" s="2" customFormat="1">
      <c r="A55" s="12" t="s">
        <v>48</v>
      </c>
      <c r="B55" s="5"/>
      <c r="C55" s="5">
        <v>0</v>
      </c>
      <c r="D55" s="5"/>
      <c r="E55" s="4">
        <f t="shared" si="38"/>
        <v>0</v>
      </c>
      <c r="F55" s="4">
        <f t="shared" si="47"/>
        <v>0</v>
      </c>
      <c r="G55" s="11">
        <f t="shared" si="39"/>
        <v>0</v>
      </c>
      <c r="H55" s="11">
        <f t="shared" si="40"/>
        <v>0</v>
      </c>
      <c r="I55" s="5"/>
      <c r="J55" s="11">
        <f t="shared" si="41"/>
        <v>0</v>
      </c>
      <c r="K55" s="11">
        <f t="shared" si="46"/>
        <v>0</v>
      </c>
      <c r="L55" s="11">
        <f t="shared" si="42"/>
        <v>0</v>
      </c>
      <c r="M55" s="11">
        <f t="shared" si="43"/>
        <v>0</v>
      </c>
      <c r="N55" s="11">
        <f t="shared" si="44"/>
        <v>0</v>
      </c>
      <c r="O55" s="11">
        <f t="shared" si="45"/>
        <v>0</v>
      </c>
      <c r="P55" s="32"/>
    </row>
    <row r="56" spans="1:16" s="2" customFormat="1" ht="15.75" thickBot="1">
      <c r="A56" s="38" t="s">
        <v>12</v>
      </c>
      <c r="B56" s="39"/>
      <c r="C56" s="39"/>
      <c r="D56" s="39"/>
      <c r="E56" s="16"/>
      <c r="F56" s="40"/>
      <c r="G56" s="17">
        <f>SUM(G46:G55)</f>
        <v>11799</v>
      </c>
      <c r="H56" s="17">
        <f>SUM(H46:H55)</f>
        <v>12480</v>
      </c>
      <c r="I56" s="39"/>
      <c r="J56" s="17">
        <f>SUM(J46:J55)</f>
        <v>13330</v>
      </c>
      <c r="K56" s="41"/>
      <c r="L56" s="17">
        <f>SUM(L46:L55)</f>
        <v>750</v>
      </c>
      <c r="M56" s="17">
        <f>SUM(M46:M55)</f>
        <v>14080</v>
      </c>
      <c r="N56" s="17">
        <f>SUM(N46:N55)</f>
        <v>1600</v>
      </c>
      <c r="O56" s="17">
        <f>SUM(O46:O55)-P56</f>
        <v>0</v>
      </c>
      <c r="P56" s="17">
        <f>0+0+1250-1250+500+250</f>
        <v>750</v>
      </c>
    </row>
    <row r="57" spans="1:16" s="2" customFormat="1" ht="16.5" thickTop="1">
      <c r="A57" s="76" t="s">
        <v>49</v>
      </c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</row>
    <row r="58" spans="1:16" s="2" customFormat="1">
      <c r="A58" s="3" t="s">
        <v>2</v>
      </c>
      <c r="B58" s="35" t="s">
        <v>20</v>
      </c>
      <c r="C58" s="35" t="s">
        <v>24</v>
      </c>
      <c r="D58" s="36" t="s">
        <v>5</v>
      </c>
      <c r="E58" s="36" t="s">
        <v>6</v>
      </c>
      <c r="F58" s="36" t="s">
        <v>3</v>
      </c>
      <c r="G58" s="36" t="s">
        <v>54</v>
      </c>
      <c r="H58" s="36" t="s">
        <v>55</v>
      </c>
      <c r="I58" s="36" t="s">
        <v>59</v>
      </c>
      <c r="J58" s="36" t="s">
        <v>15</v>
      </c>
      <c r="K58" s="36" t="s">
        <v>40</v>
      </c>
      <c r="L58" s="36" t="s">
        <v>41</v>
      </c>
      <c r="M58" s="36" t="s">
        <v>57</v>
      </c>
      <c r="N58" s="36" t="s">
        <v>58</v>
      </c>
      <c r="O58" s="36" t="s">
        <v>16</v>
      </c>
      <c r="P58" s="36" t="s">
        <v>4</v>
      </c>
    </row>
    <row r="59" spans="1:16" s="2" customFormat="1">
      <c r="A59" s="12" t="s">
        <v>84</v>
      </c>
      <c r="B59" s="5">
        <v>16</v>
      </c>
      <c r="C59" s="5">
        <v>0</v>
      </c>
      <c r="D59" s="5">
        <f>2256/16</f>
        <v>141</v>
      </c>
      <c r="E59" s="4">
        <f t="shared" ref="E59:E66" si="48">(C59+(F59*B59))-K59</f>
        <v>15</v>
      </c>
      <c r="F59" s="4">
        <f>0+0+1</f>
        <v>1</v>
      </c>
      <c r="G59" s="11">
        <f t="shared" ref="G59:G66" si="49">E59*D59</f>
        <v>2115</v>
      </c>
      <c r="H59" s="11">
        <f t="shared" ref="H59:H66" si="50">(E59+K59)*D59</f>
        <v>2256</v>
      </c>
      <c r="I59" s="5">
        <v>155</v>
      </c>
      <c r="J59" s="11">
        <f t="shared" ref="J59:J66" si="51">(I59*E59)</f>
        <v>2325</v>
      </c>
      <c r="K59" s="11">
        <f>0+0+1</f>
        <v>1</v>
      </c>
      <c r="L59" s="11">
        <f t="shared" ref="L59:L66" si="52">K59*I59</f>
        <v>155</v>
      </c>
      <c r="M59" s="11">
        <f t="shared" ref="M59:M66" si="53">J59+L59</f>
        <v>2480</v>
      </c>
      <c r="N59" s="11">
        <f t="shared" ref="N59:N66" si="54">M59-H59</f>
        <v>224</v>
      </c>
      <c r="O59" s="11">
        <f t="shared" ref="O59:O66" si="55">L59</f>
        <v>155</v>
      </c>
      <c r="P59" s="32"/>
    </row>
    <row r="60" spans="1:16" s="2" customFormat="1">
      <c r="A60" s="12" t="s">
        <v>85</v>
      </c>
      <c r="B60" s="5">
        <v>16</v>
      </c>
      <c r="C60" s="5">
        <v>0</v>
      </c>
      <c r="D60" s="67">
        <f>1237/16</f>
        <v>77.3125</v>
      </c>
      <c r="E60" s="4">
        <f t="shared" si="48"/>
        <v>10</v>
      </c>
      <c r="F60" s="4">
        <f>0+0+1</f>
        <v>1</v>
      </c>
      <c r="G60" s="11">
        <f t="shared" si="49"/>
        <v>773.125</v>
      </c>
      <c r="H60" s="11">
        <f t="shared" si="50"/>
        <v>1237</v>
      </c>
      <c r="I60" s="5">
        <v>85</v>
      </c>
      <c r="J60" s="11">
        <f t="shared" si="51"/>
        <v>850</v>
      </c>
      <c r="K60" s="11">
        <f>0+0+1+1+1+1+2</f>
        <v>6</v>
      </c>
      <c r="L60" s="11">
        <f t="shared" si="52"/>
        <v>510</v>
      </c>
      <c r="M60" s="11">
        <f t="shared" si="53"/>
        <v>1360</v>
      </c>
      <c r="N60" s="11">
        <f t="shared" si="54"/>
        <v>123</v>
      </c>
      <c r="O60" s="11">
        <f t="shared" si="55"/>
        <v>510</v>
      </c>
      <c r="P60" s="32"/>
    </row>
    <row r="61" spans="1:16" s="2" customFormat="1">
      <c r="A61" s="12" t="s">
        <v>86</v>
      </c>
      <c r="B61" s="5">
        <v>18</v>
      </c>
      <c r="C61" s="5">
        <v>0</v>
      </c>
      <c r="D61" s="67">
        <f>1392/18</f>
        <v>77.333333333333329</v>
      </c>
      <c r="E61" s="4">
        <f t="shared" si="48"/>
        <v>18</v>
      </c>
      <c r="F61" s="4">
        <f>0+0+1</f>
        <v>1</v>
      </c>
      <c r="G61" s="11">
        <f t="shared" si="49"/>
        <v>1392</v>
      </c>
      <c r="H61" s="11">
        <f t="shared" si="50"/>
        <v>1392</v>
      </c>
      <c r="I61" s="5">
        <v>85</v>
      </c>
      <c r="J61" s="11">
        <f t="shared" si="51"/>
        <v>1530</v>
      </c>
      <c r="K61" s="11">
        <f t="shared" ref="K61:K66" si="56">0+0</f>
        <v>0</v>
      </c>
      <c r="L61" s="11">
        <f t="shared" si="52"/>
        <v>0</v>
      </c>
      <c r="M61" s="11">
        <f t="shared" si="53"/>
        <v>1530</v>
      </c>
      <c r="N61" s="11">
        <f t="shared" si="54"/>
        <v>138</v>
      </c>
      <c r="O61" s="11">
        <f t="shared" si="55"/>
        <v>0</v>
      </c>
      <c r="P61" s="32"/>
    </row>
    <row r="62" spans="1:16" s="2" customFormat="1">
      <c r="A62" s="12" t="s">
        <v>87</v>
      </c>
      <c r="B62" s="5">
        <v>16</v>
      </c>
      <c r="C62" s="5">
        <v>0</v>
      </c>
      <c r="D62" s="67">
        <f>1237/16</f>
        <v>77.3125</v>
      </c>
      <c r="E62" s="4">
        <f t="shared" si="48"/>
        <v>13</v>
      </c>
      <c r="F62" s="4">
        <f>0+0+1</f>
        <v>1</v>
      </c>
      <c r="G62" s="11">
        <f t="shared" si="49"/>
        <v>1005.0625</v>
      </c>
      <c r="H62" s="11">
        <f t="shared" si="50"/>
        <v>1237</v>
      </c>
      <c r="I62" s="5">
        <v>85</v>
      </c>
      <c r="J62" s="11">
        <f t="shared" si="51"/>
        <v>1105</v>
      </c>
      <c r="K62" s="11">
        <f>0+0+2+1</f>
        <v>3</v>
      </c>
      <c r="L62" s="11">
        <f t="shared" si="52"/>
        <v>255</v>
      </c>
      <c r="M62" s="11">
        <f t="shared" si="53"/>
        <v>1360</v>
      </c>
      <c r="N62" s="11">
        <f t="shared" si="54"/>
        <v>123</v>
      </c>
      <c r="O62" s="11">
        <f t="shared" si="55"/>
        <v>255</v>
      </c>
      <c r="P62" s="32"/>
    </row>
    <row r="63" spans="1:16" s="2" customFormat="1">
      <c r="A63" s="12" t="s">
        <v>50</v>
      </c>
      <c r="B63" s="5"/>
      <c r="C63" s="5">
        <v>0</v>
      </c>
      <c r="D63" s="5"/>
      <c r="E63" s="4">
        <f t="shared" si="48"/>
        <v>0</v>
      </c>
      <c r="F63" s="4">
        <f t="shared" ref="F63:F66" si="57">0+0</f>
        <v>0</v>
      </c>
      <c r="G63" s="11">
        <f t="shared" si="49"/>
        <v>0</v>
      </c>
      <c r="H63" s="11">
        <f t="shared" si="50"/>
        <v>0</v>
      </c>
      <c r="I63" s="5"/>
      <c r="J63" s="11">
        <f t="shared" si="51"/>
        <v>0</v>
      </c>
      <c r="K63" s="11">
        <f t="shared" si="56"/>
        <v>0</v>
      </c>
      <c r="L63" s="11">
        <f t="shared" si="52"/>
        <v>0</v>
      </c>
      <c r="M63" s="11">
        <f t="shared" si="53"/>
        <v>0</v>
      </c>
      <c r="N63" s="11">
        <f t="shared" si="54"/>
        <v>0</v>
      </c>
      <c r="O63" s="11">
        <f t="shared" si="55"/>
        <v>0</v>
      </c>
      <c r="P63" s="32"/>
    </row>
    <row r="64" spans="1:16" s="2" customFormat="1">
      <c r="A64" s="12" t="s">
        <v>51</v>
      </c>
      <c r="B64" s="5"/>
      <c r="C64" s="5">
        <v>0</v>
      </c>
      <c r="D64" s="5"/>
      <c r="E64" s="4">
        <f t="shared" si="48"/>
        <v>0</v>
      </c>
      <c r="F64" s="4">
        <f t="shared" si="57"/>
        <v>0</v>
      </c>
      <c r="G64" s="11">
        <f t="shared" si="49"/>
        <v>0</v>
      </c>
      <c r="H64" s="11">
        <f t="shared" si="50"/>
        <v>0</v>
      </c>
      <c r="I64" s="5"/>
      <c r="J64" s="11">
        <f t="shared" si="51"/>
        <v>0</v>
      </c>
      <c r="K64" s="11">
        <f t="shared" si="56"/>
        <v>0</v>
      </c>
      <c r="L64" s="11">
        <f t="shared" si="52"/>
        <v>0</v>
      </c>
      <c r="M64" s="11">
        <f t="shared" si="53"/>
        <v>0</v>
      </c>
      <c r="N64" s="11">
        <f t="shared" si="54"/>
        <v>0</v>
      </c>
      <c r="O64" s="11">
        <f t="shared" si="55"/>
        <v>0</v>
      </c>
      <c r="P64" s="32"/>
    </row>
    <row r="65" spans="1:16" s="2" customFormat="1">
      <c r="A65" s="12" t="s">
        <v>52</v>
      </c>
      <c r="B65" s="5"/>
      <c r="C65" s="5">
        <v>0</v>
      </c>
      <c r="D65" s="5"/>
      <c r="E65" s="4">
        <f t="shared" si="48"/>
        <v>0</v>
      </c>
      <c r="F65" s="4">
        <f t="shared" si="57"/>
        <v>0</v>
      </c>
      <c r="G65" s="11">
        <f t="shared" si="49"/>
        <v>0</v>
      </c>
      <c r="H65" s="11">
        <f t="shared" si="50"/>
        <v>0</v>
      </c>
      <c r="I65" s="5"/>
      <c r="J65" s="11">
        <f t="shared" si="51"/>
        <v>0</v>
      </c>
      <c r="K65" s="11">
        <f t="shared" si="56"/>
        <v>0</v>
      </c>
      <c r="L65" s="11">
        <f t="shared" si="52"/>
        <v>0</v>
      </c>
      <c r="M65" s="11">
        <f t="shared" si="53"/>
        <v>0</v>
      </c>
      <c r="N65" s="11">
        <f t="shared" si="54"/>
        <v>0</v>
      </c>
      <c r="O65" s="11">
        <f t="shared" si="55"/>
        <v>0</v>
      </c>
      <c r="P65" s="32"/>
    </row>
    <row r="66" spans="1:16" s="2" customFormat="1">
      <c r="A66" s="12" t="s">
        <v>53</v>
      </c>
      <c r="B66" s="5"/>
      <c r="C66" s="5">
        <v>0</v>
      </c>
      <c r="D66" s="5"/>
      <c r="E66" s="4">
        <f t="shared" si="48"/>
        <v>0</v>
      </c>
      <c r="F66" s="4">
        <f t="shared" si="57"/>
        <v>0</v>
      </c>
      <c r="G66" s="11">
        <f t="shared" si="49"/>
        <v>0</v>
      </c>
      <c r="H66" s="11">
        <f t="shared" si="50"/>
        <v>0</v>
      </c>
      <c r="I66" s="5"/>
      <c r="J66" s="11">
        <f t="shared" si="51"/>
        <v>0</v>
      </c>
      <c r="K66" s="11">
        <f t="shared" si="56"/>
        <v>0</v>
      </c>
      <c r="L66" s="11">
        <f t="shared" si="52"/>
        <v>0</v>
      </c>
      <c r="M66" s="11">
        <f t="shared" si="53"/>
        <v>0</v>
      </c>
      <c r="N66" s="11">
        <f t="shared" si="54"/>
        <v>0</v>
      </c>
      <c r="O66" s="11">
        <f t="shared" si="55"/>
        <v>0</v>
      </c>
      <c r="P66" s="32"/>
    </row>
    <row r="67" spans="1:16" s="2" customFormat="1" ht="15.75" thickBot="1">
      <c r="A67" s="19" t="s">
        <v>12</v>
      </c>
      <c r="B67" s="39"/>
      <c r="C67" s="39"/>
      <c r="D67" s="39"/>
      <c r="E67" s="39"/>
      <c r="F67" s="39"/>
      <c r="G67" s="17">
        <f>SUM(G59:G66)</f>
        <v>5285.1875</v>
      </c>
      <c r="H67" s="17">
        <f>SUM(H59:H66)</f>
        <v>6122</v>
      </c>
      <c r="I67" s="39"/>
      <c r="J67" s="17">
        <f>SUM(J59:J66)</f>
        <v>5810</v>
      </c>
      <c r="K67" s="41"/>
      <c r="L67" s="17">
        <f>SUM(L59:L66)</f>
        <v>920</v>
      </c>
      <c r="M67" s="17">
        <f>SUM(M59:M66)</f>
        <v>6730</v>
      </c>
      <c r="N67" s="17">
        <f>SUM(N59:N66)</f>
        <v>608</v>
      </c>
      <c r="O67" s="17">
        <f>SUM(O59:O66)-P67</f>
        <v>0</v>
      </c>
      <c r="P67" s="17">
        <f>0+0+240+185+155+85+255</f>
        <v>920</v>
      </c>
    </row>
    <row r="68" spans="1:16" s="2" customFormat="1" ht="15.75" thickTop="1">
      <c r="A68" s="29"/>
      <c r="B68" s="30"/>
      <c r="C68" s="30"/>
      <c r="D68" s="30"/>
      <c r="E68" s="30"/>
      <c r="F68" s="30"/>
      <c r="G68" s="31"/>
      <c r="H68" s="31"/>
      <c r="I68" s="30"/>
      <c r="J68" s="31"/>
      <c r="K68" s="31"/>
      <c r="L68" s="31"/>
      <c r="M68" s="31"/>
      <c r="N68" s="31"/>
      <c r="O68" s="31"/>
      <c r="P68" s="31"/>
    </row>
    <row r="69" spans="1:16" ht="15.75" thickBot="1"/>
    <row r="70" spans="1:16" ht="16.5" thickBot="1">
      <c r="A70" s="70" t="s">
        <v>39</v>
      </c>
      <c r="B70" s="71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</row>
    <row r="71" spans="1:16" ht="16.5" thickBot="1">
      <c r="A71" s="55" t="s">
        <v>69</v>
      </c>
      <c r="B71" s="56">
        <f>26605+18602+52.5-19.48</f>
        <v>45240.02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</row>
    <row r="72" spans="1:16">
      <c r="A72" s="22" t="s">
        <v>63</v>
      </c>
      <c r="B72" s="26">
        <f>G14+G27+G37+G43+G56+G67</f>
        <v>38020.229166666672</v>
      </c>
    </row>
    <row r="73" spans="1:16">
      <c r="A73" s="23" t="s">
        <v>64</v>
      </c>
      <c r="B73" s="44">
        <f>J14+J27+J37+J43+J56+J67</f>
        <v>45095</v>
      </c>
    </row>
    <row r="74" spans="1:16" ht="15.75" thickBot="1">
      <c r="A74" s="45" t="s">
        <v>67</v>
      </c>
      <c r="B74" s="51">
        <f>B75-B71</f>
        <v>1739.8966666666674</v>
      </c>
    </row>
    <row r="75" spans="1:16">
      <c r="A75" s="46" t="s">
        <v>56</v>
      </c>
      <c r="B75" s="47">
        <f>H14+H27+H37+H43+H56+H67</f>
        <v>46979.916666666664</v>
      </c>
    </row>
    <row r="76" spans="1:16">
      <c r="A76" s="43" t="s">
        <v>62</v>
      </c>
      <c r="B76" s="48">
        <f>M14+M27+M37+M43+M56+M67</f>
        <v>55865</v>
      </c>
    </row>
    <row r="77" spans="1:16">
      <c r="A77" s="24" t="s">
        <v>61</v>
      </c>
      <c r="B77" s="27">
        <f>N14+N27+N37+N43+N56+N67</f>
        <v>8885.0833333333321</v>
      </c>
    </row>
    <row r="78" spans="1:16" ht="15.75" thickBot="1">
      <c r="A78" s="49" t="s">
        <v>70</v>
      </c>
      <c r="B78" s="50">
        <f>L14+L27+L37+L43+L56+L67</f>
        <v>10770</v>
      </c>
    </row>
    <row r="79" spans="1:16">
      <c r="A79" s="52" t="s">
        <v>66</v>
      </c>
      <c r="B79" s="53">
        <f>P14+P27+P37+P43+P56+P67</f>
        <v>10770</v>
      </c>
    </row>
    <row r="80" spans="1:16">
      <c r="A80" s="25" t="s">
        <v>65</v>
      </c>
      <c r="B80" s="28">
        <f>O14+O27+O37+O43+O56+O67</f>
        <v>0</v>
      </c>
    </row>
    <row r="81" spans="1:2" ht="15.75" thickBot="1">
      <c r="A81" s="57" t="s">
        <v>68</v>
      </c>
      <c r="B81" s="58">
        <f>B79-B74-B82</f>
        <v>9030.1033333333326</v>
      </c>
    </row>
    <row r="82" spans="1:2">
      <c r="A82" s="59" t="s">
        <v>71</v>
      </c>
      <c r="B82" s="60">
        <v>0</v>
      </c>
    </row>
    <row r="83" spans="1:2" ht="15.75" thickBot="1">
      <c r="A83" s="33" t="s">
        <v>72</v>
      </c>
      <c r="B83" s="42">
        <f>(B73+B81)+B80</f>
        <v>54125.103333333333</v>
      </c>
    </row>
  </sheetData>
  <mergeCells count="9">
    <mergeCell ref="A38:P38"/>
    <mergeCell ref="A70:P70"/>
    <mergeCell ref="A1:P1"/>
    <mergeCell ref="A2:P2"/>
    <mergeCell ref="A3:P3"/>
    <mergeCell ref="A15:P15"/>
    <mergeCell ref="A28:P28"/>
    <mergeCell ref="A44:P44"/>
    <mergeCell ref="A57:P5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2015-02-13T18:36:40Z</dcterms:modified>
</cp:coreProperties>
</file>