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6" i="1"/>
  <c r="L46" s="1"/>
  <c r="K62"/>
  <c r="K13"/>
  <c r="L13" s="1"/>
  <c r="O13" s="1"/>
  <c r="K12"/>
  <c r="L12" s="1"/>
  <c r="O12" s="1"/>
  <c r="K11"/>
  <c r="K10"/>
  <c r="K9"/>
  <c r="K8"/>
  <c r="K7"/>
  <c r="K6"/>
  <c r="K5"/>
  <c r="F8"/>
  <c r="E8" s="1"/>
  <c r="J8" s="1"/>
  <c r="F9"/>
  <c r="F6"/>
  <c r="F5"/>
  <c r="P67"/>
  <c r="P14"/>
  <c r="P56"/>
  <c r="K60"/>
  <c r="L60" s="1"/>
  <c r="O60" s="1"/>
  <c r="L62"/>
  <c r="O62" s="1"/>
  <c r="K47"/>
  <c r="E6"/>
  <c r="J6" s="1"/>
  <c r="E5"/>
  <c r="B71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F17"/>
  <c r="D18"/>
  <c r="D17"/>
  <c r="F40"/>
  <c r="D40"/>
  <c r="F12"/>
  <c r="E12"/>
  <c r="H12" s="1"/>
  <c r="D12"/>
  <c r="F7"/>
  <c r="D10"/>
  <c r="F11"/>
  <c r="F13"/>
  <c r="E13"/>
  <c r="J13" s="1"/>
  <c r="D13"/>
  <c r="F10"/>
  <c r="L8"/>
  <c r="O8" s="1"/>
  <c r="D8"/>
  <c r="P43"/>
  <c r="K40"/>
  <c r="L40" s="1"/>
  <c r="P37"/>
  <c r="K32"/>
  <c r="E32" s="1"/>
  <c r="J32" s="1"/>
  <c r="M32" s="1"/>
  <c r="F32"/>
  <c r="K17"/>
  <c r="P27"/>
  <c r="K61"/>
  <c r="L61" s="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J9"/>
  <c r="M9" s="1"/>
  <c r="N9" s="1"/>
  <c r="G7"/>
  <c r="G11"/>
  <c r="G9"/>
  <c r="G6"/>
  <c r="H11" l="1"/>
  <c r="J11"/>
  <c r="N46"/>
  <c r="J47"/>
  <c r="M47" s="1"/>
  <c r="N47" s="1"/>
  <c r="H62"/>
  <c r="N62" s="1"/>
  <c r="J61"/>
  <c r="M61" s="1"/>
  <c r="H61"/>
  <c r="G62"/>
  <c r="N48"/>
  <c r="N13"/>
  <c r="L14"/>
  <c r="B78" s="1"/>
  <c r="M11"/>
  <c r="J30"/>
  <c r="N50"/>
  <c r="N54"/>
  <c r="G56"/>
  <c r="G67"/>
  <c r="H37"/>
  <c r="N22"/>
  <c r="N61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J56" l="1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<sst xmlns="http://schemas.openxmlformats.org/spreadsheetml/2006/main" count="171" uniqueCount="88">
  <si>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</si>
  <si>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</si>
  <si>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</si>
  <si>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</si>
  <si>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</si>
  <si>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</si>
  <si>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</si>
  <si>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</si>
  <si>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</si>
  <si>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</si>
  <si>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</si>
  <si>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</si>
  <si>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</si>
  <si>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</si>
  <si>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</si>
  <si>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</si>
  <si>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</si>
  <si>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</si>
  <si>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</si>
  <si>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</si>
  <si>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</si>
  <si>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</si>
  <si>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</si>
  <si>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</si>
  <si>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</si>
  <si>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</si>
  <si>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</si>
  <si>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</si>
  <si>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</si>
  <si>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</si>
  <si>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</si>
  <si>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</si>
  <si>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</si>
  <si>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</si>
  <si>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</si>
  <si>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</si>
  <si>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</si>
  <si>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</si>
  <si>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</si>
  <si>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</si>
  <si>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</si>
  <si>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</si>
  <si>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</si>
  <si>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</si>
  <si>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</si>
  <si>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</si>
  <si>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</si>
  <si>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</si>
  <si>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</si>
  <si>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</si>
  <si>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</si>
  <si>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</si>
  <si>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</si>
  <si>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</si>
  <si>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</si>
  <si>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</si>
  <si>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</si>
  <si>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</si>
  <si>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</si>
  <si>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</si>
  <si>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</si>
  <si>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</si>
  <si>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</si>
  <si>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</si>
  <si>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</si>
  <si>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</si>
  <si>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</si>
  <si>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</si>
  <si>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</si>
  <si>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</si>
  <si>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</si>
  <si>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</si>
  <si>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</si>
  <si>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</si>
  <si>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</si>
  <si>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</si>
  <si>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</si>
  <si>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Baking powder 100g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</si>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</sst>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3" activePane="bottomLeft" state="frozen"/>
      <selection pane="bottomLeft" activeCell="K46" sqref="K46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159</v>
      </c>
      <c r="F5" s="4">
        <f>0+0+2+3</f>
        <v>5</v>
      </c>
      <c r="G5" s="11">
        <f>E5*D5</f>
        <v>3113.75</v>
      </c>
      <c r="H5" s="11">
        <f>(E5+K5)*D5</f>
        <v>4445.4166666666661</v>
      </c>
      <c r="I5" s="11">
        <v>25</v>
      </c>
      <c r="J5" s="11">
        <f>(I5*E5)</f>
        <v>3975</v>
      </c>
      <c r="K5" s="11">
        <f>0+0+9+14+1+6+2+13+11+12</f>
        <v>68</v>
      </c>
      <c r="L5" s="11">
        <f>K5*I5</f>
        <v>1700</v>
      </c>
      <c r="M5" s="11">
        <f>J5+L5</f>
        <v>5675</v>
      </c>
      <c r="N5" s="11">
        <f>M5-H5</f>
        <v>1229.5833333333339</v>
      </c>
      <c r="O5" s="11">
        <f>L5</f>
        <v>1700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61</v>
      </c>
      <c r="F6" s="4">
        <f>0+0+3+1</f>
        <v>4</v>
      </c>
      <c r="G6" s="11">
        <f t="shared" ref="G6:G13" si="1">E6*D6</f>
        <v>2033.3333333333335</v>
      </c>
      <c r="H6" s="11">
        <f t="shared" ref="H6:H13" si="2">(E6+K6)*D6</f>
        <v>3200</v>
      </c>
      <c r="I6" s="11">
        <v>40</v>
      </c>
      <c r="J6" s="11">
        <f t="shared" ref="J6:J13" si="3">(I6*E6)</f>
        <v>2440</v>
      </c>
      <c r="K6" s="11">
        <f>0+0+2+1+4+2+4+7+7+4+4</f>
        <v>35</v>
      </c>
      <c r="L6" s="11">
        <f t="shared" ref="L6:L13" si="4">K6*I6</f>
        <v>1400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1400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35</v>
      </c>
      <c r="F7" s="4">
        <f>0+0+3</f>
        <v>3</v>
      </c>
      <c r="G7" s="11">
        <f t="shared" si="1"/>
        <v>1837.5</v>
      </c>
      <c r="H7" s="11">
        <f t="shared" si="2"/>
        <v>2782.5</v>
      </c>
      <c r="I7" s="11">
        <v>60</v>
      </c>
      <c r="J7" s="11">
        <f t="shared" si="3"/>
        <v>2100</v>
      </c>
      <c r="K7" s="11">
        <f>0+0+1+5+3+3+2+2+2</f>
        <v>18</v>
      </c>
      <c r="L7" s="11">
        <f t="shared" si="4"/>
        <v>1080</v>
      </c>
      <c r="M7" s="11">
        <f t="shared" si="5"/>
        <v>3180</v>
      </c>
      <c r="N7" s="11">
        <f t="shared" si="6"/>
        <v>397.5</v>
      </c>
      <c r="O7" s="11">
        <f t="shared" si="7"/>
        <v>1080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45</v>
      </c>
      <c r="F8" s="4">
        <f>0+0+1+2</f>
        <v>3</v>
      </c>
      <c r="G8" s="11">
        <f t="shared" si="1"/>
        <v>1312.5</v>
      </c>
      <c r="H8" s="11">
        <f t="shared" si="2"/>
        <v>2100</v>
      </c>
      <c r="I8" s="11">
        <v>40</v>
      </c>
      <c r="J8" s="11">
        <f t="shared" si="3"/>
        <v>1800</v>
      </c>
      <c r="K8" s="11">
        <f>0+0+1+3+1+3+1+9+2+7</f>
        <v>27</v>
      </c>
      <c r="L8" s="11">
        <f t="shared" si="4"/>
        <v>1080</v>
      </c>
      <c r="M8" s="11">
        <f t="shared" si="5"/>
        <v>2880</v>
      </c>
      <c r="N8" s="11">
        <f t="shared" si="6"/>
        <v>780</v>
      </c>
      <c r="O8" s="11">
        <f t="shared" si="7"/>
        <v>1080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49</v>
      </c>
      <c r="F9" s="4">
        <f>0+0+2+1</f>
        <v>3</v>
      </c>
      <c r="G9" s="11">
        <f t="shared" si="1"/>
        <v>2398.9583333333335</v>
      </c>
      <c r="H9" s="11">
        <f t="shared" si="2"/>
        <v>3525</v>
      </c>
      <c r="I9" s="11">
        <v>60</v>
      </c>
      <c r="J9" s="11">
        <f t="shared" si="3"/>
        <v>2940</v>
      </c>
      <c r="K9" s="11">
        <f>0+0+2+4+3+4+1+3+2+4</f>
        <v>23</v>
      </c>
      <c r="L9" s="11">
        <f t="shared" si="4"/>
        <v>1380</v>
      </c>
      <c r="M9" s="11">
        <f t="shared" si="5"/>
        <v>4320</v>
      </c>
      <c r="N9" s="11">
        <f t="shared" si="6"/>
        <v>795</v>
      </c>
      <c r="O9" s="11">
        <f t="shared" si="7"/>
        <v>1380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41</v>
      </c>
      <c r="F10" s="4">
        <f>0+0+5</f>
        <v>5</v>
      </c>
      <c r="G10" s="11">
        <f t="shared" si="1"/>
        <v>3348.3333333333335</v>
      </c>
      <c r="H10" s="11">
        <f t="shared" si="2"/>
        <v>4900</v>
      </c>
      <c r="I10" s="11">
        <v>100</v>
      </c>
      <c r="J10" s="11">
        <f t="shared" si="3"/>
        <v>4100</v>
      </c>
      <c r="K10" s="11">
        <f>0+0+2+5+2+2+2+4+2</f>
        <v>19</v>
      </c>
      <c r="L10" s="11">
        <f t="shared" si="4"/>
        <v>1900</v>
      </c>
      <c r="M10" s="11">
        <f t="shared" si="5"/>
        <v>6000</v>
      </c>
      <c r="N10" s="11">
        <f t="shared" si="6"/>
        <v>1100</v>
      </c>
      <c r="O10" s="11">
        <f t="shared" si="7"/>
        <v>1900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21</v>
      </c>
      <c r="F11" s="4">
        <f>0+0+4</f>
        <v>4</v>
      </c>
      <c r="G11" s="11">
        <f t="shared" si="1"/>
        <v>2800</v>
      </c>
      <c r="H11" s="11">
        <f t="shared" si="2"/>
        <v>4000.0000000000005</v>
      </c>
      <c r="I11" s="11">
        <v>150</v>
      </c>
      <c r="J11" s="11">
        <f t="shared" si="3"/>
        <v>3150</v>
      </c>
      <c r="K11" s="11">
        <f>0+0+1+2+2+1+3</f>
        <v>9</v>
      </c>
      <c r="L11" s="11">
        <f t="shared" si="4"/>
        <v>1350</v>
      </c>
      <c r="M11" s="11">
        <f t="shared" si="5"/>
        <v>4500</v>
      </c>
      <c r="N11" s="11">
        <f t="shared" si="6"/>
        <v>499.99999999999955</v>
      </c>
      <c r="O11" s="11">
        <f t="shared" si="7"/>
        <v>1350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26</v>
      </c>
      <c r="F12" s="65">
        <f>0+0+3</f>
        <v>3</v>
      </c>
      <c r="G12" s="11">
        <f t="shared" si="1"/>
        <v>1300</v>
      </c>
      <c r="H12" s="11">
        <f t="shared" si="2"/>
        <v>1800</v>
      </c>
      <c r="I12" s="66">
        <v>60</v>
      </c>
      <c r="J12" s="66">
        <f t="shared" si="3"/>
        <v>1560</v>
      </c>
      <c r="K12" s="11">
        <f>0+0+1+1+2+6</f>
        <v>10</v>
      </c>
      <c r="L12" s="11">
        <f t="shared" si="4"/>
        <v>600</v>
      </c>
      <c r="M12" s="11">
        <f t="shared" si="5"/>
        <v>2160</v>
      </c>
      <c r="N12" s="11">
        <f t="shared" si="6"/>
        <v>360</v>
      </c>
      <c r="O12" s="11">
        <f t="shared" si="7"/>
        <v>600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23</v>
      </c>
      <c r="F13" s="65">
        <f>0+0+3</f>
        <v>3</v>
      </c>
      <c r="G13" s="11">
        <f t="shared" si="1"/>
        <v>1092.5</v>
      </c>
      <c r="H13" s="11">
        <f t="shared" si="2"/>
        <v>1710</v>
      </c>
      <c r="I13" s="66">
        <v>60</v>
      </c>
      <c r="J13" s="66">
        <f t="shared" si="3"/>
        <v>1380</v>
      </c>
      <c r="K13" s="11">
        <f>0+0+2+2+3+1+4+1</f>
        <v>13</v>
      </c>
      <c r="L13" s="11">
        <f t="shared" si="4"/>
        <v>780</v>
      </c>
      <c r="M13" s="11">
        <f t="shared" si="5"/>
        <v>2160</v>
      </c>
      <c r="N13" s="11">
        <f t="shared" si="6"/>
        <v>450</v>
      </c>
      <c r="O13" s="11">
        <f t="shared" si="7"/>
        <v>780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19236.875</v>
      </c>
      <c r="H14" s="17">
        <f>SUM(H5:H13)</f>
        <v>28462.916666666664</v>
      </c>
      <c r="I14" s="17"/>
      <c r="J14" s="17">
        <f>SUM(J5:J13)</f>
        <v>23445</v>
      </c>
      <c r="K14" s="18"/>
      <c r="L14" s="18">
        <f>SUM(L5:L13)</f>
        <v>11270</v>
      </c>
      <c r="M14" s="18">
        <f>SUM(M5:M13)</f>
        <v>34715</v>
      </c>
      <c r="N14" s="18">
        <f>SUM(N5:N13)</f>
        <v>6252.0833333333339</v>
      </c>
      <c r="O14" s="18">
        <f>SUM(O5:O13)-P14</f>
        <v>2170</v>
      </c>
      <c r="P14" s="17">
        <f>0+0+630+1245+1710+725+1230+610+1405+1545</f>
        <v>9100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80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77</v>
      </c>
      <c r="B17" s="12">
        <v>12</v>
      </c>
      <c r="C17" s="12">
        <v>0</v>
      </c>
      <c r="D17" s="8">
        <f>230/12</f>
        <v>19.166666666666668</v>
      </c>
      <c r="E17" s="4">
        <f>(C17+(F17*B17))-K17</f>
        <v>0</v>
      </c>
      <c r="F17" s="4">
        <f>0+0</f>
        <v>0</v>
      </c>
      <c r="G17" s="11">
        <f>E17*D17</f>
        <v>0</v>
      </c>
      <c r="H17" s="11">
        <f>(E17+K17)*D17</f>
        <v>0</v>
      </c>
      <c r="I17" s="4">
        <v>25</v>
      </c>
      <c r="J17" s="11">
        <f>(I17*E17)</f>
        <v>0</v>
      </c>
      <c r="K17" s="11">
        <f>0+0</f>
        <v>0</v>
      </c>
      <c r="L17" s="11">
        <f>K17*I17</f>
        <v>0</v>
      </c>
      <c r="M17" s="11">
        <f>J17+L17</f>
        <v>0</v>
      </c>
      <c r="N17" s="11">
        <f>M17-H17</f>
        <v>0</v>
      </c>
      <c r="O17" s="11">
        <f>L17</f>
        <v>0</v>
      </c>
      <c r="P17" s="4"/>
    </row>
    <row r="18" spans="1:16">
      <c r="A18" s="12" t="s">
        <v>78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0</v>
      </c>
      <c r="H27" s="17">
        <f>SUM(H17:H26)</f>
        <v>0</v>
      </c>
      <c r="I27" s="16"/>
      <c r="J27" s="17">
        <f>SUM(J17:J26)</f>
        <v>0</v>
      </c>
      <c r="K27" s="18"/>
      <c r="L27" s="18">
        <f>SUM(L17:L26)</f>
        <v>0</v>
      </c>
      <c r="M27" s="21">
        <f>SUM(M17:M26)</f>
        <v>0</v>
      </c>
      <c r="N27" s="21">
        <f>SUM(N17:N26)</f>
        <v>0</v>
      </c>
      <c r="O27" s="18">
        <f>SUM(O17:O26)-P27</f>
        <v>0</v>
      </c>
      <c r="P27" s="17">
        <f>0+0</f>
        <v>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80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80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50</v>
      </c>
      <c r="F40" s="4">
        <f>0+0+1</f>
        <v>1</v>
      </c>
      <c r="G40" s="11">
        <f t="shared" ref="G40:G42" si="29">E40*D40</f>
        <v>3900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5500</v>
      </c>
      <c r="K40" s="11">
        <f>0+0</f>
        <v>0</v>
      </c>
      <c r="L40" s="11">
        <f t="shared" ref="L40:L42" si="32">K40*I40</f>
        <v>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3900</v>
      </c>
      <c r="H43" s="17">
        <f>SUM(H40:H42)</f>
        <v>3900</v>
      </c>
      <c r="I43" s="16"/>
      <c r="J43" s="17">
        <f>SUM(J40:J42)</f>
        <v>5500</v>
      </c>
      <c r="K43" s="17"/>
      <c r="L43" s="17">
        <f>SUM(L40:L42)</f>
        <v>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</f>
        <v>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80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79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81</v>
      </c>
      <c r="B47" s="5">
        <v>8</v>
      </c>
      <c r="C47" s="5">
        <v>0</v>
      </c>
      <c r="D47" s="67">
        <f>1816/8</f>
        <v>227</v>
      </c>
      <c r="E47" s="4">
        <f t="shared" si="38"/>
        <v>21</v>
      </c>
      <c r="F47" s="4">
        <f>0+0+3</f>
        <v>3</v>
      </c>
      <c r="G47" s="11">
        <f t="shared" si="39"/>
        <v>4767</v>
      </c>
      <c r="H47" s="11">
        <f t="shared" si="40"/>
        <v>5448</v>
      </c>
      <c r="I47" s="5">
        <v>250</v>
      </c>
      <c r="J47" s="11">
        <f t="shared" si="41"/>
        <v>5250</v>
      </c>
      <c r="K47" s="11">
        <f>0+0+2+1</f>
        <v>3</v>
      </c>
      <c r="L47" s="11">
        <f t="shared" si="42"/>
        <v>750</v>
      </c>
      <c r="M47" s="11">
        <f t="shared" si="43"/>
        <v>6000</v>
      </c>
      <c r="N47" s="11">
        <f t="shared" si="44"/>
        <v>552</v>
      </c>
      <c r="O47" s="11">
        <f t="shared" si="45"/>
        <v>750</v>
      </c>
      <c r="P47" s="32"/>
    </row>
    <row r="48" spans="1:16" s="2" customFormat="1">
      <c r="A48" s="12" t="s">
        <v>82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83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11572</v>
      </c>
      <c r="H56" s="17">
        <f>SUM(H46:H55)</f>
        <v>12480</v>
      </c>
      <c r="I56" s="39"/>
      <c r="J56" s="17">
        <f>SUM(J46:J55)</f>
        <v>13080</v>
      </c>
      <c r="K56" s="41"/>
      <c r="L56" s="17">
        <f>SUM(L46:L55)</f>
        <v>1000</v>
      </c>
      <c r="M56" s="17">
        <f>SUM(M46:M55)</f>
        <v>14080</v>
      </c>
      <c r="N56" s="17">
        <f>SUM(N46:N55)</f>
        <v>1600</v>
      </c>
      <c r="O56" s="17">
        <f>SUM(O46:O55)-P56</f>
        <v>250</v>
      </c>
      <c r="P56" s="17">
        <f>0+0+1250-1250+500+250</f>
        <v>750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84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85</v>
      </c>
      <c r="B60" s="5">
        <v>16</v>
      </c>
      <c r="C60" s="5">
        <v>0</v>
      </c>
      <c r="D60" s="67">
        <f>1237/16</f>
        <v>77.3125</v>
      </c>
      <c r="E60" s="4">
        <f t="shared" si="48"/>
        <v>10</v>
      </c>
      <c r="F60" s="4">
        <f>0+0+1</f>
        <v>1</v>
      </c>
      <c r="G60" s="11">
        <f t="shared" si="49"/>
        <v>773.125</v>
      </c>
      <c r="H60" s="11">
        <f t="shared" si="50"/>
        <v>1237</v>
      </c>
      <c r="I60" s="5">
        <v>85</v>
      </c>
      <c r="J60" s="11">
        <f t="shared" si="51"/>
        <v>850</v>
      </c>
      <c r="K60" s="11">
        <f>0+0+1+1+1+1+2</f>
        <v>6</v>
      </c>
      <c r="L60" s="11">
        <f t="shared" si="52"/>
        <v>510</v>
      </c>
      <c r="M60" s="11">
        <f t="shared" si="53"/>
        <v>1360</v>
      </c>
      <c r="N60" s="11">
        <f t="shared" si="54"/>
        <v>123</v>
      </c>
      <c r="O60" s="11">
        <f t="shared" si="55"/>
        <v>510</v>
      </c>
      <c r="P60" s="32"/>
    </row>
    <row r="61" spans="1:16" s="2" customFormat="1">
      <c r="A61" s="12" t="s">
        <v>86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18</v>
      </c>
      <c r="F61" s="4">
        <f>0+0+1</f>
        <v>1</v>
      </c>
      <c r="G61" s="11">
        <f t="shared" si="49"/>
        <v>1392</v>
      </c>
      <c r="H61" s="11">
        <f t="shared" si="50"/>
        <v>1392</v>
      </c>
      <c r="I61" s="5">
        <v>85</v>
      </c>
      <c r="J61" s="11">
        <f t="shared" si="51"/>
        <v>1530</v>
      </c>
      <c r="K61" s="11">
        <f t="shared" ref="K61:K66" si="56">0+0</f>
        <v>0</v>
      </c>
      <c r="L61" s="11">
        <f t="shared" si="52"/>
        <v>0</v>
      </c>
      <c r="M61" s="11">
        <f t="shared" si="53"/>
        <v>1530</v>
      </c>
      <c r="N61" s="11">
        <f t="shared" si="54"/>
        <v>138</v>
      </c>
      <c r="O61" s="11">
        <f t="shared" si="55"/>
        <v>0</v>
      </c>
      <c r="P61" s="32"/>
    </row>
    <row r="62" spans="1:16" s="2" customFormat="1">
      <c r="A62" s="12" t="s">
        <v>87</v>
      </c>
      <c r="B62" s="5">
        <v>16</v>
      </c>
      <c r="C62" s="5">
        <v>0</v>
      </c>
      <c r="D62" s="67">
        <f>1237/16</f>
        <v>77.3125</v>
      </c>
      <c r="E62" s="4">
        <f t="shared" si="48"/>
        <v>12</v>
      </c>
      <c r="F62" s="4">
        <f>0+0+1</f>
        <v>1</v>
      </c>
      <c r="G62" s="11">
        <f t="shared" si="49"/>
        <v>927.75</v>
      </c>
      <c r="H62" s="11">
        <f t="shared" si="50"/>
        <v>1237</v>
      </c>
      <c r="I62" s="5">
        <v>85</v>
      </c>
      <c r="J62" s="11">
        <f t="shared" si="51"/>
        <v>1020</v>
      </c>
      <c r="K62" s="11">
        <f>0+0+2+1+1</f>
        <v>4</v>
      </c>
      <c r="L62" s="11">
        <f t="shared" si="52"/>
        <v>340</v>
      </c>
      <c r="M62" s="11">
        <f t="shared" si="53"/>
        <v>1360</v>
      </c>
      <c r="N62" s="11">
        <f t="shared" si="54"/>
        <v>123</v>
      </c>
      <c r="O62" s="11">
        <f t="shared" si="55"/>
        <v>340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7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si="56"/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7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6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7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6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7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6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5207.875</v>
      </c>
      <c r="H67" s="17">
        <f>SUM(H59:H66)</f>
        <v>6122</v>
      </c>
      <c r="I67" s="39"/>
      <c r="J67" s="17">
        <f>SUM(J59:J66)</f>
        <v>5725</v>
      </c>
      <c r="K67" s="41"/>
      <c r="L67" s="17">
        <f>SUM(L59:L66)</f>
        <v>1005</v>
      </c>
      <c r="M67" s="17">
        <f>SUM(M59:M66)</f>
        <v>6730</v>
      </c>
      <c r="N67" s="17">
        <f>SUM(N59:N66)</f>
        <v>608</v>
      </c>
      <c r="O67" s="17">
        <f>SUM(O59:O66)-P67</f>
        <v>85</v>
      </c>
      <c r="P67" s="17">
        <f>0+0+240+185+155+85+255</f>
        <v>920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</f>
        <v>45240.02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39916.75</v>
      </c>
    </row>
    <row r="73" spans="1:16">
      <c r="A73" s="23" t="s">
        <v>64</v>
      </c>
      <c r="B73" s="44">
        <f>J14+J27+J37+J43+J56+J67</f>
        <v>47750</v>
      </c>
    </row>
    <row r="74" spans="1:16" ht="15.75" thickBot="1">
      <c r="A74" s="45" t="s">
        <v>67</v>
      </c>
      <c r="B74" s="51">
        <f>B75-B71</f>
        <v>5724.8966666666674</v>
      </c>
    </row>
    <row r="75" spans="1:16">
      <c r="A75" s="46" t="s">
        <v>56</v>
      </c>
      <c r="B75" s="47">
        <f>H14+H27+H37+H43+H56+H67</f>
        <v>50964.916666666664</v>
      </c>
    </row>
    <row r="76" spans="1:16">
      <c r="A76" s="43" t="s">
        <v>62</v>
      </c>
      <c r="B76" s="48">
        <f>M14+M27+M37+M43+M56+M67</f>
        <v>61025</v>
      </c>
    </row>
    <row r="77" spans="1:16">
      <c r="A77" s="24" t="s">
        <v>61</v>
      </c>
      <c r="B77" s="27">
        <f>N14+N27+N37+N43+N56+N67</f>
        <v>10060.083333333334</v>
      </c>
    </row>
    <row r="78" spans="1:16" ht="15.75" thickBot="1">
      <c r="A78" s="49" t="s">
        <v>70</v>
      </c>
      <c r="B78" s="50">
        <f>L14+L27+L37+L43+L56+L67</f>
        <v>13275</v>
      </c>
    </row>
    <row r="79" spans="1:16">
      <c r="A79" s="52" t="s">
        <v>66</v>
      </c>
      <c r="B79" s="53">
        <f>P14+P27+P37+P43+P56+P67</f>
        <v>10770</v>
      </c>
    </row>
    <row r="80" spans="1:16">
      <c r="A80" s="25" t="s">
        <v>65</v>
      </c>
      <c r="B80" s="28">
        <f>O14+O27+O37+O43+O56+O67</f>
        <v>2505</v>
      </c>
    </row>
    <row r="81" spans="1:2" ht="15.75" thickBot="1">
      <c r="A81" s="57" t="s">
        <v>68</v>
      </c>
      <c r="B81" s="58">
        <f>B79-B74-B82</f>
        <v>5045.1033333333326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55300.103333333333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2015-02-14T18:43:51Z</dcterms:modified>
</cp:coreProperties>
</file>