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F13"/>
  <c r="F6"/>
  <c r="F5"/>
  <c r="B73"/>
  <c r="K7"/>
  <c r="O15"/>
  <c r="N15"/>
  <c r="M15"/>
  <c r="L15"/>
  <c r="K15"/>
  <c r="F15"/>
  <c r="D15"/>
  <c r="O14"/>
  <c r="N14"/>
  <c r="M14"/>
  <c r="L14"/>
  <c r="K14"/>
  <c r="F14"/>
  <c r="D14"/>
  <c r="K6"/>
  <c r="K12"/>
  <c r="K42"/>
  <c r="K64"/>
  <c r="K63"/>
  <c r="K19"/>
  <c r="K13"/>
  <c r="K11"/>
  <c r="K10"/>
  <c r="K9"/>
  <c r="K8"/>
  <c r="K5"/>
  <c r="K62"/>
  <c r="K61"/>
  <c r="F12"/>
  <c r="P58"/>
  <c r="K49"/>
  <c r="F19"/>
  <c r="F8"/>
  <c r="F9"/>
  <c r="F10"/>
  <c r="F11"/>
  <c r="F7"/>
  <c r="E15" l="1"/>
  <c r="E14"/>
  <c r="J14" s="1"/>
  <c r="G14"/>
  <c r="D19"/>
  <c r="K48"/>
  <c r="L48" s="1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F64"/>
  <c r="F63"/>
  <c r="F62"/>
  <c r="F61"/>
  <c r="F51"/>
  <c r="F50"/>
  <c r="F49"/>
  <c r="F48"/>
  <c r="D51"/>
  <c r="D50"/>
  <c r="F20"/>
  <c r="D20"/>
  <c r="F42"/>
  <c r="D42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5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O7" l="1"/>
  <c r="O16" s="1"/>
  <c r="L16"/>
  <c r="H15"/>
  <c r="J15"/>
  <c r="G15"/>
  <c r="H14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1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J65"/>
  <c r="M65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N62" s="1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G16" l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B80"/>
  <c r="J32"/>
  <c r="N52"/>
  <c r="N56"/>
  <c r="H39"/>
  <c r="N24"/>
  <c r="N67"/>
  <c r="J20"/>
  <c r="N33"/>
  <c r="N22"/>
  <c r="N26"/>
  <c r="N28"/>
  <c r="M61"/>
  <c r="J69"/>
  <c r="N65"/>
  <c r="N44"/>
  <c r="M6"/>
  <c r="N6" s="1"/>
  <c r="H58"/>
  <c r="M45"/>
  <c r="N42"/>
  <c r="G10"/>
  <c r="J10"/>
  <c r="M10" s="1"/>
  <c r="N10" s="1"/>
  <c r="J5"/>
  <c r="M5" s="1"/>
  <c r="M16" s="1"/>
  <c r="H5"/>
  <c r="H16" s="1"/>
  <c r="G29"/>
  <c r="G39"/>
  <c r="J16" l="1"/>
  <c r="M69"/>
  <c r="N63"/>
  <c r="J58"/>
  <c r="M58"/>
  <c r="H69"/>
  <c r="N11"/>
  <c r="M32"/>
  <c r="J39"/>
  <c r="N58"/>
  <c r="M20"/>
  <c r="N20" s="1"/>
  <c r="N29" s="1"/>
  <c r="J29"/>
  <c r="N45"/>
  <c r="N61"/>
  <c r="B74"/>
  <c r="N5"/>
  <c r="N16" s="1"/>
  <c r="B82"/>
  <c r="N69" l="1"/>
  <c r="B77"/>
  <c r="B76" s="1"/>
  <c r="B83" s="1"/>
  <c r="M29"/>
  <c r="M39"/>
  <c r="N32"/>
  <c r="N39" s="1"/>
  <c r="B75"/>
  <c r="B79" l="1"/>
  <c r="B85"/>
  <c r="B78"/>
</calcChain>
</file>

<file path=xl/sharedStrings.xml><?xml version="1.0" encoding="utf-8"?>
<sst xmlns="http://schemas.openxmlformats.org/spreadsheetml/2006/main" count="173" uniqueCount="90">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</sst>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5"/>
  <sheetViews>
    <sheetView tabSelected="1" workbookViewId="0">
      <pane ySplit="2" topLeftCell="A30" activePane="bottomLeft" state="frozen"/>
      <selection pane="bottomLeft" activeCell="C82" sqref="C8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118</v>
      </c>
      <c r="F5" s="4">
        <f>0+0+2+3+2</f>
        <v>7</v>
      </c>
      <c r="G5" s="11">
        <f>E5*D5</f>
        <v>2310.833333333333</v>
      </c>
      <c r="H5" s="11">
        <f>(E5+K5)*D5</f>
        <v>5385.4166666666661</v>
      </c>
      <c r="I5" s="11">
        <v>25</v>
      </c>
      <c r="J5" s="11">
        <f>(I5*E5)</f>
        <v>2950</v>
      </c>
      <c r="K5" s="11">
        <f>0+0+9+14+1+6+2+13+11+12+6+4+2+2+4+6+11+7+6+8+11+8+14</f>
        <v>157</v>
      </c>
      <c r="L5" s="11">
        <f>K5*I5</f>
        <v>3925</v>
      </c>
      <c r="M5" s="11">
        <f>J5+L5</f>
        <v>6875</v>
      </c>
      <c r="N5" s="11">
        <f>M5-H5</f>
        <v>1489.5833333333339</v>
      </c>
      <c r="O5" s="11">
        <f>L5</f>
        <v>3925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5" si="0">(C6+(F6*B6))-K6</f>
        <v>77</v>
      </c>
      <c r="F6" s="4">
        <f>0+0+3+1+2</f>
        <v>6</v>
      </c>
      <c r="G6" s="11">
        <f t="shared" ref="G6:G15" si="1">E6*D6</f>
        <v>2566.666666666667</v>
      </c>
      <c r="H6" s="11">
        <f t="shared" ref="H6:H15" si="2">(E6+K6)*D6</f>
        <v>4800</v>
      </c>
      <c r="I6" s="11">
        <v>40</v>
      </c>
      <c r="J6" s="11">
        <f t="shared" ref="J6:J15" si="3">(I6*E6)</f>
        <v>3080</v>
      </c>
      <c r="K6" s="11">
        <f>0+0+2+1+4+2+4+7+7+4+4+1+1+1+3+4+4+6+4+2+2+4</f>
        <v>67</v>
      </c>
      <c r="L6" s="11">
        <f t="shared" ref="L6:L15" si="4">K6*I6</f>
        <v>2680</v>
      </c>
      <c r="M6" s="11">
        <f t="shared" ref="M6:M15" si="5">J6+L6</f>
        <v>5760</v>
      </c>
      <c r="N6" s="11">
        <f t="shared" ref="N6:N15" si="6">M6-H6</f>
        <v>960</v>
      </c>
      <c r="O6" s="11">
        <f t="shared" ref="O6:O15" si="7">L6</f>
        <v>2680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26</v>
      </c>
      <c r="F7" s="4">
        <f>0+0+3+2</f>
        <v>5</v>
      </c>
      <c r="G7" s="11">
        <f t="shared" si="1"/>
        <v>1365</v>
      </c>
      <c r="H7" s="11">
        <f t="shared" si="2"/>
        <v>4042.5</v>
      </c>
      <c r="I7" s="11">
        <v>60</v>
      </c>
      <c r="J7" s="11">
        <f t="shared" si="3"/>
        <v>1560</v>
      </c>
      <c r="K7" s="11">
        <f>0+0+1+5+3+3+2+2+2+6+1+2+1+3+7+3+3+1+2+2+2</f>
        <v>51</v>
      </c>
      <c r="L7" s="11">
        <f t="shared" si="4"/>
        <v>3060</v>
      </c>
      <c r="M7" s="11">
        <f t="shared" si="5"/>
        <v>4620</v>
      </c>
      <c r="N7" s="11">
        <f t="shared" si="6"/>
        <v>577.5</v>
      </c>
      <c r="O7" s="11">
        <f t="shared" si="7"/>
        <v>3060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50</v>
      </c>
      <c r="F8" s="4">
        <f>0+0+1+2+2</f>
        <v>5</v>
      </c>
      <c r="G8" s="11">
        <f t="shared" si="1"/>
        <v>1458.3333333333335</v>
      </c>
      <c r="H8" s="11">
        <f t="shared" si="2"/>
        <v>3500</v>
      </c>
      <c r="I8" s="11">
        <v>40</v>
      </c>
      <c r="J8" s="11">
        <f t="shared" si="3"/>
        <v>2000</v>
      </c>
      <c r="K8" s="11">
        <f>0+0+1+3+1+3+1+9+2+7+1+1+1+3+3+3+10+11+1+2+4+3</f>
        <v>70</v>
      </c>
      <c r="L8" s="11">
        <f t="shared" si="4"/>
        <v>2800</v>
      </c>
      <c r="M8" s="11">
        <f t="shared" si="5"/>
        <v>4800</v>
      </c>
      <c r="N8" s="11">
        <f t="shared" si="6"/>
        <v>1300</v>
      </c>
      <c r="O8" s="11">
        <f t="shared" si="7"/>
        <v>2800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27</v>
      </c>
      <c r="F9" s="4">
        <f>0+0+2+1+1</f>
        <v>4</v>
      </c>
      <c r="G9" s="11">
        <f t="shared" si="1"/>
        <v>1321.875</v>
      </c>
      <c r="H9" s="11">
        <f t="shared" si="2"/>
        <v>4700</v>
      </c>
      <c r="I9" s="11">
        <v>60</v>
      </c>
      <c r="J9" s="11">
        <f t="shared" si="3"/>
        <v>1620</v>
      </c>
      <c r="K9" s="11">
        <f>0+0+2+4+3+4+1+3+2+4+7+4+4+1+5+4+1+1+2+5+7+5</f>
        <v>69</v>
      </c>
      <c r="L9" s="11">
        <f t="shared" si="4"/>
        <v>4140</v>
      </c>
      <c r="M9" s="11">
        <f t="shared" si="5"/>
        <v>5760</v>
      </c>
      <c r="N9" s="11">
        <f t="shared" si="6"/>
        <v>1060</v>
      </c>
      <c r="O9" s="11">
        <f t="shared" si="7"/>
        <v>4140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27</v>
      </c>
      <c r="F10" s="4">
        <f>0+0+5+2</f>
        <v>7</v>
      </c>
      <c r="G10" s="11">
        <f t="shared" si="1"/>
        <v>2205</v>
      </c>
      <c r="H10" s="11">
        <f t="shared" si="2"/>
        <v>6860</v>
      </c>
      <c r="I10" s="11">
        <v>100</v>
      </c>
      <c r="J10" s="11">
        <f t="shared" si="3"/>
        <v>2700</v>
      </c>
      <c r="K10" s="11">
        <f>0+0+2+5+2+2+2+4+2+5+2+1+3+3+1+6+1+4+2+6+4</f>
        <v>57</v>
      </c>
      <c r="L10" s="11">
        <f t="shared" si="4"/>
        <v>5700</v>
      </c>
      <c r="M10" s="11">
        <f t="shared" si="5"/>
        <v>8400</v>
      </c>
      <c r="N10" s="11">
        <f t="shared" si="6"/>
        <v>1540</v>
      </c>
      <c r="O10" s="11">
        <f t="shared" si="7"/>
        <v>5700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29</v>
      </c>
      <c r="F11" s="4">
        <f>0+0+4+2+3</f>
        <v>9</v>
      </c>
      <c r="G11" s="11">
        <f t="shared" si="1"/>
        <v>3866.666666666667</v>
      </c>
      <c r="H11" s="11">
        <f t="shared" si="2"/>
        <v>8000.0000000000009</v>
      </c>
      <c r="I11" s="11">
        <v>150</v>
      </c>
      <c r="J11" s="11">
        <f t="shared" si="3"/>
        <v>4350</v>
      </c>
      <c r="K11" s="11">
        <f>0+0+1+2+2+1+3+4+1+1+2+4+3+1+2+3+1</f>
        <v>31</v>
      </c>
      <c r="L11" s="11">
        <f t="shared" si="4"/>
        <v>4650</v>
      </c>
      <c r="M11" s="11">
        <f t="shared" si="5"/>
        <v>9000</v>
      </c>
      <c r="N11" s="11">
        <f t="shared" si="6"/>
        <v>999.99999999999909</v>
      </c>
      <c r="O11" s="11">
        <f t="shared" si="7"/>
        <v>4650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32</v>
      </c>
      <c r="F12" s="65">
        <f>0+0+3+2</f>
        <v>5</v>
      </c>
      <c r="G12" s="11">
        <f t="shared" si="1"/>
        <v>1600</v>
      </c>
      <c r="H12" s="11">
        <f t="shared" si="2"/>
        <v>3000</v>
      </c>
      <c r="I12" s="66">
        <v>60</v>
      </c>
      <c r="J12" s="66">
        <f t="shared" si="3"/>
        <v>1920</v>
      </c>
      <c r="K12" s="11">
        <f>0+0+1+1+2+6+2+3+1+1+3+1+1+1+2+3</f>
        <v>28</v>
      </c>
      <c r="L12" s="11">
        <f t="shared" si="4"/>
        <v>1680</v>
      </c>
      <c r="M12" s="11">
        <f t="shared" si="5"/>
        <v>3600</v>
      </c>
      <c r="N12" s="11">
        <f t="shared" si="6"/>
        <v>600</v>
      </c>
      <c r="O12" s="11">
        <f t="shared" si="7"/>
        <v>1680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31</v>
      </c>
      <c r="F13" s="65">
        <f>0+0+3+2</f>
        <v>5</v>
      </c>
      <c r="G13" s="11">
        <f t="shared" si="1"/>
        <v>1472.5</v>
      </c>
      <c r="H13" s="11">
        <f t="shared" si="2"/>
        <v>2850</v>
      </c>
      <c r="I13" s="66">
        <v>60</v>
      </c>
      <c r="J13" s="66">
        <f t="shared" si="3"/>
        <v>1860</v>
      </c>
      <c r="K13" s="11">
        <f>0+0+2+2+3+1+4+1+2+2+1+1+1+2+1+2+1+1+2</f>
        <v>29</v>
      </c>
      <c r="L13" s="11">
        <f t="shared" si="4"/>
        <v>1740</v>
      </c>
      <c r="M13" s="11">
        <f t="shared" si="5"/>
        <v>3600</v>
      </c>
      <c r="N13" s="11">
        <f t="shared" si="6"/>
        <v>750</v>
      </c>
      <c r="O13" s="11">
        <f t="shared" si="7"/>
        <v>1740</v>
      </c>
      <c r="P13" s="66"/>
    </row>
    <row r="14" spans="1:16">
      <c r="A14" s="61" t="s">
        <v>88</v>
      </c>
      <c r="B14" s="62">
        <v>12</v>
      </c>
      <c r="C14" s="63">
        <v>0</v>
      </c>
      <c r="D14" s="64">
        <f>570/12</f>
        <v>47.5</v>
      </c>
      <c r="E14" s="4">
        <f t="shared" si="0"/>
        <v>12</v>
      </c>
      <c r="F14" s="65">
        <f>0+0+1</f>
        <v>1</v>
      </c>
      <c r="G14" s="11">
        <f t="shared" si="1"/>
        <v>570</v>
      </c>
      <c r="H14" s="11">
        <f t="shared" si="2"/>
        <v>570</v>
      </c>
      <c r="I14" s="66">
        <v>60</v>
      </c>
      <c r="J14" s="66">
        <f t="shared" si="3"/>
        <v>720</v>
      </c>
      <c r="K14" s="11">
        <f>0+0</f>
        <v>0</v>
      </c>
      <c r="L14" s="11">
        <f t="shared" si="4"/>
        <v>0</v>
      </c>
      <c r="M14" s="11">
        <f t="shared" si="5"/>
        <v>720</v>
      </c>
      <c r="N14" s="11">
        <f t="shared" si="6"/>
        <v>150</v>
      </c>
      <c r="O14" s="11">
        <f t="shared" si="7"/>
        <v>0</v>
      </c>
      <c r="P14" s="66"/>
    </row>
    <row r="15" spans="1:16">
      <c r="A15" s="61" t="s">
        <v>89</v>
      </c>
      <c r="B15" s="62">
        <v>24</v>
      </c>
      <c r="C15" s="63">
        <v>0</v>
      </c>
      <c r="D15" s="64">
        <f>480/24</f>
        <v>20</v>
      </c>
      <c r="E15" s="4">
        <f t="shared" si="0"/>
        <v>24</v>
      </c>
      <c r="F15" s="65">
        <f>0+0+1</f>
        <v>1</v>
      </c>
      <c r="G15" s="11">
        <f t="shared" si="1"/>
        <v>480</v>
      </c>
      <c r="H15" s="11">
        <f t="shared" si="2"/>
        <v>480</v>
      </c>
      <c r="I15" s="66">
        <v>30</v>
      </c>
      <c r="J15" s="66">
        <f t="shared" si="3"/>
        <v>720</v>
      </c>
      <c r="K15" s="11">
        <f t="shared" ref="K15:K16" si="8">0+0</f>
        <v>0</v>
      </c>
      <c r="L15" s="11">
        <f t="shared" si="4"/>
        <v>0</v>
      </c>
      <c r="M15" s="11">
        <f t="shared" si="5"/>
        <v>720</v>
      </c>
      <c r="N15" s="11">
        <f t="shared" si="6"/>
        <v>240</v>
      </c>
      <c r="O15" s="11">
        <f t="shared" si="7"/>
        <v>0</v>
      </c>
      <c r="P15" s="66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19216.875</v>
      </c>
      <c r="H16" s="17">
        <f>SUM(H5:H15)</f>
        <v>44187.916666666664</v>
      </c>
      <c r="I16" s="17"/>
      <c r="J16" s="17">
        <f>SUM(J5:J15)</f>
        <v>23480</v>
      </c>
      <c r="K16" s="11"/>
      <c r="L16" s="18">
        <f>SUM(L5:L15)</f>
        <v>30375</v>
      </c>
      <c r="M16" s="18">
        <f>SUM(M5:M15)</f>
        <v>53855</v>
      </c>
      <c r="N16" s="18">
        <f>SUM(N5:N15)</f>
        <v>9667.0833333333321</v>
      </c>
      <c r="O16" s="18">
        <f>SUM(O5:O15)-P16</f>
        <v>0</v>
      </c>
      <c r="P16" s="17">
        <f>0+0+630+1245+1710+725+1230+610+1405+1545+4520+760+940+690+830+1450+2935+1825+800+1360+1625+1640+1900</f>
        <v>30375</v>
      </c>
    </row>
    <row r="17" spans="1:16" ht="16.5" thickTop="1">
      <c r="A17" s="68" t="s">
        <v>13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0</v>
      </c>
      <c r="D19" s="8">
        <f>972/24</f>
        <v>40.5</v>
      </c>
      <c r="E19" s="4">
        <f>(C19+(F19*B19))-K19</f>
        <v>17</v>
      </c>
      <c r="F19" s="4">
        <f>0+0+1+1</f>
        <v>2</v>
      </c>
      <c r="G19" s="11">
        <f>E19*D19</f>
        <v>688.5</v>
      </c>
      <c r="H19" s="11">
        <f>(E19+K19)*D19</f>
        <v>1944</v>
      </c>
      <c r="I19" s="4">
        <v>50</v>
      </c>
      <c r="J19" s="11">
        <f>(I19*E19)</f>
        <v>850</v>
      </c>
      <c r="K19" s="11">
        <f>0+0+2+6+1+1+2+5+5+4+1+1+3</f>
        <v>31</v>
      </c>
      <c r="L19" s="11">
        <f>K19*I19</f>
        <v>1550</v>
      </c>
      <c r="M19" s="11">
        <f>J19+L19</f>
        <v>2400</v>
      </c>
      <c r="N19" s="11">
        <f>M19-H19</f>
        <v>456</v>
      </c>
      <c r="O19" s="11">
        <f>L19</f>
        <v>1550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688.5</v>
      </c>
      <c r="H29" s="17">
        <f>SUM(H19:H28)</f>
        <v>1944</v>
      </c>
      <c r="I29" s="16"/>
      <c r="J29" s="17">
        <f>SUM(J19:J28)</f>
        <v>850</v>
      </c>
      <c r="K29" s="18"/>
      <c r="L29" s="18">
        <f>SUM(L19:L28)</f>
        <v>1550</v>
      </c>
      <c r="M29" s="21">
        <f>SUM(M19:M28)</f>
        <v>2400</v>
      </c>
      <c r="N29" s="21">
        <f>SUM(N19:N28)</f>
        <v>456</v>
      </c>
      <c r="O29" s="18">
        <f>SUM(O19:O28)-P29</f>
        <v>0</v>
      </c>
      <c r="P29" s="17">
        <f>0+0+400+50+50+100+250+250+250+50+150</f>
        <v>1550</v>
      </c>
    </row>
    <row r="30" spans="1:16" ht="16.5" thickTop="1">
      <c r="A30" s="68" t="s">
        <v>35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68" t="s">
        <v>34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0</v>
      </c>
      <c r="D42" s="4">
        <f>3900/50</f>
        <v>78</v>
      </c>
      <c r="E42" s="4">
        <f t="shared" ref="E42:E44" si="29">(C42+(F42*B42))-K42</f>
        <v>24</v>
      </c>
      <c r="F42" s="4">
        <f>0+0+1</f>
        <v>1</v>
      </c>
      <c r="G42" s="11">
        <f t="shared" ref="G42:G44" si="30">E42*D42</f>
        <v>1872</v>
      </c>
      <c r="H42" s="11">
        <f t="shared" ref="H42:H44" si="31">(E42+K42)*D42</f>
        <v>3900</v>
      </c>
      <c r="I42" s="4">
        <v>110</v>
      </c>
      <c r="J42" s="11">
        <f t="shared" ref="J42:J44" si="32">(I42*E42)</f>
        <v>2640</v>
      </c>
      <c r="K42" s="11">
        <f>0+0+2+5+4+1+4.5+1.5+3+4+1</f>
        <v>26</v>
      </c>
      <c r="L42" s="11">
        <f t="shared" ref="L42:L44" si="33">K42*I42</f>
        <v>2860</v>
      </c>
      <c r="M42" s="11">
        <f t="shared" ref="M42:M44" si="34">J42+L42</f>
        <v>5500</v>
      </c>
      <c r="N42" s="11">
        <f t="shared" ref="N42:N44" si="35">M42-H42</f>
        <v>1600</v>
      </c>
      <c r="O42" s="11">
        <f t="shared" ref="O42:O44" si="36">L42</f>
        <v>2860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1872</v>
      </c>
      <c r="H45" s="17">
        <f>SUM(H42:H44)</f>
        <v>3900</v>
      </c>
      <c r="I45" s="16"/>
      <c r="J45" s="17">
        <f>SUM(J42:J44)</f>
        <v>2640</v>
      </c>
      <c r="K45" s="17"/>
      <c r="L45" s="17">
        <f>SUM(L42:L44)</f>
        <v>2860</v>
      </c>
      <c r="M45" s="17">
        <f>SUM(M42:M44)</f>
        <v>5500</v>
      </c>
      <c r="N45" s="17">
        <f>SUM(N42:N44)</f>
        <v>1600</v>
      </c>
      <c r="O45" s="17">
        <f>SUM(O42:O44)-P45</f>
        <v>0</v>
      </c>
      <c r="P45" s="17">
        <f>0+0+220+550+550+495+165+330+440+110</f>
        <v>2860</v>
      </c>
    </row>
    <row r="46" spans="1:16" s="1" customFormat="1" ht="16.5" thickTop="1">
      <c r="A46" s="74" t="s">
        <v>42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0</v>
      </c>
      <c r="D48" s="67">
        <f>1816/8</f>
        <v>227</v>
      </c>
      <c r="E48" s="4">
        <f t="shared" ref="E48:E57" si="39">(C48+(F48*B48))-K48</f>
        <v>15</v>
      </c>
      <c r="F48" s="4">
        <f>0+0+2</f>
        <v>2</v>
      </c>
      <c r="G48" s="11">
        <f t="shared" ref="G48:G57" si="40">E48*D48</f>
        <v>3405</v>
      </c>
      <c r="H48" s="11">
        <f t="shared" ref="H48:H57" si="41">(E48+K48)*D48</f>
        <v>3632</v>
      </c>
      <c r="I48" s="5">
        <v>250</v>
      </c>
      <c r="J48" s="11">
        <f t="shared" ref="J48:J57" si="42">(I48*E48)</f>
        <v>3750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4000</v>
      </c>
      <c r="N48" s="11">
        <f t="shared" ref="N48:N57" si="45">M48-H48</f>
        <v>368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0</v>
      </c>
      <c r="D49" s="67">
        <f>1816/8</f>
        <v>227</v>
      </c>
      <c r="E49" s="4">
        <f t="shared" si="39"/>
        <v>15</v>
      </c>
      <c r="F49" s="4">
        <f>0+0+3</f>
        <v>3</v>
      </c>
      <c r="G49" s="11">
        <f t="shared" si="40"/>
        <v>3405</v>
      </c>
      <c r="H49" s="11">
        <f t="shared" si="41"/>
        <v>5448</v>
      </c>
      <c r="I49" s="5">
        <v>250</v>
      </c>
      <c r="J49" s="11">
        <f t="shared" si="42"/>
        <v>3750</v>
      </c>
      <c r="K49" s="11">
        <f>0+0+2+1+1+1+1+1+1+1</f>
        <v>9</v>
      </c>
      <c r="L49" s="11">
        <f t="shared" si="43"/>
        <v>2250</v>
      </c>
      <c r="M49" s="11">
        <f t="shared" si="44"/>
        <v>6000</v>
      </c>
      <c r="N49" s="11">
        <f t="shared" si="45"/>
        <v>552</v>
      </c>
      <c r="O49" s="11">
        <f t="shared" si="46"/>
        <v>2250</v>
      </c>
      <c r="P49" s="32"/>
    </row>
    <row r="50" spans="1:16" s="2" customFormat="1">
      <c r="A50" s="12" t="s">
        <v>81</v>
      </c>
      <c r="B50" s="5">
        <v>64</v>
      </c>
      <c r="C50" s="5">
        <v>0</v>
      </c>
      <c r="D50" s="67">
        <f>1700/64</f>
        <v>26.5625</v>
      </c>
      <c r="E50" s="4">
        <f t="shared" si="39"/>
        <v>64</v>
      </c>
      <c r="F50" s="4">
        <f>0+0+1</f>
        <v>1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0</v>
      </c>
      <c r="D51" s="67">
        <f>1700/72</f>
        <v>23.611111111111111</v>
      </c>
      <c r="E51" s="4">
        <f t="shared" si="39"/>
        <v>72</v>
      </c>
      <c r="F51" s="4">
        <f>0+0+1</f>
        <v>1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10210</v>
      </c>
      <c r="H58" s="17">
        <f>SUM(H48:H57)</f>
        <v>12480</v>
      </c>
      <c r="I58" s="39"/>
      <c r="J58" s="17">
        <f>SUM(J48:J57)</f>
        <v>11580</v>
      </c>
      <c r="K58" s="41"/>
      <c r="L58" s="17">
        <f>SUM(L48:L57)</f>
        <v>2500</v>
      </c>
      <c r="M58" s="17">
        <f>SUM(M48:M57)</f>
        <v>14080</v>
      </c>
      <c r="N58" s="17">
        <f>SUM(N48:N57)</f>
        <v>1600</v>
      </c>
      <c r="O58" s="17">
        <f>SUM(O48:O57)-P58</f>
        <v>0</v>
      </c>
      <c r="P58" s="17">
        <f>0+0+1250-1250+500+250+500+250+250+250+250+250</f>
        <v>2500</v>
      </c>
    </row>
    <row r="59" spans="1:16" s="2" customFormat="1" ht="16.5" thickTop="1">
      <c r="A59" s="76" t="s">
        <v>49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0</v>
      </c>
      <c r="D61" s="5">
        <f>2256/16</f>
        <v>141</v>
      </c>
      <c r="E61" s="4">
        <f t="shared" ref="E61:E68" si="49">(C61+(F61*B61))-K61</f>
        <v>13</v>
      </c>
      <c r="F61" s="4">
        <f>0+0+1</f>
        <v>1</v>
      </c>
      <c r="G61" s="11">
        <f t="shared" ref="G61:G68" si="50">E61*D61</f>
        <v>1833</v>
      </c>
      <c r="H61" s="11">
        <f t="shared" ref="H61:H68" si="51">(E61+K61)*D61</f>
        <v>2256</v>
      </c>
      <c r="I61" s="5">
        <v>155</v>
      </c>
      <c r="J61" s="11">
        <f t="shared" ref="J61:J68" si="52">(I61*E61)</f>
        <v>2015</v>
      </c>
      <c r="K61" s="11">
        <f>0+0+1+1+1</f>
        <v>3</v>
      </c>
      <c r="L61" s="11">
        <f t="shared" ref="L61:L68" si="53">K61*I61</f>
        <v>465</v>
      </c>
      <c r="M61" s="11">
        <f t="shared" ref="M61:M68" si="54">J61+L61</f>
        <v>2480</v>
      </c>
      <c r="N61" s="11">
        <f t="shared" ref="N61:N68" si="55">M61-H61</f>
        <v>224</v>
      </c>
      <c r="O61" s="11">
        <f t="shared" ref="O61:O68" si="56">L61</f>
        <v>465</v>
      </c>
      <c r="P61" s="32"/>
    </row>
    <row r="62" spans="1:16" s="2" customFormat="1">
      <c r="A62" s="12" t="s">
        <v>84</v>
      </c>
      <c r="B62" s="5">
        <v>16</v>
      </c>
      <c r="C62" s="5">
        <v>0</v>
      </c>
      <c r="D62" s="67">
        <f>1237/16</f>
        <v>77.3125</v>
      </c>
      <c r="E62" s="4">
        <f t="shared" si="49"/>
        <v>7</v>
      </c>
      <c r="F62" s="4">
        <f>0+0+1</f>
        <v>1</v>
      </c>
      <c r="G62" s="11">
        <f t="shared" si="50"/>
        <v>541.1875</v>
      </c>
      <c r="H62" s="11">
        <f t="shared" si="51"/>
        <v>1237</v>
      </c>
      <c r="I62" s="5">
        <v>85</v>
      </c>
      <c r="J62" s="11">
        <f t="shared" si="52"/>
        <v>595</v>
      </c>
      <c r="K62" s="11">
        <f>0+0+1+1+1+1+2+1+1+1</f>
        <v>9</v>
      </c>
      <c r="L62" s="11">
        <f t="shared" si="53"/>
        <v>765</v>
      </c>
      <c r="M62" s="11">
        <f t="shared" si="54"/>
        <v>1360</v>
      </c>
      <c r="N62" s="11">
        <f t="shared" si="55"/>
        <v>123</v>
      </c>
      <c r="O62" s="11">
        <f t="shared" si="56"/>
        <v>765</v>
      </c>
      <c r="P62" s="32"/>
    </row>
    <row r="63" spans="1:16" s="2" customFormat="1">
      <c r="A63" s="12" t="s">
        <v>85</v>
      </c>
      <c r="B63" s="5">
        <v>18</v>
      </c>
      <c r="C63" s="5">
        <v>0</v>
      </c>
      <c r="D63" s="67">
        <f>1392/18</f>
        <v>77.333333333333329</v>
      </c>
      <c r="E63" s="4">
        <f t="shared" si="49"/>
        <v>9</v>
      </c>
      <c r="F63" s="4">
        <f>0+0+1</f>
        <v>1</v>
      </c>
      <c r="G63" s="11">
        <f t="shared" si="50"/>
        <v>696</v>
      </c>
      <c r="H63" s="11">
        <f t="shared" si="51"/>
        <v>1392</v>
      </c>
      <c r="I63" s="5">
        <v>85</v>
      </c>
      <c r="J63" s="11">
        <f t="shared" si="52"/>
        <v>765</v>
      </c>
      <c r="K63" s="11">
        <f>0+0+1+1+1+1+2+3</f>
        <v>9</v>
      </c>
      <c r="L63" s="11">
        <f t="shared" si="53"/>
        <v>765</v>
      </c>
      <c r="M63" s="11">
        <f t="shared" si="54"/>
        <v>1530</v>
      </c>
      <c r="N63" s="11">
        <f t="shared" si="55"/>
        <v>138</v>
      </c>
      <c r="O63" s="11">
        <f t="shared" si="56"/>
        <v>765</v>
      </c>
      <c r="P63" s="32"/>
    </row>
    <row r="64" spans="1:16" s="2" customFormat="1">
      <c r="A64" s="12" t="s">
        <v>86</v>
      </c>
      <c r="B64" s="5">
        <v>16</v>
      </c>
      <c r="C64" s="5">
        <v>0</v>
      </c>
      <c r="D64" s="67">
        <f>1237/16</f>
        <v>77.3125</v>
      </c>
      <c r="E64" s="4">
        <f t="shared" si="49"/>
        <v>8</v>
      </c>
      <c r="F64" s="4">
        <f>0+0+1</f>
        <v>1</v>
      </c>
      <c r="G64" s="11">
        <f t="shared" si="50"/>
        <v>618.5</v>
      </c>
      <c r="H64" s="11">
        <f t="shared" si="51"/>
        <v>1237</v>
      </c>
      <c r="I64" s="5">
        <v>85</v>
      </c>
      <c r="J64" s="11">
        <f t="shared" si="52"/>
        <v>680</v>
      </c>
      <c r="K64" s="11">
        <f>0+0+2+1+1+1+1+1+1</f>
        <v>8</v>
      </c>
      <c r="L64" s="11">
        <f t="shared" si="53"/>
        <v>680</v>
      </c>
      <c r="M64" s="11">
        <f t="shared" si="54"/>
        <v>1360</v>
      </c>
      <c r="N64" s="11">
        <f t="shared" si="55"/>
        <v>123</v>
      </c>
      <c r="O64" s="11">
        <f t="shared" si="56"/>
        <v>680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3688.6875</v>
      </c>
      <c r="H69" s="17">
        <f>SUM(H61:H68)</f>
        <v>6122</v>
      </c>
      <c r="I69" s="39"/>
      <c r="J69" s="17">
        <f>SUM(J61:J68)</f>
        <v>4055</v>
      </c>
      <c r="K69" s="41"/>
      <c r="L69" s="17">
        <f>SUM(L61:L68)</f>
        <v>2675</v>
      </c>
      <c r="M69" s="17">
        <f>SUM(M61:M68)</f>
        <v>6730</v>
      </c>
      <c r="N69" s="17">
        <f>SUM(N61:N68)</f>
        <v>608</v>
      </c>
      <c r="O69" s="17">
        <f>SUM(O61:O68)-P69</f>
        <v>0</v>
      </c>
      <c r="P69" s="17">
        <f>0+0+240+185+155+85+255+255+170+85+240+85+85+85+410+340</f>
        <v>2675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0" t="s">
        <v>39</v>
      </c>
      <c r="B72" s="7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1:16" ht="16.5" thickBot="1">
      <c r="A73" s="55" t="s">
        <v>69</v>
      </c>
      <c r="B73" s="56">
        <f>26605+18602+52.5-19.48+972+1400+2590+1600+1260+1080+1200+765</f>
        <v>56107.02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>
      <c r="A74" s="22" t="s">
        <v>63</v>
      </c>
      <c r="B74" s="26">
        <f>G16+G29+G39+G45+G58+G69</f>
        <v>35676.0625</v>
      </c>
    </row>
    <row r="75" spans="1:16">
      <c r="A75" s="23" t="s">
        <v>64</v>
      </c>
      <c r="B75" s="44">
        <f>J16+J29+J39+J45+J58+J69</f>
        <v>42605</v>
      </c>
    </row>
    <row r="76" spans="1:16" ht="15.75" thickBot="1">
      <c r="A76" s="45" t="s">
        <v>67</v>
      </c>
      <c r="B76" s="51">
        <f>B77-B73</f>
        <v>12526.89666666666</v>
      </c>
    </row>
    <row r="77" spans="1:16">
      <c r="A77" s="46" t="s">
        <v>56</v>
      </c>
      <c r="B77" s="47">
        <f>H16+H29+H39+H45+H58+H69</f>
        <v>68633.916666666657</v>
      </c>
    </row>
    <row r="78" spans="1:16">
      <c r="A78" s="43" t="s">
        <v>62</v>
      </c>
      <c r="B78" s="48">
        <f>M16+M29+M39+M45+M58+M69</f>
        <v>82565</v>
      </c>
    </row>
    <row r="79" spans="1:16">
      <c r="A79" s="24" t="s">
        <v>61</v>
      </c>
      <c r="B79" s="27">
        <f>N16+N29+N39+N45+N58+N69</f>
        <v>13931.083333333332</v>
      </c>
    </row>
    <row r="80" spans="1:16" ht="15.75" thickBot="1">
      <c r="A80" s="49" t="s">
        <v>70</v>
      </c>
      <c r="B80" s="50">
        <f>L16+L29+L39+L45+L58+L69</f>
        <v>39960</v>
      </c>
    </row>
    <row r="81" spans="1:2">
      <c r="A81" s="52" t="s">
        <v>66</v>
      </c>
      <c r="B81" s="53">
        <f>P16+P29+P39+P45+P58+P69</f>
        <v>39960</v>
      </c>
    </row>
    <row r="82" spans="1:2">
      <c r="A82" s="25" t="s">
        <v>65</v>
      </c>
      <c r="B82" s="28">
        <f>O16+O29+O39+O45+O58+O69</f>
        <v>0</v>
      </c>
    </row>
    <row r="83" spans="1:2" ht="15.75" thickBot="1">
      <c r="A83" s="57" t="s">
        <v>68</v>
      </c>
      <c r="B83" s="58">
        <f>B81-B76-B84</f>
        <v>27433.10333333334</v>
      </c>
    </row>
    <row r="84" spans="1:2">
      <c r="A84" s="59" t="s">
        <v>71</v>
      </c>
      <c r="B84" s="60">
        <v>0</v>
      </c>
    </row>
    <row r="85" spans="1:2" ht="15.75" thickBot="1">
      <c r="A85" s="33" t="s">
        <v>72</v>
      </c>
      <c r="B85" s="42">
        <f>(B75+B83)+B82</f>
        <v>70038.103333333333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2015-02-27T17:56:07Z</dcterms:modified>
</cp:coreProperties>
</file>