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6" i="1"/>
  <c r="P45"/>
  <c r="P69"/>
  <c r="K65"/>
  <c r="K64"/>
  <c r="K63"/>
  <c r="K42"/>
  <c r="K15"/>
  <c r="K14"/>
  <c r="K13"/>
  <c r="K12"/>
  <c r="K11"/>
  <c r="K10"/>
  <c r="K9"/>
  <c r="K8"/>
  <c r="K7"/>
  <c r="K6"/>
  <c r="K5"/>
  <c r="P29"/>
  <c r="F13"/>
  <c r="F6"/>
  <c r="F5"/>
  <c r="B73"/>
  <c r="L15"/>
  <c r="O15" s="1"/>
  <c r="F15"/>
  <c r="D15"/>
  <c r="L14"/>
  <c r="O14" s="1"/>
  <c r="F14"/>
  <c r="D14"/>
  <c r="K19"/>
  <c r="K62"/>
  <c r="K61"/>
  <c r="F12"/>
  <c r="P58"/>
  <c r="K49"/>
  <c r="F19"/>
  <c r="F8"/>
  <c r="F9"/>
  <c r="F10"/>
  <c r="F11"/>
  <c r="F7"/>
  <c r="E15" l="1"/>
  <c r="E14"/>
  <c r="J14" s="1"/>
  <c r="M14" s="1"/>
  <c r="D19"/>
  <c r="K48"/>
  <c r="L48" s="1"/>
  <c r="L13"/>
  <c r="O13" s="1"/>
  <c r="L12"/>
  <c r="O12" s="1"/>
  <c r="E8"/>
  <c r="J8" s="1"/>
  <c r="L62"/>
  <c r="O62" s="1"/>
  <c r="L64"/>
  <c r="O64" s="1"/>
  <c r="E6"/>
  <c r="J6" s="1"/>
  <c r="E5"/>
  <c r="L49"/>
  <c r="O49" s="1"/>
  <c r="E62"/>
  <c r="J62" s="1"/>
  <c r="D49"/>
  <c r="D48"/>
  <c r="D63"/>
  <c r="D64"/>
  <c r="D62"/>
  <c r="D61"/>
  <c r="F64"/>
  <c r="F63"/>
  <c r="F62"/>
  <c r="F61"/>
  <c r="F51"/>
  <c r="F50"/>
  <c r="F49"/>
  <c r="F48"/>
  <c r="D51"/>
  <c r="D50"/>
  <c r="F20"/>
  <c r="D20"/>
  <c r="F42"/>
  <c r="D42"/>
  <c r="E12"/>
  <c r="H12" s="1"/>
  <c r="D12"/>
  <c r="D10"/>
  <c r="E13"/>
  <c r="J13" s="1"/>
  <c r="D13"/>
  <c r="L8"/>
  <c r="O8" s="1"/>
  <c r="D8"/>
  <c r="L42"/>
  <c r="P39"/>
  <c r="K34"/>
  <c r="E34" s="1"/>
  <c r="J34" s="1"/>
  <c r="M34" s="1"/>
  <c r="F34"/>
  <c r="L63"/>
  <c r="O63" s="1"/>
  <c r="K66"/>
  <c r="L66" s="1"/>
  <c r="O66" s="1"/>
  <c r="K67"/>
  <c r="L67" s="1"/>
  <c r="O67" s="1"/>
  <c r="K68"/>
  <c r="L68" s="1"/>
  <c r="O68" s="1"/>
  <c r="L65"/>
  <c r="O65" s="1"/>
  <c r="L61"/>
  <c r="F65"/>
  <c r="F66"/>
  <c r="F67"/>
  <c r="F68"/>
  <c r="E61"/>
  <c r="G61" s="1"/>
  <c r="K50"/>
  <c r="L50" s="1"/>
  <c r="O50" s="1"/>
  <c r="K51"/>
  <c r="L51" s="1"/>
  <c r="O51" s="1"/>
  <c r="K52"/>
  <c r="L52" s="1"/>
  <c r="O52" s="1"/>
  <c r="K53"/>
  <c r="L53" s="1"/>
  <c r="O53" s="1"/>
  <c r="K54"/>
  <c r="L54" s="1"/>
  <c r="O54" s="1"/>
  <c r="K55"/>
  <c r="L55" s="1"/>
  <c r="O55" s="1"/>
  <c r="K56"/>
  <c r="L56" s="1"/>
  <c r="O56" s="1"/>
  <c r="K57"/>
  <c r="L57" s="1"/>
  <c r="O57" s="1"/>
  <c r="K43"/>
  <c r="L43" s="1"/>
  <c r="O43" s="1"/>
  <c r="K44"/>
  <c r="E50"/>
  <c r="G50" s="1"/>
  <c r="F52"/>
  <c r="E52" s="1"/>
  <c r="G52" s="1"/>
  <c r="F53"/>
  <c r="F54"/>
  <c r="E54" s="1"/>
  <c r="G54" s="1"/>
  <c r="F55"/>
  <c r="F56"/>
  <c r="E56" s="1"/>
  <c r="G56" s="1"/>
  <c r="F57"/>
  <c r="E57" s="1"/>
  <c r="H57" s="1"/>
  <c r="E51"/>
  <c r="H51" s="1"/>
  <c r="E53"/>
  <c r="H53" s="1"/>
  <c r="E55"/>
  <c r="H55" s="1"/>
  <c r="E48"/>
  <c r="J48" s="1"/>
  <c r="L44"/>
  <c r="O44" s="1"/>
  <c r="E42"/>
  <c r="J42" s="1"/>
  <c r="K33"/>
  <c r="L33" s="1"/>
  <c r="O33" s="1"/>
  <c r="L34"/>
  <c r="O34" s="1"/>
  <c r="K35"/>
  <c r="L35" s="1"/>
  <c r="O35" s="1"/>
  <c r="K36"/>
  <c r="L36" s="1"/>
  <c r="O36" s="1"/>
  <c r="K37"/>
  <c r="L37" s="1"/>
  <c r="O37" s="1"/>
  <c r="K38"/>
  <c r="L38" s="1"/>
  <c r="O38" s="1"/>
  <c r="K32"/>
  <c r="L32" s="1"/>
  <c r="E19"/>
  <c r="H19" s="1"/>
  <c r="L19"/>
  <c r="O19" s="1"/>
  <c r="K20"/>
  <c r="L20" s="1"/>
  <c r="O20" s="1"/>
  <c r="K21"/>
  <c r="L21" s="1"/>
  <c r="O21" s="1"/>
  <c r="K22"/>
  <c r="L22" s="1"/>
  <c r="O22" s="1"/>
  <c r="K23"/>
  <c r="L23" s="1"/>
  <c r="O23" s="1"/>
  <c r="K24"/>
  <c r="L24" s="1"/>
  <c r="O24" s="1"/>
  <c r="K25"/>
  <c r="L25" s="1"/>
  <c r="O25" s="1"/>
  <c r="K26"/>
  <c r="L26" s="1"/>
  <c r="O26" s="1"/>
  <c r="K27"/>
  <c r="L27" s="1"/>
  <c r="O27" s="1"/>
  <c r="K28"/>
  <c r="L28" s="1"/>
  <c r="O28" s="1"/>
  <c r="L7"/>
  <c r="L10"/>
  <c r="O10" s="1"/>
  <c r="L11"/>
  <c r="O11" s="1"/>
  <c r="L9"/>
  <c r="O9" s="1"/>
  <c r="F32"/>
  <c r="E7"/>
  <c r="J7" s="1"/>
  <c r="F43"/>
  <c r="E43" s="1"/>
  <c r="J43" s="1"/>
  <c r="F44"/>
  <c r="F33"/>
  <c r="E33" s="1"/>
  <c r="J33" s="1"/>
  <c r="M33" s="1"/>
  <c r="F35"/>
  <c r="E35" s="1"/>
  <c r="J35" s="1"/>
  <c r="M35" s="1"/>
  <c r="F36"/>
  <c r="F37"/>
  <c r="E37" s="1"/>
  <c r="J37" s="1"/>
  <c r="M37" s="1"/>
  <c r="F38"/>
  <c r="F21"/>
  <c r="E21" s="1"/>
  <c r="H21" s="1"/>
  <c r="F22"/>
  <c r="E22" s="1"/>
  <c r="F23"/>
  <c r="E23" s="1"/>
  <c r="H23" s="1"/>
  <c r="F24"/>
  <c r="E24" s="1"/>
  <c r="F25"/>
  <c r="E25" s="1"/>
  <c r="H25" s="1"/>
  <c r="F26"/>
  <c r="E26" s="1"/>
  <c r="F27"/>
  <c r="E27" s="1"/>
  <c r="H27" s="1"/>
  <c r="F28"/>
  <c r="E28" s="1"/>
  <c r="D11"/>
  <c r="D9"/>
  <c r="D7"/>
  <c r="D6"/>
  <c r="D5"/>
  <c r="G14" l="1"/>
  <c r="O7"/>
  <c r="H15"/>
  <c r="J15"/>
  <c r="M15" s="1"/>
  <c r="G15"/>
  <c r="H14"/>
  <c r="N14" s="1"/>
  <c r="M7"/>
  <c r="L5"/>
  <c r="O5" s="1"/>
  <c r="E49"/>
  <c r="H49" s="1"/>
  <c r="M8"/>
  <c r="G12"/>
  <c r="J12"/>
  <c r="M12" s="1"/>
  <c r="N12" s="1"/>
  <c r="M13"/>
  <c r="H13"/>
  <c r="G13"/>
  <c r="H8"/>
  <c r="N8" s="1"/>
  <c r="G8"/>
  <c r="M43"/>
  <c r="J19"/>
  <c r="M19" s="1"/>
  <c r="N19" s="1"/>
  <c r="M62"/>
  <c r="E67"/>
  <c r="G67" s="1"/>
  <c r="E65"/>
  <c r="G65" s="1"/>
  <c r="E63"/>
  <c r="G63" s="1"/>
  <c r="E9"/>
  <c r="J9" s="1"/>
  <c r="M9" s="1"/>
  <c r="E38"/>
  <c r="J38" s="1"/>
  <c r="M38" s="1"/>
  <c r="E36"/>
  <c r="J36" s="1"/>
  <c r="M36" s="1"/>
  <c r="E68"/>
  <c r="J68" s="1"/>
  <c r="M68" s="1"/>
  <c r="E66"/>
  <c r="J66" s="1"/>
  <c r="M66" s="1"/>
  <c r="E64"/>
  <c r="J64" s="1"/>
  <c r="M64" s="1"/>
  <c r="E11"/>
  <c r="G11" s="1"/>
  <c r="E32"/>
  <c r="H32" s="1"/>
  <c r="L69"/>
  <c r="B81"/>
  <c r="J28"/>
  <c r="M28" s="1"/>
  <c r="H28"/>
  <c r="J26"/>
  <c r="M26" s="1"/>
  <c r="H26"/>
  <c r="H24"/>
  <c r="J24"/>
  <c r="M24" s="1"/>
  <c r="J22"/>
  <c r="M22" s="1"/>
  <c r="H22"/>
  <c r="M48"/>
  <c r="L58"/>
  <c r="O48"/>
  <c r="O29"/>
  <c r="L39"/>
  <c r="O32"/>
  <c r="O39" s="1"/>
  <c r="E44"/>
  <c r="J44" s="1"/>
  <c r="J56"/>
  <c r="M56" s="1"/>
  <c r="J54"/>
  <c r="M54" s="1"/>
  <c r="J52"/>
  <c r="M52" s="1"/>
  <c r="J50"/>
  <c r="M50" s="1"/>
  <c r="G68"/>
  <c r="G66"/>
  <c r="G62"/>
  <c r="H61"/>
  <c r="H67"/>
  <c r="H65"/>
  <c r="J61"/>
  <c r="J67"/>
  <c r="M67" s="1"/>
  <c r="O61"/>
  <c r="O69" s="1"/>
  <c r="E20"/>
  <c r="H20" s="1"/>
  <c r="H29" s="1"/>
  <c r="J57"/>
  <c r="M57" s="1"/>
  <c r="J55"/>
  <c r="M55" s="1"/>
  <c r="N55" s="1"/>
  <c r="J53"/>
  <c r="M53" s="1"/>
  <c r="N53" s="1"/>
  <c r="J51"/>
  <c r="M51" s="1"/>
  <c r="N51" s="1"/>
  <c r="H68"/>
  <c r="N68" s="1"/>
  <c r="H66"/>
  <c r="H62"/>
  <c r="N62" s="1"/>
  <c r="O58"/>
  <c r="N57"/>
  <c r="M44"/>
  <c r="N66"/>
  <c r="L6"/>
  <c r="O6" s="1"/>
  <c r="L45"/>
  <c r="L29"/>
  <c r="G57"/>
  <c r="G55"/>
  <c r="G53"/>
  <c r="G51"/>
  <c r="H56"/>
  <c r="H54"/>
  <c r="N54" s="1"/>
  <c r="H52"/>
  <c r="H50"/>
  <c r="G48"/>
  <c r="H48"/>
  <c r="G43"/>
  <c r="H43"/>
  <c r="N43" s="1"/>
  <c r="G44"/>
  <c r="H44"/>
  <c r="J45"/>
  <c r="M42"/>
  <c r="G42"/>
  <c r="G45" s="1"/>
  <c r="H42"/>
  <c r="H45" s="1"/>
  <c r="O42"/>
  <c r="O45" s="1"/>
  <c r="H38"/>
  <c r="N38" s="1"/>
  <c r="H36"/>
  <c r="N36" s="1"/>
  <c r="H34"/>
  <c r="N34" s="1"/>
  <c r="H37"/>
  <c r="N37" s="1"/>
  <c r="H35"/>
  <c r="N35" s="1"/>
  <c r="H33"/>
  <c r="E10"/>
  <c r="H10" s="1"/>
  <c r="H7"/>
  <c r="H6"/>
  <c r="G5"/>
  <c r="G27"/>
  <c r="J27"/>
  <c r="M27" s="1"/>
  <c r="N27" s="1"/>
  <c r="G25"/>
  <c r="J25"/>
  <c r="M25" s="1"/>
  <c r="N25" s="1"/>
  <c r="G23"/>
  <c r="J23"/>
  <c r="M23" s="1"/>
  <c r="N23" s="1"/>
  <c r="G21"/>
  <c r="J21"/>
  <c r="M21" s="1"/>
  <c r="N21" s="1"/>
  <c r="G28"/>
  <c r="G26"/>
  <c r="G24"/>
  <c r="G22"/>
  <c r="G20"/>
  <c r="G38"/>
  <c r="G36"/>
  <c r="G34"/>
  <c r="G37"/>
  <c r="G35"/>
  <c r="G33"/>
  <c r="G32"/>
  <c r="G19"/>
  <c r="G7"/>
  <c r="G6"/>
  <c r="J65" l="1"/>
  <c r="M65" s="1"/>
  <c r="N15"/>
  <c r="O16"/>
  <c r="L16"/>
  <c r="B80" s="1"/>
  <c r="G9"/>
  <c r="G49"/>
  <c r="G58" s="1"/>
  <c r="N7"/>
  <c r="H9"/>
  <c r="N9" s="1"/>
  <c r="H11"/>
  <c r="J11"/>
  <c r="M11" s="1"/>
  <c r="N48"/>
  <c r="J49"/>
  <c r="M49" s="1"/>
  <c r="N49" s="1"/>
  <c r="H64"/>
  <c r="N64" s="1"/>
  <c r="J63"/>
  <c r="M63" s="1"/>
  <c r="H63"/>
  <c r="G64"/>
  <c r="G69" s="1"/>
  <c r="N50"/>
  <c r="N13"/>
  <c r="J32"/>
  <c r="N52"/>
  <c r="N56"/>
  <c r="H39"/>
  <c r="N24"/>
  <c r="N67"/>
  <c r="J20"/>
  <c r="N33"/>
  <c r="N22"/>
  <c r="N26"/>
  <c r="N28"/>
  <c r="M61"/>
  <c r="N65"/>
  <c r="N44"/>
  <c r="M6"/>
  <c r="N6" s="1"/>
  <c r="H58"/>
  <c r="M45"/>
  <c r="N42"/>
  <c r="G10"/>
  <c r="G16" s="1"/>
  <c r="J10"/>
  <c r="M10" s="1"/>
  <c r="N10" s="1"/>
  <c r="J5"/>
  <c r="M5" s="1"/>
  <c r="H5"/>
  <c r="H16" s="1"/>
  <c r="G29"/>
  <c r="G39"/>
  <c r="J69" l="1"/>
  <c r="M16"/>
  <c r="J16"/>
  <c r="M69"/>
  <c r="N63"/>
  <c r="J58"/>
  <c r="M58"/>
  <c r="H69"/>
  <c r="N11"/>
  <c r="M32"/>
  <c r="J39"/>
  <c r="N58"/>
  <c r="M20"/>
  <c r="N20" s="1"/>
  <c r="N29" s="1"/>
  <c r="J29"/>
  <c r="N45"/>
  <c r="N61"/>
  <c r="B74"/>
  <c r="N5"/>
  <c r="N16" s="1"/>
  <c r="B82"/>
  <c r="N69" l="1"/>
  <c r="B77"/>
  <c r="B76" s="1"/>
  <c r="B83" s="1"/>
  <c r="M29"/>
  <c r="M39"/>
  <c r="N32"/>
  <c r="N39" s="1"/>
  <c r="B75"/>
  <c r="B79" l="1"/>
  <c r="B85"/>
  <c r="B78"/>
</calcChain>
</file>

<file path=xl/sharedStrings.xml><?xml version="1.0" encoding="utf-8"?>
<sst xmlns="http://schemas.openxmlformats.org/spreadsheetml/2006/main" count="173" uniqueCount="90">
  <si>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</si>
  <si>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</si>
  <si>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</si>
  <si>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</si>
  <si>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</si>
  <si>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</si>
  <si>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</si>
  <si>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</si>
  <si>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</si>
  <si>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</si>
  <si>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</si>
  <si>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</si>
  <si>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</si>
  <si>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</si>
  <si>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</si>
  <si>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</si>
  <si>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</si>
  <si>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2kg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</si>
  <si>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</si>
  <si>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</si>
  <si>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</si>
  <si>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</si>
  <si>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</si>
  <si>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</si>
  <si>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</si>
  <si>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</si>
  <si>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</si>
  <si>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</si>
  <si>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</si>
  <si>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</si>
  <si>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</si>
  <si>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</si>
  <si>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</si>
  <si>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</si>
  <si>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</si>
  <si>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Wheat Flour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</si>
  <si>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</si>
  <si>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</si>
  <si>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</si>
  <si>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</si>
  <si>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</si>
  <si>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</si>
  <si>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</si>
  <si>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5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</si>
  <si>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</si>
  <si>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</si>
  <si>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</si>
  <si>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</si>
  <si>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</si>
  <si>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</si>
  <si>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</si>
  <si>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</si>
  <si>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</si>
  <si>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</si>
  <si>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</si>
  <si>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</si>
  <si>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</si>
  <si>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</si>
  <si>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</si>
  <si>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</si>
  <si>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</si>
  <si>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</si>
  <si>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</si>
  <si>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</si>
  <si>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</si>
  <si>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</si>
  <si>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</si>
  <si>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</si>
  <si>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</si>
  <si>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</si>
  <si>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</si>
  <si>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</si>
  <si>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</si>
  <si>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</si>
  <si>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</si>
  <si>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</si>
  <si>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</si>
  <si>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 xml:space="preserve">Philips bulbs 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</si>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</sst>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0" fontId="0" fillId="0" borderId="24" xfId="0" applyFont="1" applyBorder="1"/>
    <xf numFmtId="2" fontId="0" fillId="0" borderId="3" xfId="0" applyNumberFormat="1" applyBorder="1"/>
    <xf numFmtId="0" fontId="0" fillId="0" borderId="3" xfId="0" applyBorder="1"/>
    <xf numFmtId="1" fontId="0" fillId="0" borderId="3" xfId="0" applyNumberFormat="1" applyBorder="1"/>
    <xf numFmtId="2" fontId="0" fillId="0" borderId="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5"/>
  <sheetViews>
    <sheetView tabSelected="1" workbookViewId="0">
      <pane ySplit="2" topLeftCell="A12" activePane="bottomLeft" state="frozen"/>
      <selection pane="bottomLeft" activeCell="A17" sqref="A17:P17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</row>
    <row r="2" spans="1:16" ht="19.5" thickBot="1">
      <c r="A2" s="73" t="s">
        <v>14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</row>
    <row r="3" spans="1:16" ht="15.75">
      <c r="A3" s="68" t="s">
        <v>1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</row>
    <row r="4" spans="1:16" s="37" customFormat="1">
      <c r="A4" s="34" t="s">
        <v>2</v>
      </c>
      <c r="B4" s="35" t="s">
        <v>20</v>
      </c>
      <c r="C4" s="35" t="s">
        <v>24</v>
      </c>
      <c r="D4" s="36" t="s">
        <v>60</v>
      </c>
      <c r="E4" s="36" t="s">
        <v>6</v>
      </c>
      <c r="F4" s="36" t="s">
        <v>3</v>
      </c>
      <c r="G4" s="36" t="s">
        <v>54</v>
      </c>
      <c r="H4" s="36" t="s">
        <v>55</v>
      </c>
      <c r="I4" s="36" t="s">
        <v>59</v>
      </c>
      <c r="J4" s="36" t="s">
        <v>15</v>
      </c>
      <c r="K4" s="36" t="s">
        <v>40</v>
      </c>
      <c r="L4" s="36" t="s">
        <v>41</v>
      </c>
      <c r="M4" s="36" t="s">
        <v>57</v>
      </c>
      <c r="N4" s="36" t="s">
        <v>58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107</v>
      </c>
      <c r="D5" s="8">
        <f>470/B5</f>
        <v>19.583333333333332</v>
      </c>
      <c r="E5" s="4">
        <f>(C5+(F5*B5))-K5</f>
        <v>106</v>
      </c>
      <c r="F5" s="4">
        <f>0+0+2+3+2</f>
        <v>7</v>
      </c>
      <c r="G5" s="11">
        <f>E5*D5</f>
        <v>2075.833333333333</v>
      </c>
      <c r="H5" s="11">
        <f>(E5+K5)*D5</f>
        <v>5385.4166666666661</v>
      </c>
      <c r="I5" s="11">
        <v>25</v>
      </c>
      <c r="J5" s="11">
        <f>(I5*E5)</f>
        <v>2650</v>
      </c>
      <c r="K5" s="11">
        <f>0+0+9+14+1+6+2+13+11+12+6+4+2+2+4+6+11+7+6+8+11+8+14+12</f>
        <v>169</v>
      </c>
      <c r="L5" s="11">
        <f>K5*I5</f>
        <v>4225</v>
      </c>
      <c r="M5" s="11">
        <f>J5+L5</f>
        <v>6875</v>
      </c>
      <c r="N5" s="11">
        <f>M5-H5</f>
        <v>1489.5833333333339</v>
      </c>
      <c r="O5" s="11">
        <f>L5</f>
        <v>4225</v>
      </c>
      <c r="P5" s="11"/>
    </row>
    <row r="6" spans="1:16">
      <c r="A6" s="6" t="s">
        <v>8</v>
      </c>
      <c r="B6" s="9">
        <v>24</v>
      </c>
      <c r="C6" s="9">
        <v>0</v>
      </c>
      <c r="D6" s="8">
        <f>800/B6</f>
        <v>33.333333333333336</v>
      </c>
      <c r="E6" s="4">
        <f t="shared" ref="E6:E15" si="0">(C6+(F6*B6))-K6</f>
        <v>72</v>
      </c>
      <c r="F6" s="4">
        <f>0+0+3+1+2</f>
        <v>6</v>
      </c>
      <c r="G6" s="11">
        <f t="shared" ref="G6:G15" si="1">E6*D6</f>
        <v>2400</v>
      </c>
      <c r="H6" s="11">
        <f t="shared" ref="H6:H15" si="2">(E6+K6)*D6</f>
        <v>4800</v>
      </c>
      <c r="I6" s="11">
        <v>40</v>
      </c>
      <c r="J6" s="11">
        <f t="shared" ref="J6:J15" si="3">(I6*E6)</f>
        <v>2880</v>
      </c>
      <c r="K6" s="11">
        <f>0+0+2+1+4+2+4+7+7+4+4+1+1+1+3+4+4+6+4+2+2+4+5</f>
        <v>72</v>
      </c>
      <c r="L6" s="11">
        <f t="shared" ref="L6:L15" si="4">K6*I6</f>
        <v>2880</v>
      </c>
      <c r="M6" s="11">
        <f t="shared" ref="M6:M15" si="5">J6+L6</f>
        <v>5760</v>
      </c>
      <c r="N6" s="11">
        <f t="shared" ref="N6:N15" si="6">M6-H6</f>
        <v>960</v>
      </c>
      <c r="O6" s="11">
        <f t="shared" ref="O6:O15" si="7">L6</f>
        <v>2880</v>
      </c>
      <c r="P6" s="11"/>
    </row>
    <row r="7" spans="1:16">
      <c r="A7" s="7" t="s">
        <v>9</v>
      </c>
      <c r="B7" s="10">
        <v>12</v>
      </c>
      <c r="C7" s="9">
        <v>17</v>
      </c>
      <c r="D7" s="8">
        <f>630/B7</f>
        <v>52.5</v>
      </c>
      <c r="E7" s="4">
        <f t="shared" si="0"/>
        <v>21</v>
      </c>
      <c r="F7" s="4">
        <f>0+0+3+2</f>
        <v>5</v>
      </c>
      <c r="G7" s="11">
        <f t="shared" si="1"/>
        <v>1102.5</v>
      </c>
      <c r="H7" s="11">
        <f t="shared" si="2"/>
        <v>4042.5</v>
      </c>
      <c r="I7" s="11">
        <v>60</v>
      </c>
      <c r="J7" s="11">
        <f t="shared" si="3"/>
        <v>1260</v>
      </c>
      <c r="K7" s="11">
        <f>0+0+1+5+3+3+2+2+2+6+1+2+1+3+7+3+3+1+2+2+2+5</f>
        <v>56</v>
      </c>
      <c r="L7" s="11">
        <f t="shared" si="4"/>
        <v>3360</v>
      </c>
      <c r="M7" s="11">
        <f t="shared" si="5"/>
        <v>4620</v>
      </c>
      <c r="N7" s="11">
        <f t="shared" si="6"/>
        <v>577.5</v>
      </c>
      <c r="O7" s="11">
        <f t="shared" si="7"/>
        <v>3360</v>
      </c>
      <c r="P7" s="11"/>
    </row>
    <row r="8" spans="1:16">
      <c r="A8" s="7" t="s">
        <v>73</v>
      </c>
      <c r="B8" s="10">
        <v>24</v>
      </c>
      <c r="C8" s="9">
        <v>0</v>
      </c>
      <c r="D8" s="8">
        <f>700/24</f>
        <v>29.166666666666668</v>
      </c>
      <c r="E8" s="4">
        <f t="shared" si="0"/>
        <v>47</v>
      </c>
      <c r="F8" s="4">
        <f>0+0+1+2+2</f>
        <v>5</v>
      </c>
      <c r="G8" s="11">
        <f t="shared" si="1"/>
        <v>1370.8333333333335</v>
      </c>
      <c r="H8" s="11">
        <f t="shared" si="2"/>
        <v>3500</v>
      </c>
      <c r="I8" s="11">
        <v>40</v>
      </c>
      <c r="J8" s="11">
        <f t="shared" si="3"/>
        <v>1880</v>
      </c>
      <c r="K8" s="11">
        <f>0+0+1+3+1+3+1+9+2+7+1+1+1+3+3+3+10+11+1+2+4+3+3</f>
        <v>73</v>
      </c>
      <c r="L8" s="11">
        <f t="shared" si="4"/>
        <v>2920</v>
      </c>
      <c r="M8" s="11">
        <f t="shared" si="5"/>
        <v>4800</v>
      </c>
      <c r="N8" s="11">
        <f t="shared" si="6"/>
        <v>1300</v>
      </c>
      <c r="O8" s="11">
        <f t="shared" si="7"/>
        <v>2920</v>
      </c>
      <c r="P8" s="11"/>
    </row>
    <row r="9" spans="1:16">
      <c r="A9" s="7" t="s">
        <v>10</v>
      </c>
      <c r="B9" s="10">
        <v>24</v>
      </c>
      <c r="C9" s="9">
        <v>0</v>
      </c>
      <c r="D9" s="8">
        <f>1175/B9</f>
        <v>48.958333333333336</v>
      </c>
      <c r="E9" s="4">
        <f t="shared" si="0"/>
        <v>23</v>
      </c>
      <c r="F9" s="4">
        <f>0+0+2+1+1</f>
        <v>4</v>
      </c>
      <c r="G9" s="11">
        <f t="shared" si="1"/>
        <v>1126.0416666666667</v>
      </c>
      <c r="H9" s="11">
        <f t="shared" si="2"/>
        <v>4700</v>
      </c>
      <c r="I9" s="11">
        <v>60</v>
      </c>
      <c r="J9" s="11">
        <f t="shared" si="3"/>
        <v>1380</v>
      </c>
      <c r="K9" s="11">
        <f>0+0+2+4+3+4+1+3+2+4+7+4+4+1+5+4+1+1+2+5+7+5+4</f>
        <v>73</v>
      </c>
      <c r="L9" s="11">
        <f t="shared" si="4"/>
        <v>4380</v>
      </c>
      <c r="M9" s="11">
        <f t="shared" si="5"/>
        <v>5760</v>
      </c>
      <c r="N9" s="11">
        <f t="shared" si="6"/>
        <v>1060</v>
      </c>
      <c r="O9" s="11">
        <f t="shared" si="7"/>
        <v>4380</v>
      </c>
      <c r="P9" s="11"/>
    </row>
    <row r="10" spans="1:16">
      <c r="A10" s="7" t="s">
        <v>74</v>
      </c>
      <c r="B10" s="10">
        <v>12</v>
      </c>
      <c r="C10" s="9">
        <v>0</v>
      </c>
      <c r="D10" s="8">
        <f>980/B10</f>
        <v>81.666666666666671</v>
      </c>
      <c r="E10" s="4">
        <f t="shared" si="0"/>
        <v>25</v>
      </c>
      <c r="F10" s="4">
        <f>0+0+5+2</f>
        <v>7</v>
      </c>
      <c r="G10" s="11">
        <f t="shared" si="1"/>
        <v>2041.6666666666667</v>
      </c>
      <c r="H10" s="11">
        <f t="shared" si="2"/>
        <v>6860</v>
      </c>
      <c r="I10" s="11">
        <v>100</v>
      </c>
      <c r="J10" s="11">
        <f t="shared" si="3"/>
        <v>2500</v>
      </c>
      <c r="K10" s="11">
        <f>0+0+2+5+2+2+2+4+2+5+2+1+3+3+1+6+1+4+2+6+4+2</f>
        <v>59</v>
      </c>
      <c r="L10" s="11">
        <f t="shared" si="4"/>
        <v>5900</v>
      </c>
      <c r="M10" s="11">
        <f t="shared" si="5"/>
        <v>8400</v>
      </c>
      <c r="N10" s="11">
        <f t="shared" si="6"/>
        <v>1540</v>
      </c>
      <c r="O10" s="11">
        <f t="shared" si="7"/>
        <v>5900</v>
      </c>
      <c r="P10" s="11"/>
    </row>
    <row r="11" spans="1:16">
      <c r="A11" s="7" t="s">
        <v>11</v>
      </c>
      <c r="B11" s="10">
        <v>6</v>
      </c>
      <c r="C11" s="9">
        <v>6</v>
      </c>
      <c r="D11" s="8">
        <f>800/B11</f>
        <v>133.33333333333334</v>
      </c>
      <c r="E11" s="4">
        <f t="shared" si="0"/>
        <v>26</v>
      </c>
      <c r="F11" s="4">
        <f>0+0+4+2+3</f>
        <v>9</v>
      </c>
      <c r="G11" s="11">
        <f t="shared" si="1"/>
        <v>3466.666666666667</v>
      </c>
      <c r="H11" s="11">
        <f t="shared" si="2"/>
        <v>8000.0000000000009</v>
      </c>
      <c r="I11" s="11">
        <v>150</v>
      </c>
      <c r="J11" s="11">
        <f t="shared" si="3"/>
        <v>3900</v>
      </c>
      <c r="K11" s="11">
        <f>0+0+1+2+2+1+3+4+1+1+2+4+3+1+2+3+1+3</f>
        <v>34</v>
      </c>
      <c r="L11" s="11">
        <f t="shared" si="4"/>
        <v>5100</v>
      </c>
      <c r="M11" s="11">
        <f t="shared" si="5"/>
        <v>9000</v>
      </c>
      <c r="N11" s="11">
        <f t="shared" si="6"/>
        <v>999.99999999999909</v>
      </c>
      <c r="O11" s="11">
        <f t="shared" si="7"/>
        <v>5100</v>
      </c>
      <c r="P11" s="11"/>
    </row>
    <row r="12" spans="1:16">
      <c r="A12" s="61" t="s">
        <v>76</v>
      </c>
      <c r="B12" s="62">
        <v>12</v>
      </c>
      <c r="C12" s="63">
        <v>0</v>
      </c>
      <c r="D12" s="64">
        <f>600/12</f>
        <v>50</v>
      </c>
      <c r="E12" s="4">
        <f t="shared" si="0"/>
        <v>29</v>
      </c>
      <c r="F12" s="65">
        <f>0+0+3+2</f>
        <v>5</v>
      </c>
      <c r="G12" s="11">
        <f t="shared" si="1"/>
        <v>1450</v>
      </c>
      <c r="H12" s="11">
        <f t="shared" si="2"/>
        <v>3000</v>
      </c>
      <c r="I12" s="66">
        <v>60</v>
      </c>
      <c r="J12" s="66">
        <f t="shared" si="3"/>
        <v>1740</v>
      </c>
      <c r="K12" s="11">
        <f>0+0+1+1+2+6+2+3+1+1+3+1+1+1+2+3+3</f>
        <v>31</v>
      </c>
      <c r="L12" s="11">
        <f t="shared" si="4"/>
        <v>1860</v>
      </c>
      <c r="M12" s="11">
        <f t="shared" si="5"/>
        <v>3600</v>
      </c>
      <c r="N12" s="11">
        <f t="shared" si="6"/>
        <v>600</v>
      </c>
      <c r="O12" s="11">
        <f t="shared" si="7"/>
        <v>1860</v>
      </c>
      <c r="P12" s="66"/>
    </row>
    <row r="13" spans="1:16">
      <c r="A13" s="61" t="s">
        <v>75</v>
      </c>
      <c r="B13" s="62">
        <v>12</v>
      </c>
      <c r="C13" s="63">
        <v>0</v>
      </c>
      <c r="D13" s="64">
        <f>570/12</f>
        <v>47.5</v>
      </c>
      <c r="E13" s="4">
        <f t="shared" si="0"/>
        <v>29</v>
      </c>
      <c r="F13" s="65">
        <f>0+0+3+2</f>
        <v>5</v>
      </c>
      <c r="G13" s="11">
        <f t="shared" si="1"/>
        <v>1377.5</v>
      </c>
      <c r="H13" s="11">
        <f t="shared" si="2"/>
        <v>2850</v>
      </c>
      <c r="I13" s="66">
        <v>60</v>
      </c>
      <c r="J13" s="66">
        <f t="shared" si="3"/>
        <v>1740</v>
      </c>
      <c r="K13" s="11">
        <f>0+0+2+2+3+1+4+1+2+2+1+1+1+2+1+2+1+1+2+2</f>
        <v>31</v>
      </c>
      <c r="L13" s="11">
        <f t="shared" si="4"/>
        <v>1860</v>
      </c>
      <c r="M13" s="11">
        <f t="shared" si="5"/>
        <v>3600</v>
      </c>
      <c r="N13" s="11">
        <f t="shared" si="6"/>
        <v>750</v>
      </c>
      <c r="O13" s="11">
        <f t="shared" si="7"/>
        <v>1860</v>
      </c>
      <c r="P13" s="66"/>
    </row>
    <row r="14" spans="1:16">
      <c r="A14" s="61" t="s">
        <v>88</v>
      </c>
      <c r="B14" s="62">
        <v>12</v>
      </c>
      <c r="C14" s="63">
        <v>0</v>
      </c>
      <c r="D14" s="64">
        <f>570/12</f>
        <v>47.5</v>
      </c>
      <c r="E14" s="4">
        <f t="shared" si="0"/>
        <v>10</v>
      </c>
      <c r="F14" s="65">
        <f>0+0+1</f>
        <v>1</v>
      </c>
      <c r="G14" s="11">
        <f t="shared" si="1"/>
        <v>475</v>
      </c>
      <c r="H14" s="11">
        <f t="shared" si="2"/>
        <v>570</v>
      </c>
      <c r="I14" s="66">
        <v>60</v>
      </c>
      <c r="J14" s="66">
        <f t="shared" si="3"/>
        <v>600</v>
      </c>
      <c r="K14" s="11">
        <f>0+0+2</f>
        <v>2</v>
      </c>
      <c r="L14" s="11">
        <f t="shared" si="4"/>
        <v>120</v>
      </c>
      <c r="M14" s="11">
        <f t="shared" si="5"/>
        <v>720</v>
      </c>
      <c r="N14" s="11">
        <f t="shared" si="6"/>
        <v>150</v>
      </c>
      <c r="O14" s="11">
        <f t="shared" si="7"/>
        <v>120</v>
      </c>
      <c r="P14" s="66"/>
    </row>
    <row r="15" spans="1:16">
      <c r="A15" s="61" t="s">
        <v>89</v>
      </c>
      <c r="B15" s="62">
        <v>24</v>
      </c>
      <c r="C15" s="63">
        <v>0</v>
      </c>
      <c r="D15" s="64">
        <f>480/24</f>
        <v>20</v>
      </c>
      <c r="E15" s="4">
        <f t="shared" si="0"/>
        <v>23</v>
      </c>
      <c r="F15" s="65">
        <f>0+0+1</f>
        <v>1</v>
      </c>
      <c r="G15" s="11">
        <f t="shared" si="1"/>
        <v>460</v>
      </c>
      <c r="H15" s="11">
        <f t="shared" si="2"/>
        <v>480</v>
      </c>
      <c r="I15" s="66">
        <v>30</v>
      </c>
      <c r="J15" s="66">
        <f t="shared" si="3"/>
        <v>690</v>
      </c>
      <c r="K15" s="11">
        <f>0+0+1</f>
        <v>1</v>
      </c>
      <c r="L15" s="11">
        <f t="shared" si="4"/>
        <v>30</v>
      </c>
      <c r="M15" s="11">
        <f t="shared" si="5"/>
        <v>720</v>
      </c>
      <c r="N15" s="11">
        <f t="shared" si="6"/>
        <v>240</v>
      </c>
      <c r="O15" s="11">
        <f t="shared" si="7"/>
        <v>30</v>
      </c>
      <c r="P15" s="66"/>
    </row>
    <row r="16" spans="1:16" ht="15.75" thickBot="1">
      <c r="A16" s="14" t="s">
        <v>12</v>
      </c>
      <c r="B16" s="15"/>
      <c r="C16" s="15"/>
      <c r="D16" s="16"/>
      <c r="E16" s="16"/>
      <c r="F16" s="16"/>
      <c r="G16" s="17">
        <f>SUM(G5:G15)</f>
        <v>17346.041666666668</v>
      </c>
      <c r="H16" s="17">
        <f>SUM(H5:H15)</f>
        <v>44187.916666666664</v>
      </c>
      <c r="I16" s="17"/>
      <c r="J16" s="17">
        <f>SUM(J5:J15)</f>
        <v>21220</v>
      </c>
      <c r="K16" s="11"/>
      <c r="L16" s="18">
        <f>SUM(L5:L15)</f>
        <v>32635</v>
      </c>
      <c r="M16" s="18">
        <f>SUM(M5:M15)</f>
        <v>53855</v>
      </c>
      <c r="N16" s="18">
        <f>SUM(N5:N15)</f>
        <v>9667.0833333333321</v>
      </c>
      <c r="O16" s="18">
        <f>SUM(O5:O15)-P16</f>
        <v>0</v>
      </c>
      <c r="P16" s="17">
        <f>0+0+630+1245+1710+725+1230+610+1405+1545+4520+760+940+690+830+1450+2935+1825+800+1360+1625+1640+1900+2260</f>
        <v>32635</v>
      </c>
    </row>
    <row r="17" spans="1:16" ht="16.5" thickTop="1">
      <c r="A17" s="68" t="s">
        <v>13</v>
      </c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</row>
    <row r="18" spans="1:16">
      <c r="A18" s="3" t="s">
        <v>2</v>
      </c>
      <c r="B18" s="35" t="s">
        <v>20</v>
      </c>
      <c r="C18" s="35" t="s">
        <v>24</v>
      </c>
      <c r="D18" s="36" t="s">
        <v>79</v>
      </c>
      <c r="E18" s="36" t="s">
        <v>6</v>
      </c>
      <c r="F18" s="36" t="s">
        <v>3</v>
      </c>
      <c r="G18" s="36" t="s">
        <v>54</v>
      </c>
      <c r="H18" s="36" t="s">
        <v>55</v>
      </c>
      <c r="I18" s="36" t="s">
        <v>59</v>
      </c>
      <c r="J18" s="36" t="s">
        <v>15</v>
      </c>
      <c r="K18" s="36" t="s">
        <v>40</v>
      </c>
      <c r="L18" s="36" t="s">
        <v>41</v>
      </c>
      <c r="M18" s="36" t="s">
        <v>57</v>
      </c>
      <c r="N18" s="36" t="s">
        <v>58</v>
      </c>
      <c r="O18" s="36" t="s">
        <v>16</v>
      </c>
      <c r="P18" s="36" t="s">
        <v>4</v>
      </c>
    </row>
    <row r="19" spans="1:16">
      <c r="A19" s="12" t="s">
        <v>87</v>
      </c>
      <c r="B19" s="12">
        <v>24</v>
      </c>
      <c r="C19" s="12">
        <v>0</v>
      </c>
      <c r="D19" s="8">
        <f>972/24</f>
        <v>40.5</v>
      </c>
      <c r="E19" s="4">
        <f>(C19+(F19*B19))-K19</f>
        <v>17</v>
      </c>
      <c r="F19" s="4">
        <f>0+0+1+1</f>
        <v>2</v>
      </c>
      <c r="G19" s="11">
        <f>E19*D19</f>
        <v>688.5</v>
      </c>
      <c r="H19" s="11">
        <f>(E19+K19)*D19</f>
        <v>1944</v>
      </c>
      <c r="I19" s="4">
        <v>50</v>
      </c>
      <c r="J19" s="11">
        <f>(I19*E19)</f>
        <v>850</v>
      </c>
      <c r="K19" s="11">
        <f>0+0+2+6+1+1+2+5+5+4+1+1+3</f>
        <v>31</v>
      </c>
      <c r="L19" s="11">
        <f>K19*I19</f>
        <v>1550</v>
      </c>
      <c r="M19" s="11">
        <f>J19+L19</f>
        <v>2400</v>
      </c>
      <c r="N19" s="11">
        <f>M19-H19</f>
        <v>456</v>
      </c>
      <c r="O19" s="11">
        <f>L19</f>
        <v>1550</v>
      </c>
      <c r="P19" s="4"/>
    </row>
    <row r="20" spans="1:16">
      <c r="A20" s="12" t="s">
        <v>77</v>
      </c>
      <c r="B20" s="5">
        <v>10</v>
      </c>
      <c r="C20" s="12">
        <v>0</v>
      </c>
      <c r="D20" s="4">
        <f>360/10</f>
        <v>36</v>
      </c>
      <c r="E20" s="4">
        <f t="shared" ref="E20:E28" si="8">(C20+(F20*B20))-K20</f>
        <v>0</v>
      </c>
      <c r="F20" s="4">
        <f>0+0</f>
        <v>0</v>
      </c>
      <c r="G20" s="11">
        <f t="shared" ref="G20:G28" si="9">E20*D20</f>
        <v>0</v>
      </c>
      <c r="H20" s="11">
        <f t="shared" ref="H20:H28" si="10">(E20+K20)*D20</f>
        <v>0</v>
      </c>
      <c r="I20" s="4">
        <v>50</v>
      </c>
      <c r="J20" s="11">
        <f t="shared" ref="J20:J28" si="11">(I20*E20)</f>
        <v>0</v>
      </c>
      <c r="K20" s="11">
        <f t="shared" ref="K20:K28" si="12">0+0</f>
        <v>0</v>
      </c>
      <c r="L20" s="11">
        <f t="shared" ref="L20:L27" si="13">K20*I20</f>
        <v>0</v>
      </c>
      <c r="M20" s="11">
        <f t="shared" ref="M20:M28" si="14">J20+L20</f>
        <v>0</v>
      </c>
      <c r="N20" s="11">
        <f t="shared" ref="N20:N28" si="15">M20-H20</f>
        <v>0</v>
      </c>
      <c r="O20" s="11">
        <f t="shared" ref="O20:O28" si="16">L20</f>
        <v>0</v>
      </c>
      <c r="P20" s="4"/>
    </row>
    <row r="21" spans="1:16">
      <c r="A21" s="12" t="s">
        <v>17</v>
      </c>
      <c r="B21" s="5">
        <v>12</v>
      </c>
      <c r="C21" s="12">
        <v>0</v>
      </c>
      <c r="D21" s="4"/>
      <c r="E21" s="4">
        <f t="shared" si="8"/>
        <v>0</v>
      </c>
      <c r="F21" s="4">
        <f t="shared" ref="F21:F28" si="17">0+0</f>
        <v>0</v>
      </c>
      <c r="G21" s="11">
        <f t="shared" si="9"/>
        <v>0</v>
      </c>
      <c r="H21" s="11">
        <f t="shared" si="10"/>
        <v>0</v>
      </c>
      <c r="I21" s="4"/>
      <c r="J21" s="11">
        <f t="shared" si="11"/>
        <v>0</v>
      </c>
      <c r="K21" s="11">
        <f t="shared" si="12"/>
        <v>0</v>
      </c>
      <c r="L21" s="11">
        <f t="shared" si="13"/>
        <v>0</v>
      </c>
      <c r="M21" s="11">
        <f t="shared" si="14"/>
        <v>0</v>
      </c>
      <c r="N21" s="11">
        <f t="shared" si="15"/>
        <v>0</v>
      </c>
      <c r="O21" s="11">
        <f t="shared" si="16"/>
        <v>0</v>
      </c>
      <c r="P21" s="4"/>
    </row>
    <row r="22" spans="1:16">
      <c r="A22" s="12" t="s">
        <v>18</v>
      </c>
      <c r="B22" s="13">
        <v>24</v>
      </c>
      <c r="C22" s="12">
        <v>0</v>
      </c>
      <c r="D22" s="4"/>
      <c r="E22" s="4">
        <f t="shared" si="8"/>
        <v>0</v>
      </c>
      <c r="F22" s="4">
        <f t="shared" si="17"/>
        <v>0</v>
      </c>
      <c r="G22" s="11">
        <f t="shared" si="9"/>
        <v>0</v>
      </c>
      <c r="H22" s="11">
        <f t="shared" si="10"/>
        <v>0</v>
      </c>
      <c r="I22" s="4"/>
      <c r="J22" s="11">
        <f t="shared" si="11"/>
        <v>0</v>
      </c>
      <c r="K22" s="11">
        <f t="shared" si="12"/>
        <v>0</v>
      </c>
      <c r="L22" s="11">
        <f t="shared" si="13"/>
        <v>0</v>
      </c>
      <c r="M22" s="11">
        <f t="shared" si="14"/>
        <v>0</v>
      </c>
      <c r="N22" s="11">
        <f t="shared" si="15"/>
        <v>0</v>
      </c>
      <c r="O22" s="11">
        <f t="shared" si="16"/>
        <v>0</v>
      </c>
      <c r="P22" s="4"/>
    </row>
    <row r="23" spans="1:16">
      <c r="A23" s="12" t="s">
        <v>19</v>
      </c>
      <c r="B23" s="13">
        <v>12</v>
      </c>
      <c r="C23" s="12">
        <v>0</v>
      </c>
      <c r="D23" s="4"/>
      <c r="E23" s="4">
        <f t="shared" si="8"/>
        <v>0</v>
      </c>
      <c r="F23" s="4">
        <f t="shared" si="17"/>
        <v>0</v>
      </c>
      <c r="G23" s="11">
        <f t="shared" si="9"/>
        <v>0</v>
      </c>
      <c r="H23" s="11">
        <f t="shared" si="10"/>
        <v>0</v>
      </c>
      <c r="I23" s="4"/>
      <c r="J23" s="11">
        <f t="shared" si="11"/>
        <v>0</v>
      </c>
      <c r="K23" s="11">
        <f t="shared" si="12"/>
        <v>0</v>
      </c>
      <c r="L23" s="11">
        <f t="shared" si="13"/>
        <v>0</v>
      </c>
      <c r="M23" s="11">
        <f t="shared" si="14"/>
        <v>0</v>
      </c>
      <c r="N23" s="11">
        <f t="shared" si="15"/>
        <v>0</v>
      </c>
      <c r="O23" s="11">
        <f t="shared" si="16"/>
        <v>0</v>
      </c>
      <c r="P23" s="4"/>
    </row>
    <row r="24" spans="1:16">
      <c r="A24" s="12" t="s">
        <v>21</v>
      </c>
      <c r="B24" s="13">
        <v>24</v>
      </c>
      <c r="C24" s="12">
        <v>0</v>
      </c>
      <c r="D24" s="4"/>
      <c r="E24" s="4">
        <f t="shared" si="8"/>
        <v>0</v>
      </c>
      <c r="F24" s="4">
        <f t="shared" si="17"/>
        <v>0</v>
      </c>
      <c r="G24" s="11">
        <f t="shared" si="9"/>
        <v>0</v>
      </c>
      <c r="H24" s="11">
        <f t="shared" si="10"/>
        <v>0</v>
      </c>
      <c r="I24" s="4"/>
      <c r="J24" s="11">
        <f t="shared" si="11"/>
        <v>0</v>
      </c>
      <c r="K24" s="11">
        <f t="shared" si="12"/>
        <v>0</v>
      </c>
      <c r="L24" s="11">
        <f t="shared" si="13"/>
        <v>0</v>
      </c>
      <c r="M24" s="11">
        <f t="shared" si="14"/>
        <v>0</v>
      </c>
      <c r="N24" s="11">
        <f t="shared" si="15"/>
        <v>0</v>
      </c>
      <c r="O24" s="11">
        <f t="shared" si="16"/>
        <v>0</v>
      </c>
      <c r="P24" s="4"/>
    </row>
    <row r="25" spans="1:16">
      <c r="A25" s="12" t="s">
        <v>22</v>
      </c>
      <c r="B25" s="13">
        <v>12</v>
      </c>
      <c r="C25" s="12">
        <v>0</v>
      </c>
      <c r="D25" s="4"/>
      <c r="E25" s="4">
        <f t="shared" si="8"/>
        <v>0</v>
      </c>
      <c r="F25" s="4">
        <f t="shared" si="17"/>
        <v>0</v>
      </c>
      <c r="G25" s="11">
        <f t="shared" si="9"/>
        <v>0</v>
      </c>
      <c r="H25" s="11">
        <f t="shared" si="10"/>
        <v>0</v>
      </c>
      <c r="I25" s="4"/>
      <c r="J25" s="11">
        <f t="shared" si="11"/>
        <v>0</v>
      </c>
      <c r="K25" s="11">
        <f t="shared" si="12"/>
        <v>0</v>
      </c>
      <c r="L25" s="11">
        <f t="shared" si="13"/>
        <v>0</v>
      </c>
      <c r="M25" s="11">
        <f t="shared" si="14"/>
        <v>0</v>
      </c>
      <c r="N25" s="11">
        <f t="shared" si="15"/>
        <v>0</v>
      </c>
      <c r="O25" s="11">
        <f t="shared" si="16"/>
        <v>0</v>
      </c>
      <c r="P25" s="4"/>
    </row>
    <row r="26" spans="1:16">
      <c r="A26" s="12" t="s">
        <v>23</v>
      </c>
      <c r="B26" s="13">
        <v>24</v>
      </c>
      <c r="C26" s="12">
        <v>0</v>
      </c>
      <c r="D26" s="4"/>
      <c r="E26" s="4">
        <f t="shared" si="8"/>
        <v>0</v>
      </c>
      <c r="F26" s="4">
        <f t="shared" si="17"/>
        <v>0</v>
      </c>
      <c r="G26" s="11">
        <f t="shared" si="9"/>
        <v>0</v>
      </c>
      <c r="H26" s="11">
        <f t="shared" si="10"/>
        <v>0</v>
      </c>
      <c r="I26" s="4"/>
      <c r="J26" s="11">
        <f t="shared" si="11"/>
        <v>0</v>
      </c>
      <c r="K26" s="11">
        <f t="shared" si="12"/>
        <v>0</v>
      </c>
      <c r="L26" s="11">
        <f t="shared" si="13"/>
        <v>0</v>
      </c>
      <c r="M26" s="11">
        <f t="shared" si="14"/>
        <v>0</v>
      </c>
      <c r="N26" s="11">
        <f t="shared" si="15"/>
        <v>0</v>
      </c>
      <c r="O26" s="11">
        <f t="shared" si="16"/>
        <v>0</v>
      </c>
      <c r="P26" s="4"/>
    </row>
    <row r="27" spans="1:16">
      <c r="A27" s="12" t="s">
        <v>25</v>
      </c>
      <c r="B27" s="13">
        <v>12</v>
      </c>
      <c r="C27" s="12">
        <v>0</v>
      </c>
      <c r="D27" s="4"/>
      <c r="E27" s="4">
        <f t="shared" si="8"/>
        <v>0</v>
      </c>
      <c r="F27" s="4">
        <f t="shared" si="17"/>
        <v>0</v>
      </c>
      <c r="G27" s="11">
        <f t="shared" si="9"/>
        <v>0</v>
      </c>
      <c r="H27" s="11">
        <f t="shared" si="10"/>
        <v>0</v>
      </c>
      <c r="I27" s="4"/>
      <c r="J27" s="11">
        <f t="shared" si="11"/>
        <v>0</v>
      </c>
      <c r="K27" s="11">
        <f t="shared" si="12"/>
        <v>0</v>
      </c>
      <c r="L27" s="11">
        <f t="shared" si="13"/>
        <v>0</v>
      </c>
      <c r="M27" s="11">
        <f t="shared" si="14"/>
        <v>0</v>
      </c>
      <c r="N27" s="11">
        <f t="shared" si="15"/>
        <v>0</v>
      </c>
      <c r="O27" s="11">
        <f t="shared" si="16"/>
        <v>0</v>
      </c>
      <c r="P27" s="4"/>
    </row>
    <row r="28" spans="1:16">
      <c r="A28" s="12" t="s">
        <v>26</v>
      </c>
      <c r="B28" s="13">
        <v>12</v>
      </c>
      <c r="C28" s="12">
        <v>0</v>
      </c>
      <c r="D28" s="4"/>
      <c r="E28" s="4">
        <f t="shared" si="8"/>
        <v>0</v>
      </c>
      <c r="F28" s="4">
        <f t="shared" si="17"/>
        <v>0</v>
      </c>
      <c r="G28" s="11">
        <f t="shared" si="9"/>
        <v>0</v>
      </c>
      <c r="H28" s="11">
        <f t="shared" si="10"/>
        <v>0</v>
      </c>
      <c r="I28" s="4"/>
      <c r="J28" s="11">
        <f t="shared" si="11"/>
        <v>0</v>
      </c>
      <c r="K28" s="11">
        <f t="shared" si="12"/>
        <v>0</v>
      </c>
      <c r="L28" s="11">
        <f>K28*I28</f>
        <v>0</v>
      </c>
      <c r="M28" s="11">
        <f t="shared" si="14"/>
        <v>0</v>
      </c>
      <c r="N28" s="11">
        <f t="shared" si="15"/>
        <v>0</v>
      </c>
      <c r="O28" s="11">
        <f t="shared" si="16"/>
        <v>0</v>
      </c>
      <c r="P28" s="4"/>
    </row>
    <row r="29" spans="1:16" s="1" customFormat="1" ht="15.75" thickBot="1">
      <c r="A29" s="16" t="s">
        <v>12</v>
      </c>
      <c r="B29" s="16"/>
      <c r="C29" s="16"/>
      <c r="D29" s="16"/>
      <c r="E29" s="16"/>
      <c r="F29" s="16"/>
      <c r="G29" s="17">
        <f>SUM(G19:G28)</f>
        <v>688.5</v>
      </c>
      <c r="H29" s="17">
        <f>SUM(H19:H28)</f>
        <v>1944</v>
      </c>
      <c r="I29" s="16"/>
      <c r="J29" s="17">
        <f>SUM(J19:J28)</f>
        <v>850</v>
      </c>
      <c r="K29" s="18"/>
      <c r="L29" s="18">
        <f>SUM(L19:L28)</f>
        <v>1550</v>
      </c>
      <c r="M29" s="21">
        <f>SUM(M19:M28)</f>
        <v>2400</v>
      </c>
      <c r="N29" s="21">
        <f>SUM(N19:N28)</f>
        <v>456</v>
      </c>
      <c r="O29" s="18">
        <f>SUM(O19:O28)-P29</f>
        <v>0</v>
      </c>
      <c r="P29" s="17">
        <f>0+0+400+50+50+100+250+250+250+50+150</f>
        <v>1550</v>
      </c>
    </row>
    <row r="30" spans="1:16" ht="16.5" thickTop="1">
      <c r="A30" s="68" t="s">
        <v>35</v>
      </c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</row>
    <row r="31" spans="1:16">
      <c r="A31" s="3" t="s">
        <v>2</v>
      </c>
      <c r="B31" s="35" t="s">
        <v>20</v>
      </c>
      <c r="C31" s="35" t="s">
        <v>24</v>
      </c>
      <c r="D31" s="36" t="s">
        <v>79</v>
      </c>
      <c r="E31" s="36" t="s">
        <v>6</v>
      </c>
      <c r="F31" s="36" t="s">
        <v>3</v>
      </c>
      <c r="G31" s="36" t="s">
        <v>54</v>
      </c>
      <c r="H31" s="36" t="s">
        <v>55</v>
      </c>
      <c r="I31" s="36" t="s">
        <v>59</v>
      </c>
      <c r="J31" s="36" t="s">
        <v>15</v>
      </c>
      <c r="K31" s="36" t="s">
        <v>40</v>
      </c>
      <c r="L31" s="36" t="s">
        <v>41</v>
      </c>
      <c r="M31" s="36" t="s">
        <v>57</v>
      </c>
      <c r="N31" s="36" t="s">
        <v>58</v>
      </c>
      <c r="O31" s="36" t="s">
        <v>16</v>
      </c>
      <c r="P31" s="36" t="s">
        <v>4</v>
      </c>
    </row>
    <row r="32" spans="1:16">
      <c r="A32" s="12" t="s">
        <v>27</v>
      </c>
      <c r="B32" s="13">
        <v>12</v>
      </c>
      <c r="C32" s="5">
        <v>0</v>
      </c>
      <c r="D32" s="4"/>
      <c r="E32" s="4">
        <f t="shared" ref="E32:E38" si="18">(C32+(F32*B32))-K32</f>
        <v>0</v>
      </c>
      <c r="F32" s="4">
        <f>0+0</f>
        <v>0</v>
      </c>
      <c r="G32" s="11">
        <f>E32*D32</f>
        <v>0</v>
      </c>
      <c r="H32" s="11">
        <f>(E32+K32)*D32</f>
        <v>0</v>
      </c>
      <c r="I32" s="4"/>
      <c r="J32" s="11">
        <f t="shared" ref="J32:J38" si="19">(I32*E32)</f>
        <v>0</v>
      </c>
      <c r="K32" s="11">
        <f t="shared" ref="K32:K38" si="20">0+0</f>
        <v>0</v>
      </c>
      <c r="L32" s="11">
        <f>K32*I32</f>
        <v>0</v>
      </c>
      <c r="M32" s="11">
        <f t="shared" ref="M32:M38" si="21">J32+L32</f>
        <v>0</v>
      </c>
      <c r="N32" s="11">
        <f t="shared" ref="N32:N38" si="22">M32-H32</f>
        <v>0</v>
      </c>
      <c r="O32" s="11">
        <f t="shared" ref="O32:O38" si="23">L32</f>
        <v>0</v>
      </c>
      <c r="P32" s="4"/>
    </row>
    <row r="33" spans="1:16">
      <c r="A33" s="12" t="s">
        <v>28</v>
      </c>
      <c r="B33" s="13">
        <v>24</v>
      </c>
      <c r="C33" s="5">
        <v>0</v>
      </c>
      <c r="D33" s="4"/>
      <c r="E33" s="4">
        <f t="shared" si="18"/>
        <v>0</v>
      </c>
      <c r="F33" s="4">
        <f t="shared" ref="F33:F38" si="24">0+0</f>
        <v>0</v>
      </c>
      <c r="G33" s="11">
        <f t="shared" ref="G33:G38" si="25">E33*D33</f>
        <v>0</v>
      </c>
      <c r="H33" s="11">
        <f t="shared" ref="H33:H38" si="26">(E33+K33)*D33</f>
        <v>0</v>
      </c>
      <c r="I33" s="4"/>
      <c r="J33" s="11">
        <f t="shared" si="19"/>
        <v>0</v>
      </c>
      <c r="K33" s="11">
        <f t="shared" si="20"/>
        <v>0</v>
      </c>
      <c r="L33" s="11">
        <f t="shared" ref="L33:L38" si="27">K33*I33</f>
        <v>0</v>
      </c>
      <c r="M33" s="11">
        <f t="shared" si="21"/>
        <v>0</v>
      </c>
      <c r="N33" s="11">
        <f t="shared" si="22"/>
        <v>0</v>
      </c>
      <c r="O33" s="11">
        <f t="shared" si="23"/>
        <v>0</v>
      </c>
      <c r="P33" s="4"/>
    </row>
    <row r="34" spans="1:16">
      <c r="A34" s="12" t="s">
        <v>29</v>
      </c>
      <c r="B34" s="13">
        <v>12</v>
      </c>
      <c r="C34" s="5">
        <v>0</v>
      </c>
      <c r="D34" s="4">
        <v>105</v>
      </c>
      <c r="E34" s="4">
        <f t="shared" si="18"/>
        <v>0</v>
      </c>
      <c r="F34" s="4">
        <f>0+0</f>
        <v>0</v>
      </c>
      <c r="G34" s="11">
        <f t="shared" si="25"/>
        <v>0</v>
      </c>
      <c r="H34" s="11">
        <f t="shared" si="26"/>
        <v>0</v>
      </c>
      <c r="I34" s="4">
        <v>115</v>
      </c>
      <c r="J34" s="11">
        <f t="shared" si="19"/>
        <v>0</v>
      </c>
      <c r="K34" s="11">
        <f>0+0</f>
        <v>0</v>
      </c>
      <c r="L34" s="11">
        <f t="shared" si="27"/>
        <v>0</v>
      </c>
      <c r="M34" s="11">
        <f t="shared" si="21"/>
        <v>0</v>
      </c>
      <c r="N34" s="11">
        <f t="shared" si="22"/>
        <v>0</v>
      </c>
      <c r="O34" s="11">
        <f t="shared" si="23"/>
        <v>0</v>
      </c>
      <c r="P34" s="4"/>
    </row>
    <row r="35" spans="1:16">
      <c r="A35" s="12" t="s">
        <v>30</v>
      </c>
      <c r="B35" s="13">
        <v>12</v>
      </c>
      <c r="C35" s="5">
        <v>0</v>
      </c>
      <c r="D35" s="4"/>
      <c r="E35" s="4">
        <f t="shared" si="18"/>
        <v>0</v>
      </c>
      <c r="F35" s="4">
        <f t="shared" si="24"/>
        <v>0</v>
      </c>
      <c r="G35" s="11">
        <f t="shared" si="25"/>
        <v>0</v>
      </c>
      <c r="H35" s="11">
        <f t="shared" si="26"/>
        <v>0</v>
      </c>
      <c r="I35" s="4"/>
      <c r="J35" s="11">
        <f t="shared" si="19"/>
        <v>0</v>
      </c>
      <c r="K35" s="11">
        <f t="shared" si="20"/>
        <v>0</v>
      </c>
      <c r="L35" s="11">
        <f t="shared" si="27"/>
        <v>0</v>
      </c>
      <c r="M35" s="11">
        <f t="shared" si="21"/>
        <v>0</v>
      </c>
      <c r="N35" s="11">
        <f t="shared" si="22"/>
        <v>0</v>
      </c>
      <c r="O35" s="11">
        <f t="shared" si="23"/>
        <v>0</v>
      </c>
      <c r="P35" s="4"/>
    </row>
    <row r="36" spans="1:16">
      <c r="A36" s="12" t="s">
        <v>31</v>
      </c>
      <c r="B36" s="13">
        <v>24</v>
      </c>
      <c r="C36" s="5">
        <v>0</v>
      </c>
      <c r="D36" s="4"/>
      <c r="E36" s="4">
        <f t="shared" si="18"/>
        <v>0</v>
      </c>
      <c r="F36" s="4">
        <f t="shared" si="24"/>
        <v>0</v>
      </c>
      <c r="G36" s="11">
        <f t="shared" si="25"/>
        <v>0</v>
      </c>
      <c r="H36" s="11">
        <f t="shared" si="26"/>
        <v>0</v>
      </c>
      <c r="I36" s="4"/>
      <c r="J36" s="11">
        <f t="shared" si="19"/>
        <v>0</v>
      </c>
      <c r="K36" s="11">
        <f t="shared" si="20"/>
        <v>0</v>
      </c>
      <c r="L36" s="11">
        <f t="shared" si="27"/>
        <v>0</v>
      </c>
      <c r="M36" s="11">
        <f t="shared" si="21"/>
        <v>0</v>
      </c>
      <c r="N36" s="11">
        <f t="shared" si="22"/>
        <v>0</v>
      </c>
      <c r="O36" s="11">
        <f t="shared" si="23"/>
        <v>0</v>
      </c>
      <c r="P36" s="4"/>
    </row>
    <row r="37" spans="1:16">
      <c r="A37" s="12" t="s">
        <v>32</v>
      </c>
      <c r="B37" s="13">
        <v>12</v>
      </c>
      <c r="C37" s="5">
        <v>0</v>
      </c>
      <c r="D37" s="4"/>
      <c r="E37" s="4">
        <f t="shared" si="18"/>
        <v>0</v>
      </c>
      <c r="F37" s="4">
        <f t="shared" si="24"/>
        <v>0</v>
      </c>
      <c r="G37" s="11">
        <f t="shared" si="25"/>
        <v>0</v>
      </c>
      <c r="H37" s="11">
        <f t="shared" si="26"/>
        <v>0</v>
      </c>
      <c r="I37" s="4"/>
      <c r="J37" s="11">
        <f t="shared" si="19"/>
        <v>0</v>
      </c>
      <c r="K37" s="11">
        <f t="shared" si="20"/>
        <v>0</v>
      </c>
      <c r="L37" s="11">
        <f t="shared" si="27"/>
        <v>0</v>
      </c>
      <c r="M37" s="11">
        <f t="shared" si="21"/>
        <v>0</v>
      </c>
      <c r="N37" s="11">
        <f t="shared" si="22"/>
        <v>0</v>
      </c>
      <c r="O37" s="11">
        <f t="shared" si="23"/>
        <v>0</v>
      </c>
      <c r="P37" s="4"/>
    </row>
    <row r="38" spans="1:16">
      <c r="A38" s="12" t="s">
        <v>33</v>
      </c>
      <c r="B38" s="13">
        <v>24</v>
      </c>
      <c r="C38" s="5">
        <v>0</v>
      </c>
      <c r="D38" s="4"/>
      <c r="E38" s="4">
        <f t="shared" si="18"/>
        <v>0</v>
      </c>
      <c r="F38" s="4">
        <f t="shared" si="24"/>
        <v>0</v>
      </c>
      <c r="G38" s="11">
        <f t="shared" si="25"/>
        <v>0</v>
      </c>
      <c r="H38" s="11">
        <f t="shared" si="26"/>
        <v>0</v>
      </c>
      <c r="I38" s="4"/>
      <c r="J38" s="11">
        <f t="shared" si="19"/>
        <v>0</v>
      </c>
      <c r="K38" s="11">
        <f t="shared" si="20"/>
        <v>0</v>
      </c>
      <c r="L38" s="11">
        <f t="shared" si="27"/>
        <v>0</v>
      </c>
      <c r="M38" s="11">
        <f t="shared" si="21"/>
        <v>0</v>
      </c>
      <c r="N38" s="11">
        <f t="shared" si="22"/>
        <v>0</v>
      </c>
      <c r="O38" s="11">
        <f t="shared" si="23"/>
        <v>0</v>
      </c>
      <c r="P38" s="4"/>
    </row>
    <row r="39" spans="1:16" s="1" customFormat="1" ht="15.75" thickBot="1">
      <c r="A39" s="20" t="s">
        <v>12</v>
      </c>
      <c r="B39" s="16"/>
      <c r="C39" s="16"/>
      <c r="D39" s="16"/>
      <c r="E39" s="16"/>
      <c r="F39" s="16"/>
      <c r="G39" s="17">
        <f>SUM(G32:G38)</f>
        <v>0</v>
      </c>
      <c r="H39" s="21">
        <f>SUM(H32:H38)</f>
        <v>0</v>
      </c>
      <c r="I39" s="16"/>
      <c r="J39" s="21">
        <f>SUM(J32:J38)</f>
        <v>0</v>
      </c>
      <c r="K39" s="11"/>
      <c r="L39" s="17">
        <f>SUM(L32:L38)</f>
        <v>0</v>
      </c>
      <c r="M39" s="21">
        <f>SUM(M32:M38)</f>
        <v>0</v>
      </c>
      <c r="N39" s="21">
        <f>SUM(N32:N38)</f>
        <v>0</v>
      </c>
      <c r="O39" s="18">
        <f>SUM(O32:O38)-P39</f>
        <v>0</v>
      </c>
      <c r="P39" s="17">
        <f>0+0</f>
        <v>0</v>
      </c>
    </row>
    <row r="40" spans="1:16" ht="16.5" thickTop="1">
      <c r="A40" s="68" t="s">
        <v>34</v>
      </c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</row>
    <row r="41" spans="1:16">
      <c r="A41" s="3" t="s">
        <v>2</v>
      </c>
      <c r="B41" s="35" t="s">
        <v>20</v>
      </c>
      <c r="C41" s="35" t="s">
        <v>24</v>
      </c>
      <c r="D41" s="36" t="s">
        <v>79</v>
      </c>
      <c r="E41" s="36" t="s">
        <v>6</v>
      </c>
      <c r="F41" s="36" t="s">
        <v>3</v>
      </c>
      <c r="G41" s="36" t="s">
        <v>54</v>
      </c>
      <c r="H41" s="36" t="s">
        <v>55</v>
      </c>
      <c r="I41" s="36" t="s">
        <v>59</v>
      </c>
      <c r="J41" s="36" t="s">
        <v>15</v>
      </c>
      <c r="K41" s="36" t="s">
        <v>40</v>
      </c>
      <c r="L41" s="36" t="s">
        <v>41</v>
      </c>
      <c r="M41" s="36" t="s">
        <v>57</v>
      </c>
      <c r="N41" s="36" t="s">
        <v>58</v>
      </c>
      <c r="O41" s="36" t="s">
        <v>16</v>
      </c>
      <c r="P41" s="36" t="s">
        <v>4</v>
      </c>
    </row>
    <row r="42" spans="1:16">
      <c r="A42" s="12" t="s">
        <v>36</v>
      </c>
      <c r="B42" s="13">
        <v>50</v>
      </c>
      <c r="C42" s="5">
        <v>0</v>
      </c>
      <c r="D42" s="4">
        <f>3900/50</f>
        <v>78</v>
      </c>
      <c r="E42" s="4">
        <f t="shared" ref="E42:E44" si="28">(C42+(F42*B42))-K42</f>
        <v>20.75</v>
      </c>
      <c r="F42" s="4">
        <f>0+0+1</f>
        <v>1</v>
      </c>
      <c r="G42" s="11">
        <f t="shared" ref="G42:G44" si="29">E42*D42</f>
        <v>1618.5</v>
      </c>
      <c r="H42" s="11">
        <f t="shared" ref="H42:H44" si="30">(E42+K42)*D42</f>
        <v>3900</v>
      </c>
      <c r="I42" s="4">
        <v>110</v>
      </c>
      <c r="J42" s="11">
        <f t="shared" ref="J42:J44" si="31">(I42*E42)</f>
        <v>2282.5</v>
      </c>
      <c r="K42" s="11">
        <f>0+0+2+5+4+1+4.5+1.5+3+4+1+3.25</f>
        <v>29.25</v>
      </c>
      <c r="L42" s="11">
        <f t="shared" ref="L42:L44" si="32">K42*I42</f>
        <v>3217.5</v>
      </c>
      <c r="M42" s="11">
        <f t="shared" ref="M42:M44" si="33">J42+L42</f>
        <v>5500</v>
      </c>
      <c r="N42" s="11">
        <f t="shared" ref="N42:N44" si="34">M42-H42</f>
        <v>1600</v>
      </c>
      <c r="O42" s="11">
        <f t="shared" ref="O42:O44" si="35">L42</f>
        <v>3217.5</v>
      </c>
      <c r="P42" s="4"/>
    </row>
    <row r="43" spans="1:16">
      <c r="A43" s="12" t="s">
        <v>37</v>
      </c>
      <c r="B43" s="13">
        <v>12</v>
      </c>
      <c r="C43" s="5">
        <v>0</v>
      </c>
      <c r="D43" s="4"/>
      <c r="E43" s="4">
        <f t="shared" si="28"/>
        <v>0</v>
      </c>
      <c r="F43" s="4">
        <f t="shared" ref="F43:F44" si="36">0+0</f>
        <v>0</v>
      </c>
      <c r="G43" s="11">
        <f t="shared" si="29"/>
        <v>0</v>
      </c>
      <c r="H43" s="11">
        <f t="shared" si="30"/>
        <v>0</v>
      </c>
      <c r="I43" s="4"/>
      <c r="J43" s="11">
        <f t="shared" si="31"/>
        <v>0</v>
      </c>
      <c r="K43" s="11">
        <f t="shared" ref="K43:K44" si="37">0+0</f>
        <v>0</v>
      </c>
      <c r="L43" s="11">
        <f t="shared" si="32"/>
        <v>0</v>
      </c>
      <c r="M43" s="11">
        <f t="shared" si="33"/>
        <v>0</v>
      </c>
      <c r="N43" s="11">
        <f t="shared" si="34"/>
        <v>0</v>
      </c>
      <c r="O43" s="11">
        <f t="shared" si="35"/>
        <v>0</v>
      </c>
      <c r="P43" s="4"/>
    </row>
    <row r="44" spans="1:16">
      <c r="A44" s="12" t="s">
        <v>38</v>
      </c>
      <c r="B44" s="13">
        <v>24</v>
      </c>
      <c r="C44" s="5">
        <v>0</v>
      </c>
      <c r="D44" s="4"/>
      <c r="E44" s="4">
        <f t="shared" si="28"/>
        <v>0</v>
      </c>
      <c r="F44" s="4">
        <f t="shared" si="36"/>
        <v>0</v>
      </c>
      <c r="G44" s="11">
        <f t="shared" si="29"/>
        <v>0</v>
      </c>
      <c r="H44" s="11">
        <f t="shared" si="30"/>
        <v>0</v>
      </c>
      <c r="I44" s="4"/>
      <c r="J44" s="11">
        <f t="shared" si="31"/>
        <v>0</v>
      </c>
      <c r="K44" s="11">
        <f t="shared" si="37"/>
        <v>0</v>
      </c>
      <c r="L44" s="11">
        <f t="shared" si="32"/>
        <v>0</v>
      </c>
      <c r="M44" s="11">
        <f t="shared" si="33"/>
        <v>0</v>
      </c>
      <c r="N44" s="11">
        <f t="shared" si="34"/>
        <v>0</v>
      </c>
      <c r="O44" s="11">
        <f t="shared" si="35"/>
        <v>0</v>
      </c>
      <c r="P44" s="4"/>
    </row>
    <row r="45" spans="1:16" s="1" customFormat="1" ht="15.75" thickBot="1">
      <c r="A45" s="20" t="s">
        <v>12</v>
      </c>
      <c r="B45" s="16"/>
      <c r="C45" s="16"/>
      <c r="D45" s="16"/>
      <c r="E45" s="16"/>
      <c r="F45" s="16"/>
      <c r="G45" s="17">
        <f>SUM(G42:G44)</f>
        <v>1618.5</v>
      </c>
      <c r="H45" s="17">
        <f>SUM(H42:H44)</f>
        <v>3900</v>
      </c>
      <c r="I45" s="16"/>
      <c r="J45" s="17">
        <f>SUM(J42:J44)</f>
        <v>2282.5</v>
      </c>
      <c r="K45" s="17"/>
      <c r="L45" s="17">
        <f>SUM(L42:L44)</f>
        <v>3217.5</v>
      </c>
      <c r="M45" s="17">
        <f>SUM(M42:M44)</f>
        <v>5500</v>
      </c>
      <c r="N45" s="17">
        <f>SUM(N42:N44)</f>
        <v>1600</v>
      </c>
      <c r="O45" s="17">
        <f>SUM(O42:O44)-P45</f>
        <v>-0.5</v>
      </c>
      <c r="P45" s="17">
        <f>0+0+220+550+550+495+165+330+440+110+358</f>
        <v>3218</v>
      </c>
    </row>
    <row r="46" spans="1:16" s="1" customFormat="1" ht="16.5" thickTop="1">
      <c r="A46" s="74" t="s">
        <v>42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</row>
    <row r="47" spans="1:16" s="1" customFormat="1">
      <c r="A47" s="3" t="s">
        <v>2</v>
      </c>
      <c r="B47" s="35" t="s">
        <v>20</v>
      </c>
      <c r="C47" s="35" t="s">
        <v>24</v>
      </c>
      <c r="D47" s="36" t="s">
        <v>79</v>
      </c>
      <c r="E47" s="36" t="s">
        <v>6</v>
      </c>
      <c r="F47" s="36" t="s">
        <v>3</v>
      </c>
      <c r="G47" s="36" t="s">
        <v>54</v>
      </c>
      <c r="H47" s="36" t="s">
        <v>55</v>
      </c>
      <c r="I47" s="36" t="s">
        <v>59</v>
      </c>
      <c r="J47" s="36" t="s">
        <v>15</v>
      </c>
      <c r="K47" s="36" t="s">
        <v>40</v>
      </c>
      <c r="L47" s="36" t="s">
        <v>41</v>
      </c>
      <c r="M47" s="36" t="s">
        <v>57</v>
      </c>
      <c r="N47" s="36" t="s">
        <v>58</v>
      </c>
      <c r="O47" s="36" t="s">
        <v>16</v>
      </c>
      <c r="P47" s="36" t="s">
        <v>4</v>
      </c>
    </row>
    <row r="48" spans="1:16" s="2" customFormat="1">
      <c r="A48" s="12" t="s">
        <v>78</v>
      </c>
      <c r="B48" s="5">
        <v>8</v>
      </c>
      <c r="C48" s="5">
        <v>0</v>
      </c>
      <c r="D48" s="67">
        <f>1816/8</f>
        <v>227</v>
      </c>
      <c r="E48" s="4">
        <f t="shared" ref="E48:E57" si="38">(C48+(F48*B48))-K48</f>
        <v>15</v>
      </c>
      <c r="F48" s="4">
        <f>0+0+2</f>
        <v>2</v>
      </c>
      <c r="G48" s="11">
        <f t="shared" ref="G48:G57" si="39">E48*D48</f>
        <v>3405</v>
      </c>
      <c r="H48" s="11">
        <f t="shared" ref="H48:H57" si="40">(E48+K48)*D48</f>
        <v>3632</v>
      </c>
      <c r="I48" s="5">
        <v>250</v>
      </c>
      <c r="J48" s="11">
        <f t="shared" ref="J48:J57" si="41">(I48*E48)</f>
        <v>3750</v>
      </c>
      <c r="K48" s="11">
        <f>0+0+1</f>
        <v>1</v>
      </c>
      <c r="L48" s="11">
        <f t="shared" ref="L48:L57" si="42">K48*I48</f>
        <v>250</v>
      </c>
      <c r="M48" s="11">
        <f t="shared" ref="M48:M57" si="43">J48+L48</f>
        <v>4000</v>
      </c>
      <c r="N48" s="11">
        <f t="shared" ref="N48:N57" si="44">M48-H48</f>
        <v>368</v>
      </c>
      <c r="O48" s="11">
        <f t="shared" ref="O48:O57" si="45">L48</f>
        <v>250</v>
      </c>
      <c r="P48" s="32"/>
    </row>
    <row r="49" spans="1:16" s="2" customFormat="1">
      <c r="A49" s="12" t="s">
        <v>80</v>
      </c>
      <c r="B49" s="5">
        <v>8</v>
      </c>
      <c r="C49" s="5">
        <v>0</v>
      </c>
      <c r="D49" s="67">
        <f>1816/8</f>
        <v>227</v>
      </c>
      <c r="E49" s="4">
        <f t="shared" si="38"/>
        <v>15</v>
      </c>
      <c r="F49" s="4">
        <f>0+0+3</f>
        <v>3</v>
      </c>
      <c r="G49" s="11">
        <f t="shared" si="39"/>
        <v>3405</v>
      </c>
      <c r="H49" s="11">
        <f t="shared" si="40"/>
        <v>5448</v>
      </c>
      <c r="I49" s="5">
        <v>250</v>
      </c>
      <c r="J49" s="11">
        <f t="shared" si="41"/>
        <v>3750</v>
      </c>
      <c r="K49" s="11">
        <f>0+0+2+1+1+1+1+1+1+1</f>
        <v>9</v>
      </c>
      <c r="L49" s="11">
        <f t="shared" si="42"/>
        <v>2250</v>
      </c>
      <c r="M49" s="11">
        <f t="shared" si="43"/>
        <v>6000</v>
      </c>
      <c r="N49" s="11">
        <f t="shared" si="44"/>
        <v>552</v>
      </c>
      <c r="O49" s="11">
        <f t="shared" si="45"/>
        <v>2250</v>
      </c>
      <c r="P49" s="32"/>
    </row>
    <row r="50" spans="1:16" s="2" customFormat="1">
      <c r="A50" s="12" t="s">
        <v>81</v>
      </c>
      <c r="B50" s="5">
        <v>64</v>
      </c>
      <c r="C50" s="5">
        <v>0</v>
      </c>
      <c r="D50" s="67">
        <f>1700/64</f>
        <v>26.5625</v>
      </c>
      <c r="E50" s="4">
        <f t="shared" si="38"/>
        <v>64</v>
      </c>
      <c r="F50" s="4">
        <f>0+0+1</f>
        <v>1</v>
      </c>
      <c r="G50" s="11">
        <f t="shared" si="39"/>
        <v>1700</v>
      </c>
      <c r="H50" s="11">
        <f t="shared" si="40"/>
        <v>1700</v>
      </c>
      <c r="I50" s="5">
        <v>30</v>
      </c>
      <c r="J50" s="11">
        <f t="shared" si="41"/>
        <v>1920</v>
      </c>
      <c r="K50" s="11">
        <f t="shared" ref="K50:K57" si="46">0+0</f>
        <v>0</v>
      </c>
      <c r="L50" s="11">
        <f t="shared" si="42"/>
        <v>0</v>
      </c>
      <c r="M50" s="11">
        <f t="shared" si="43"/>
        <v>1920</v>
      </c>
      <c r="N50" s="11">
        <f t="shared" si="44"/>
        <v>220</v>
      </c>
      <c r="O50" s="11">
        <f t="shared" si="45"/>
        <v>0</v>
      </c>
      <c r="P50" s="32"/>
    </row>
    <row r="51" spans="1:16" s="2" customFormat="1">
      <c r="A51" s="12" t="s">
        <v>82</v>
      </c>
      <c r="B51" s="5">
        <v>72</v>
      </c>
      <c r="C51" s="5">
        <v>0</v>
      </c>
      <c r="D51" s="67">
        <f>1700/72</f>
        <v>23.611111111111111</v>
      </c>
      <c r="E51" s="4">
        <f t="shared" si="38"/>
        <v>72</v>
      </c>
      <c r="F51" s="4">
        <f>0+0+1</f>
        <v>1</v>
      </c>
      <c r="G51" s="11">
        <f t="shared" si="39"/>
        <v>1700</v>
      </c>
      <c r="H51" s="11">
        <f t="shared" si="40"/>
        <v>1700</v>
      </c>
      <c r="I51" s="5">
        <v>30</v>
      </c>
      <c r="J51" s="11">
        <f t="shared" si="41"/>
        <v>2160</v>
      </c>
      <c r="K51" s="11">
        <f t="shared" si="46"/>
        <v>0</v>
      </c>
      <c r="L51" s="11">
        <f t="shared" si="42"/>
        <v>0</v>
      </c>
      <c r="M51" s="11">
        <f t="shared" si="43"/>
        <v>2160</v>
      </c>
      <c r="N51" s="11">
        <f t="shared" si="44"/>
        <v>460</v>
      </c>
      <c r="O51" s="11">
        <f t="shared" si="45"/>
        <v>0</v>
      </c>
      <c r="P51" s="32"/>
    </row>
    <row r="52" spans="1:16" s="2" customFormat="1">
      <c r="A52" s="12" t="s">
        <v>43</v>
      </c>
      <c r="B52" s="5"/>
      <c r="C52" s="5">
        <v>0</v>
      </c>
      <c r="D52" s="5"/>
      <c r="E52" s="4">
        <f t="shared" si="38"/>
        <v>0</v>
      </c>
      <c r="F52" s="4">
        <f t="shared" ref="F52:F57" si="47">0+0</f>
        <v>0</v>
      </c>
      <c r="G52" s="11">
        <f t="shared" si="39"/>
        <v>0</v>
      </c>
      <c r="H52" s="11">
        <f t="shared" si="40"/>
        <v>0</v>
      </c>
      <c r="I52" s="5"/>
      <c r="J52" s="11">
        <f t="shared" si="41"/>
        <v>0</v>
      </c>
      <c r="K52" s="11">
        <f t="shared" si="46"/>
        <v>0</v>
      </c>
      <c r="L52" s="11">
        <f t="shared" si="42"/>
        <v>0</v>
      </c>
      <c r="M52" s="11">
        <f t="shared" si="43"/>
        <v>0</v>
      </c>
      <c r="N52" s="11">
        <f t="shared" si="44"/>
        <v>0</v>
      </c>
      <c r="O52" s="11">
        <f t="shared" si="45"/>
        <v>0</v>
      </c>
      <c r="P52" s="32"/>
    </row>
    <row r="53" spans="1:16" s="2" customFormat="1">
      <c r="A53" s="12" t="s">
        <v>44</v>
      </c>
      <c r="B53" s="5"/>
      <c r="C53" s="5">
        <v>0</v>
      </c>
      <c r="D53" s="5"/>
      <c r="E53" s="4">
        <f t="shared" si="38"/>
        <v>0</v>
      </c>
      <c r="F53" s="4">
        <f t="shared" si="47"/>
        <v>0</v>
      </c>
      <c r="G53" s="11">
        <f t="shared" si="39"/>
        <v>0</v>
      </c>
      <c r="H53" s="11">
        <f t="shared" si="40"/>
        <v>0</v>
      </c>
      <c r="I53" s="5"/>
      <c r="J53" s="11">
        <f t="shared" si="41"/>
        <v>0</v>
      </c>
      <c r="K53" s="11">
        <f t="shared" si="46"/>
        <v>0</v>
      </c>
      <c r="L53" s="11">
        <f t="shared" si="42"/>
        <v>0</v>
      </c>
      <c r="M53" s="11">
        <f t="shared" si="43"/>
        <v>0</v>
      </c>
      <c r="N53" s="11">
        <f t="shared" si="44"/>
        <v>0</v>
      </c>
      <c r="O53" s="11">
        <f t="shared" si="45"/>
        <v>0</v>
      </c>
      <c r="P53" s="32"/>
    </row>
    <row r="54" spans="1:16" s="2" customFormat="1">
      <c r="A54" s="12" t="s">
        <v>45</v>
      </c>
      <c r="B54" s="5"/>
      <c r="C54" s="5">
        <v>0</v>
      </c>
      <c r="D54" s="5"/>
      <c r="E54" s="4">
        <f t="shared" si="38"/>
        <v>0</v>
      </c>
      <c r="F54" s="4">
        <f t="shared" si="47"/>
        <v>0</v>
      </c>
      <c r="G54" s="11">
        <f t="shared" si="39"/>
        <v>0</v>
      </c>
      <c r="H54" s="11">
        <f t="shared" si="40"/>
        <v>0</v>
      </c>
      <c r="I54" s="5"/>
      <c r="J54" s="11">
        <f t="shared" si="41"/>
        <v>0</v>
      </c>
      <c r="K54" s="11">
        <f t="shared" si="46"/>
        <v>0</v>
      </c>
      <c r="L54" s="11">
        <f t="shared" si="42"/>
        <v>0</v>
      </c>
      <c r="M54" s="11">
        <f t="shared" si="43"/>
        <v>0</v>
      </c>
      <c r="N54" s="11">
        <f t="shared" si="44"/>
        <v>0</v>
      </c>
      <c r="O54" s="11">
        <f t="shared" si="45"/>
        <v>0</v>
      </c>
      <c r="P54" s="32"/>
    </row>
    <row r="55" spans="1:16" s="2" customFormat="1">
      <c r="A55" s="12" t="s">
        <v>46</v>
      </c>
      <c r="B55" s="5"/>
      <c r="C55" s="5">
        <v>0</v>
      </c>
      <c r="D55" s="5"/>
      <c r="E55" s="4">
        <f t="shared" si="38"/>
        <v>0</v>
      </c>
      <c r="F55" s="4">
        <f t="shared" si="47"/>
        <v>0</v>
      </c>
      <c r="G55" s="11">
        <f t="shared" si="39"/>
        <v>0</v>
      </c>
      <c r="H55" s="11">
        <f t="shared" si="40"/>
        <v>0</v>
      </c>
      <c r="I55" s="5"/>
      <c r="J55" s="11">
        <f t="shared" si="41"/>
        <v>0</v>
      </c>
      <c r="K55" s="11">
        <f t="shared" si="46"/>
        <v>0</v>
      </c>
      <c r="L55" s="11">
        <f t="shared" si="42"/>
        <v>0</v>
      </c>
      <c r="M55" s="11">
        <f t="shared" si="43"/>
        <v>0</v>
      </c>
      <c r="N55" s="11">
        <f t="shared" si="44"/>
        <v>0</v>
      </c>
      <c r="O55" s="11">
        <f t="shared" si="45"/>
        <v>0</v>
      </c>
      <c r="P55" s="32"/>
    </row>
    <row r="56" spans="1:16" s="2" customFormat="1">
      <c r="A56" s="12" t="s">
        <v>47</v>
      </c>
      <c r="B56" s="5"/>
      <c r="C56" s="5">
        <v>0</v>
      </c>
      <c r="D56" s="5"/>
      <c r="E56" s="4">
        <f t="shared" si="38"/>
        <v>0</v>
      </c>
      <c r="F56" s="4">
        <f t="shared" si="47"/>
        <v>0</v>
      </c>
      <c r="G56" s="11">
        <f t="shared" si="39"/>
        <v>0</v>
      </c>
      <c r="H56" s="11">
        <f t="shared" si="40"/>
        <v>0</v>
      </c>
      <c r="I56" s="5"/>
      <c r="J56" s="11">
        <f t="shared" si="41"/>
        <v>0</v>
      </c>
      <c r="K56" s="11">
        <f t="shared" si="46"/>
        <v>0</v>
      </c>
      <c r="L56" s="11">
        <f t="shared" si="42"/>
        <v>0</v>
      </c>
      <c r="M56" s="11">
        <f t="shared" si="43"/>
        <v>0</v>
      </c>
      <c r="N56" s="11">
        <f t="shared" si="44"/>
        <v>0</v>
      </c>
      <c r="O56" s="11">
        <f t="shared" si="45"/>
        <v>0</v>
      </c>
      <c r="P56" s="32"/>
    </row>
    <row r="57" spans="1:16" s="2" customFormat="1">
      <c r="A57" s="12" t="s">
        <v>48</v>
      </c>
      <c r="B57" s="5"/>
      <c r="C57" s="5">
        <v>0</v>
      </c>
      <c r="D57" s="5"/>
      <c r="E57" s="4">
        <f t="shared" si="38"/>
        <v>0</v>
      </c>
      <c r="F57" s="4">
        <f t="shared" si="47"/>
        <v>0</v>
      </c>
      <c r="G57" s="11">
        <f t="shared" si="39"/>
        <v>0</v>
      </c>
      <c r="H57" s="11">
        <f t="shared" si="40"/>
        <v>0</v>
      </c>
      <c r="I57" s="5"/>
      <c r="J57" s="11">
        <f t="shared" si="41"/>
        <v>0</v>
      </c>
      <c r="K57" s="11">
        <f t="shared" si="46"/>
        <v>0</v>
      </c>
      <c r="L57" s="11">
        <f t="shared" si="42"/>
        <v>0</v>
      </c>
      <c r="M57" s="11">
        <f t="shared" si="43"/>
        <v>0</v>
      </c>
      <c r="N57" s="11">
        <f t="shared" si="44"/>
        <v>0</v>
      </c>
      <c r="O57" s="11">
        <f t="shared" si="45"/>
        <v>0</v>
      </c>
      <c r="P57" s="32"/>
    </row>
    <row r="58" spans="1:16" s="2" customFormat="1" ht="15.75" thickBot="1">
      <c r="A58" s="38" t="s">
        <v>12</v>
      </c>
      <c r="B58" s="39"/>
      <c r="C58" s="39"/>
      <c r="D58" s="39"/>
      <c r="E58" s="16"/>
      <c r="F58" s="40"/>
      <c r="G58" s="17">
        <f>SUM(G48:G57)</f>
        <v>10210</v>
      </c>
      <c r="H58" s="17">
        <f>SUM(H48:H57)</f>
        <v>12480</v>
      </c>
      <c r="I58" s="39"/>
      <c r="J58" s="17">
        <f>SUM(J48:J57)</f>
        <v>11580</v>
      </c>
      <c r="K58" s="41"/>
      <c r="L58" s="17">
        <f>SUM(L48:L57)</f>
        <v>2500</v>
      </c>
      <c r="M58" s="17">
        <f>SUM(M48:M57)</f>
        <v>14080</v>
      </c>
      <c r="N58" s="17">
        <f>SUM(N48:N57)</f>
        <v>1600</v>
      </c>
      <c r="O58" s="17">
        <f>SUM(O48:O57)-P58</f>
        <v>0</v>
      </c>
      <c r="P58" s="17">
        <f>0+0+1250-1250+500+250+500+250+250+250+250+250</f>
        <v>2500</v>
      </c>
    </row>
    <row r="59" spans="1:16" s="2" customFormat="1" ht="16.5" thickTop="1">
      <c r="A59" s="76" t="s">
        <v>49</v>
      </c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</row>
    <row r="60" spans="1:16" s="2" customFormat="1">
      <c r="A60" s="3" t="s">
        <v>2</v>
      </c>
      <c r="B60" s="35" t="s">
        <v>20</v>
      </c>
      <c r="C60" s="35" t="s">
        <v>24</v>
      </c>
      <c r="D60" s="36" t="s">
        <v>5</v>
      </c>
      <c r="E60" s="36" t="s">
        <v>6</v>
      </c>
      <c r="F60" s="36" t="s">
        <v>3</v>
      </c>
      <c r="G60" s="36" t="s">
        <v>54</v>
      </c>
      <c r="H60" s="36" t="s">
        <v>55</v>
      </c>
      <c r="I60" s="36" t="s">
        <v>59</v>
      </c>
      <c r="J60" s="36" t="s">
        <v>15</v>
      </c>
      <c r="K60" s="36" t="s">
        <v>40</v>
      </c>
      <c r="L60" s="36" t="s">
        <v>41</v>
      </c>
      <c r="M60" s="36" t="s">
        <v>57</v>
      </c>
      <c r="N60" s="36" t="s">
        <v>58</v>
      </c>
      <c r="O60" s="36" t="s">
        <v>16</v>
      </c>
      <c r="P60" s="36" t="s">
        <v>4</v>
      </c>
    </row>
    <row r="61" spans="1:16" s="2" customFormat="1">
      <c r="A61" s="12" t="s">
        <v>83</v>
      </c>
      <c r="B61" s="5">
        <v>16</v>
      </c>
      <c r="C61" s="5">
        <v>0</v>
      </c>
      <c r="D61" s="5">
        <f>2256/16</f>
        <v>141</v>
      </c>
      <c r="E61" s="4">
        <f t="shared" ref="E61:E68" si="48">(C61+(F61*B61))-K61</f>
        <v>13</v>
      </c>
      <c r="F61" s="4">
        <f>0+0+1</f>
        <v>1</v>
      </c>
      <c r="G61" s="11">
        <f t="shared" ref="G61:G68" si="49">E61*D61</f>
        <v>1833</v>
      </c>
      <c r="H61" s="11">
        <f t="shared" ref="H61:H68" si="50">(E61+K61)*D61</f>
        <v>2256</v>
      </c>
      <c r="I61" s="5">
        <v>155</v>
      </c>
      <c r="J61" s="11">
        <f t="shared" ref="J61:J68" si="51">(I61*E61)</f>
        <v>2015</v>
      </c>
      <c r="K61" s="11">
        <f>0+0+1+1+1</f>
        <v>3</v>
      </c>
      <c r="L61" s="11">
        <f t="shared" ref="L61:L68" si="52">K61*I61</f>
        <v>465</v>
      </c>
      <c r="M61" s="11">
        <f t="shared" ref="M61:M68" si="53">J61+L61</f>
        <v>2480</v>
      </c>
      <c r="N61" s="11">
        <f t="shared" ref="N61:N68" si="54">M61-H61</f>
        <v>224</v>
      </c>
      <c r="O61" s="11">
        <f t="shared" ref="O61:O68" si="55">L61</f>
        <v>465</v>
      </c>
      <c r="P61" s="32"/>
    </row>
    <row r="62" spans="1:16" s="2" customFormat="1">
      <c r="A62" s="12" t="s">
        <v>84</v>
      </c>
      <c r="B62" s="5">
        <v>16</v>
      </c>
      <c r="C62" s="5">
        <v>0</v>
      </c>
      <c r="D62" s="67">
        <f>1237/16</f>
        <v>77.3125</v>
      </c>
      <c r="E62" s="4">
        <f t="shared" si="48"/>
        <v>7</v>
      </c>
      <c r="F62" s="4">
        <f>0+0+1</f>
        <v>1</v>
      </c>
      <c r="G62" s="11">
        <f t="shared" si="49"/>
        <v>541.1875</v>
      </c>
      <c r="H62" s="11">
        <f t="shared" si="50"/>
        <v>1237</v>
      </c>
      <c r="I62" s="5">
        <v>85</v>
      </c>
      <c r="J62" s="11">
        <f t="shared" si="51"/>
        <v>595</v>
      </c>
      <c r="K62" s="11">
        <f>0+0+1+1+1+1+2+1+1+1</f>
        <v>9</v>
      </c>
      <c r="L62" s="11">
        <f t="shared" si="52"/>
        <v>765</v>
      </c>
      <c r="M62" s="11">
        <f t="shared" si="53"/>
        <v>1360</v>
      </c>
      <c r="N62" s="11">
        <f t="shared" si="54"/>
        <v>123</v>
      </c>
      <c r="O62" s="11">
        <f t="shared" si="55"/>
        <v>765</v>
      </c>
      <c r="P62" s="32"/>
    </row>
    <row r="63" spans="1:16" s="2" customFormat="1">
      <c r="A63" s="12" t="s">
        <v>85</v>
      </c>
      <c r="B63" s="5">
        <v>18</v>
      </c>
      <c r="C63" s="5">
        <v>0</v>
      </c>
      <c r="D63" s="67">
        <f>1392/18</f>
        <v>77.333333333333329</v>
      </c>
      <c r="E63" s="4">
        <f t="shared" si="48"/>
        <v>8</v>
      </c>
      <c r="F63" s="4">
        <f>0+0+1</f>
        <v>1</v>
      </c>
      <c r="G63" s="11">
        <f t="shared" si="49"/>
        <v>618.66666666666663</v>
      </c>
      <c r="H63" s="11">
        <f t="shared" si="50"/>
        <v>1392</v>
      </c>
      <c r="I63" s="5">
        <v>85</v>
      </c>
      <c r="J63" s="11">
        <f t="shared" si="51"/>
        <v>680</v>
      </c>
      <c r="K63" s="11">
        <f>0+0+1+1+1+1+2+3+1</f>
        <v>10</v>
      </c>
      <c r="L63" s="11">
        <f t="shared" si="52"/>
        <v>850</v>
      </c>
      <c r="M63" s="11">
        <f t="shared" si="53"/>
        <v>1530</v>
      </c>
      <c r="N63" s="11">
        <f t="shared" si="54"/>
        <v>138</v>
      </c>
      <c r="O63" s="11">
        <f t="shared" si="55"/>
        <v>850</v>
      </c>
      <c r="P63" s="32"/>
    </row>
    <row r="64" spans="1:16" s="2" customFormat="1">
      <c r="A64" s="12" t="s">
        <v>86</v>
      </c>
      <c r="B64" s="5">
        <v>16</v>
      </c>
      <c r="C64" s="5">
        <v>0</v>
      </c>
      <c r="D64" s="67">
        <f>1237/16</f>
        <v>77.3125</v>
      </c>
      <c r="E64" s="4">
        <f t="shared" si="48"/>
        <v>7</v>
      </c>
      <c r="F64" s="4">
        <f>0+0+1</f>
        <v>1</v>
      </c>
      <c r="G64" s="11">
        <f t="shared" si="49"/>
        <v>541.1875</v>
      </c>
      <c r="H64" s="11">
        <f t="shared" si="50"/>
        <v>1237</v>
      </c>
      <c r="I64" s="5">
        <v>85</v>
      </c>
      <c r="J64" s="11">
        <f t="shared" si="51"/>
        <v>595</v>
      </c>
      <c r="K64" s="11">
        <f>0+0+2+1+1+1+1+1+1+1</f>
        <v>9</v>
      </c>
      <c r="L64" s="11">
        <f t="shared" si="52"/>
        <v>765</v>
      </c>
      <c r="M64" s="11">
        <f t="shared" si="53"/>
        <v>1360</v>
      </c>
      <c r="N64" s="11">
        <f t="shared" si="54"/>
        <v>123</v>
      </c>
      <c r="O64" s="11">
        <f t="shared" si="55"/>
        <v>765</v>
      </c>
      <c r="P64" s="32"/>
    </row>
    <row r="65" spans="1:16" s="2" customFormat="1">
      <c r="A65" s="12" t="s">
        <v>50</v>
      </c>
      <c r="B65" s="5"/>
      <c r="C65" s="5">
        <v>0</v>
      </c>
      <c r="D65" s="5"/>
      <c r="E65" s="4">
        <f t="shared" si="48"/>
        <v>0</v>
      </c>
      <c r="F65" s="4">
        <f t="shared" ref="F65:F68" si="56">0+0</f>
        <v>0</v>
      </c>
      <c r="G65" s="11">
        <f t="shared" si="49"/>
        <v>0</v>
      </c>
      <c r="H65" s="11">
        <f t="shared" si="50"/>
        <v>0</v>
      </c>
      <c r="I65" s="5"/>
      <c r="J65" s="11">
        <f t="shared" si="51"/>
        <v>0</v>
      </c>
      <c r="K65" s="11">
        <f t="shared" ref="K65:K68" si="57">0+0</f>
        <v>0</v>
      </c>
      <c r="L65" s="11">
        <f t="shared" si="52"/>
        <v>0</v>
      </c>
      <c r="M65" s="11">
        <f t="shared" si="53"/>
        <v>0</v>
      </c>
      <c r="N65" s="11">
        <f t="shared" si="54"/>
        <v>0</v>
      </c>
      <c r="O65" s="11">
        <f t="shared" si="55"/>
        <v>0</v>
      </c>
      <c r="P65" s="32"/>
    </row>
    <row r="66" spans="1:16" s="2" customFormat="1">
      <c r="A66" s="12" t="s">
        <v>51</v>
      </c>
      <c r="B66" s="5"/>
      <c r="C66" s="5">
        <v>0</v>
      </c>
      <c r="D66" s="5"/>
      <c r="E66" s="4">
        <f t="shared" si="48"/>
        <v>0</v>
      </c>
      <c r="F66" s="4">
        <f t="shared" si="56"/>
        <v>0</v>
      </c>
      <c r="G66" s="11">
        <f t="shared" si="49"/>
        <v>0</v>
      </c>
      <c r="H66" s="11">
        <f t="shared" si="50"/>
        <v>0</v>
      </c>
      <c r="I66" s="5"/>
      <c r="J66" s="11">
        <f t="shared" si="51"/>
        <v>0</v>
      </c>
      <c r="K66" s="11">
        <f t="shared" si="57"/>
        <v>0</v>
      </c>
      <c r="L66" s="11">
        <f t="shared" si="52"/>
        <v>0</v>
      </c>
      <c r="M66" s="11">
        <f t="shared" si="53"/>
        <v>0</v>
      </c>
      <c r="N66" s="11">
        <f t="shared" si="54"/>
        <v>0</v>
      </c>
      <c r="O66" s="11">
        <f t="shared" si="55"/>
        <v>0</v>
      </c>
      <c r="P66" s="32"/>
    </row>
    <row r="67" spans="1:16" s="2" customFormat="1">
      <c r="A67" s="12" t="s">
        <v>52</v>
      </c>
      <c r="B67" s="5"/>
      <c r="C67" s="5">
        <v>0</v>
      </c>
      <c r="D67" s="5"/>
      <c r="E67" s="4">
        <f t="shared" si="48"/>
        <v>0</v>
      </c>
      <c r="F67" s="4">
        <f t="shared" si="56"/>
        <v>0</v>
      </c>
      <c r="G67" s="11">
        <f t="shared" si="49"/>
        <v>0</v>
      </c>
      <c r="H67" s="11">
        <f t="shared" si="50"/>
        <v>0</v>
      </c>
      <c r="I67" s="5"/>
      <c r="J67" s="11">
        <f t="shared" si="51"/>
        <v>0</v>
      </c>
      <c r="K67" s="11">
        <f t="shared" si="57"/>
        <v>0</v>
      </c>
      <c r="L67" s="11">
        <f t="shared" si="52"/>
        <v>0</v>
      </c>
      <c r="M67" s="11">
        <f t="shared" si="53"/>
        <v>0</v>
      </c>
      <c r="N67" s="11">
        <f t="shared" si="54"/>
        <v>0</v>
      </c>
      <c r="O67" s="11">
        <f t="shared" si="55"/>
        <v>0</v>
      </c>
      <c r="P67" s="32"/>
    </row>
    <row r="68" spans="1:16" s="2" customFormat="1">
      <c r="A68" s="12" t="s">
        <v>53</v>
      </c>
      <c r="B68" s="5"/>
      <c r="C68" s="5">
        <v>0</v>
      </c>
      <c r="D68" s="5"/>
      <c r="E68" s="4">
        <f t="shared" si="48"/>
        <v>0</v>
      </c>
      <c r="F68" s="4">
        <f t="shared" si="56"/>
        <v>0</v>
      </c>
      <c r="G68" s="11">
        <f t="shared" si="49"/>
        <v>0</v>
      </c>
      <c r="H68" s="11">
        <f t="shared" si="50"/>
        <v>0</v>
      </c>
      <c r="I68" s="5"/>
      <c r="J68" s="11">
        <f t="shared" si="51"/>
        <v>0</v>
      </c>
      <c r="K68" s="11">
        <f t="shared" si="57"/>
        <v>0</v>
      </c>
      <c r="L68" s="11">
        <f t="shared" si="52"/>
        <v>0</v>
      </c>
      <c r="M68" s="11">
        <f t="shared" si="53"/>
        <v>0</v>
      </c>
      <c r="N68" s="11">
        <f t="shared" si="54"/>
        <v>0</v>
      </c>
      <c r="O68" s="11">
        <f t="shared" si="55"/>
        <v>0</v>
      </c>
      <c r="P68" s="32"/>
    </row>
    <row r="69" spans="1:16" s="2" customFormat="1" ht="15.75" thickBot="1">
      <c r="A69" s="19" t="s">
        <v>12</v>
      </c>
      <c r="B69" s="39"/>
      <c r="C69" s="39"/>
      <c r="D69" s="39"/>
      <c r="E69" s="39"/>
      <c r="F69" s="39"/>
      <c r="G69" s="17">
        <f>SUM(G61:G68)</f>
        <v>3534.0416666666665</v>
      </c>
      <c r="H69" s="17">
        <f>SUM(H61:H68)</f>
        <v>6122</v>
      </c>
      <c r="I69" s="39"/>
      <c r="J69" s="17">
        <f>SUM(J61:J68)</f>
        <v>3885</v>
      </c>
      <c r="K69" s="41"/>
      <c r="L69" s="17">
        <f>SUM(L61:L68)</f>
        <v>2845</v>
      </c>
      <c r="M69" s="17">
        <f>SUM(M61:M68)</f>
        <v>6730</v>
      </c>
      <c r="N69" s="17">
        <f>SUM(N61:N68)</f>
        <v>608</v>
      </c>
      <c r="O69" s="17">
        <f>SUM(O61:O68)-P69</f>
        <v>0</v>
      </c>
      <c r="P69" s="17">
        <f>0+0+240+185+155+85+255+255+170+85+240+85+85+85+410+340+170</f>
        <v>2845</v>
      </c>
    </row>
    <row r="70" spans="1:16" s="2" customFormat="1" ht="15.75" thickTop="1">
      <c r="A70" s="29"/>
      <c r="B70" s="30"/>
      <c r="C70" s="30"/>
      <c r="D70" s="30"/>
      <c r="E70" s="30"/>
      <c r="F70" s="30"/>
      <c r="G70" s="31"/>
      <c r="H70" s="31"/>
      <c r="I70" s="30"/>
      <c r="J70" s="31"/>
      <c r="K70" s="31"/>
      <c r="L70" s="31"/>
      <c r="M70" s="31"/>
      <c r="N70" s="31"/>
      <c r="O70" s="31"/>
      <c r="P70" s="31"/>
    </row>
    <row r="71" spans="1:16" ht="15.75" thickBot="1"/>
    <row r="72" spans="1:16" ht="16.5" thickBot="1">
      <c r="A72" s="70" t="s">
        <v>39</v>
      </c>
      <c r="B72" s="71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</row>
    <row r="73" spans="1:16" ht="16.5" thickBot="1">
      <c r="A73" s="55" t="s">
        <v>69</v>
      </c>
      <c r="B73" s="56">
        <f>26605+18602+52.5-19.48+972+1400+2590+1600+1260+1080+1200+765</f>
        <v>56107.02</v>
      </c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</row>
    <row r="74" spans="1:16">
      <c r="A74" s="22" t="s">
        <v>63</v>
      </c>
      <c r="B74" s="26">
        <f>G16+G29+G39+G45+G58+G69</f>
        <v>33397.083333333336</v>
      </c>
    </row>
    <row r="75" spans="1:16">
      <c r="A75" s="23" t="s">
        <v>64</v>
      </c>
      <c r="B75" s="44">
        <f>J16+J29+J39+J45+J58+J69</f>
        <v>39817.5</v>
      </c>
    </row>
    <row r="76" spans="1:16" ht="15.75" thickBot="1">
      <c r="A76" s="45" t="s">
        <v>67</v>
      </c>
      <c r="B76" s="51">
        <f>B77-B73</f>
        <v>12526.89666666666</v>
      </c>
    </row>
    <row r="77" spans="1:16">
      <c r="A77" s="46" t="s">
        <v>56</v>
      </c>
      <c r="B77" s="47">
        <f>H16+H29+H39+H45+H58+H69</f>
        <v>68633.916666666657</v>
      </c>
    </row>
    <row r="78" spans="1:16">
      <c r="A78" s="43" t="s">
        <v>62</v>
      </c>
      <c r="B78" s="48">
        <f>M16+M29+M39+M45+M58+M69</f>
        <v>82565</v>
      </c>
    </row>
    <row r="79" spans="1:16">
      <c r="A79" s="24" t="s">
        <v>61</v>
      </c>
      <c r="B79" s="27">
        <f>N16+N29+N39+N45+N58+N69</f>
        <v>13931.083333333332</v>
      </c>
    </row>
    <row r="80" spans="1:16" ht="15.75" thickBot="1">
      <c r="A80" s="49" t="s">
        <v>70</v>
      </c>
      <c r="B80" s="50">
        <f>L16+L29+L39+L45+L58+L69</f>
        <v>42747.5</v>
      </c>
    </row>
    <row r="81" spans="1:2">
      <c r="A81" s="52" t="s">
        <v>66</v>
      </c>
      <c r="B81" s="53">
        <f>P16+P29+P39+P45+P58+P69</f>
        <v>42748</v>
      </c>
    </row>
    <row r="82" spans="1:2">
      <c r="A82" s="25" t="s">
        <v>65</v>
      </c>
      <c r="B82" s="28">
        <f>O16+O29+O39+O45+O58+O69</f>
        <v>-0.5</v>
      </c>
    </row>
    <row r="83" spans="1:2" ht="15.75" thickBot="1">
      <c r="A83" s="57" t="s">
        <v>68</v>
      </c>
      <c r="B83" s="58">
        <f>B81-B76-B84</f>
        <v>30221.10333333334</v>
      </c>
    </row>
    <row r="84" spans="1:2">
      <c r="A84" s="59" t="s">
        <v>71</v>
      </c>
      <c r="B84" s="60">
        <v>0</v>
      </c>
    </row>
    <row r="85" spans="1:2" ht="15.75" thickBot="1">
      <c r="A85" s="33" t="s">
        <v>72</v>
      </c>
      <c r="B85" s="42">
        <f>(B75+B83)+B82</f>
        <v>70038.103333333333</v>
      </c>
    </row>
  </sheetData>
  <mergeCells count="9">
    <mergeCell ref="A40:P40"/>
    <mergeCell ref="A72:P72"/>
    <mergeCell ref="A1:P1"/>
    <mergeCell ref="A2:P2"/>
    <mergeCell ref="A3:P3"/>
    <mergeCell ref="A17:P17"/>
    <mergeCell ref="A30:P30"/>
    <mergeCell ref="A46:P46"/>
    <mergeCell ref="A59:P5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2015-02-28T18:27:29Z</dcterms:modified>
</cp:coreProperties>
</file>