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K16"/>
  <c r="K45"/>
  <c r="K26"/>
  <c r="K7"/>
  <c r="K6"/>
  <c r="K5"/>
  <c r="P42"/>
  <c r="K40"/>
  <c r="K28"/>
  <c r="K11"/>
  <c r="K10"/>
  <c r="K9"/>
  <c r="K8"/>
  <c r="P72"/>
  <c r="P61"/>
  <c r="K65"/>
  <c r="K66"/>
  <c r="K67"/>
  <c r="K68"/>
  <c r="K69"/>
  <c r="K70"/>
  <c r="K71"/>
  <c r="K64"/>
  <c r="K52"/>
  <c r="K53"/>
  <c r="K54"/>
  <c r="K55"/>
  <c r="K56"/>
  <c r="K57"/>
  <c r="K58"/>
  <c r="K59"/>
  <c r="K60"/>
  <c r="K51"/>
  <c r="K41"/>
  <c r="K35"/>
  <c r="K36"/>
  <c r="K37"/>
  <c r="K38"/>
  <c r="K39"/>
  <c r="K34"/>
  <c r="K21"/>
  <c r="K22"/>
  <c r="K23"/>
  <c r="K24"/>
  <c r="K25"/>
  <c r="K27"/>
  <c r="K29"/>
  <c r="K30"/>
  <c r="K31"/>
  <c r="K20"/>
  <c r="K12"/>
  <c r="K13"/>
  <c r="K14"/>
  <c r="K15"/>
  <c r="F64"/>
  <c r="F52"/>
  <c r="F53"/>
  <c r="F54"/>
  <c r="F55"/>
  <c r="F56"/>
  <c r="F35"/>
  <c r="F36"/>
  <c r="F37"/>
  <c r="F38"/>
  <c r="F39"/>
  <c r="F40"/>
  <c r="F41"/>
  <c r="F34"/>
  <c r="F21"/>
  <c r="F22"/>
  <c r="F23"/>
  <c r="F24"/>
  <c r="F25"/>
  <c r="F26"/>
  <c r="F27"/>
  <c r="F28"/>
  <c r="F29"/>
  <c r="F30"/>
  <c r="F20"/>
  <c r="F6"/>
  <c r="F7"/>
  <c r="F8"/>
  <c r="F9"/>
  <c r="F10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F45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N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H68" l="1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<sst xmlns="http://schemas.openxmlformats.org/spreadsheetml/2006/main" count="179" uniqueCount="96">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</sst>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106</v>
      </c>
      <c r="F5" s="4">
        <f>0+0</f>
        <v>0</v>
      </c>
      <c r="G5" s="11">
        <f>E5*D5</f>
        <v>2075.833333333333</v>
      </c>
      <c r="H5" s="11">
        <f>(E5+K5)*D5</f>
        <v>2154.1666666666665</v>
      </c>
      <c r="I5" s="11">
        <v>25</v>
      </c>
      <c r="J5" s="11">
        <f>(I5*E5)</f>
        <v>2650</v>
      </c>
      <c r="K5" s="11">
        <f>0+0+1+3</f>
        <v>4</v>
      </c>
      <c r="L5" s="11">
        <f>K5*I5</f>
        <v>100</v>
      </c>
      <c r="M5" s="11">
        <f>J5+L5</f>
        <v>2750</v>
      </c>
      <c r="N5" s="11">
        <f>M5-H5</f>
        <v>595.83333333333348</v>
      </c>
      <c r="O5" s="11">
        <f>L5</f>
        <v>100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60</v>
      </c>
      <c r="F6" s="4">
        <f t="shared" ref="F6:F16" si="1">0+0</f>
        <v>0</v>
      </c>
      <c r="G6" s="11">
        <f t="shared" ref="G6:G16" si="2">E6*D6</f>
        <v>2000.0000000000002</v>
      </c>
      <c r="H6" s="11">
        <f t="shared" ref="H6:H16" si="3">(E6+K6)*D6</f>
        <v>2100</v>
      </c>
      <c r="I6" s="11">
        <v>40</v>
      </c>
      <c r="J6" s="11">
        <f t="shared" ref="J6:J16" si="4">(I6*E6)</f>
        <v>2400</v>
      </c>
      <c r="K6" s="11">
        <f>0+0+2+1</f>
        <v>3</v>
      </c>
      <c r="L6" s="11">
        <f t="shared" ref="L6:L17" si="5">K6*I6</f>
        <v>120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120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27</v>
      </c>
      <c r="F7" s="4">
        <f t="shared" si="1"/>
        <v>0</v>
      </c>
      <c r="G7" s="11">
        <f t="shared" si="2"/>
        <v>1642.5</v>
      </c>
      <c r="H7" s="11">
        <f t="shared" si="3"/>
        <v>1703.3333333333335</v>
      </c>
      <c r="I7" s="11">
        <v>70</v>
      </c>
      <c r="J7" s="11">
        <f t="shared" si="4"/>
        <v>1890</v>
      </c>
      <c r="K7" s="11">
        <f>0+0+1</f>
        <v>1</v>
      </c>
      <c r="L7" s="11">
        <f t="shared" si="5"/>
        <v>70</v>
      </c>
      <c r="M7" s="11">
        <f t="shared" si="6"/>
        <v>1960</v>
      </c>
      <c r="N7" s="11">
        <f t="shared" si="7"/>
        <v>256.66666666666652</v>
      </c>
      <c r="O7" s="11">
        <f t="shared" si="8"/>
        <v>70</v>
      </c>
      <c r="P7" s="11"/>
    </row>
    <row r="8" spans="1:16">
      <c r="A8" s="7" t="s">
        <v>69</v>
      </c>
      <c r="B8" s="10">
        <v>24</v>
      </c>
      <c r="C8" s="9">
        <v>43</v>
      </c>
      <c r="D8" s="8">
        <f>700/24</f>
        <v>29.166666666666668</v>
      </c>
      <c r="E8" s="4">
        <f t="shared" si="0"/>
        <v>41</v>
      </c>
      <c r="F8" s="4">
        <f t="shared" si="1"/>
        <v>0</v>
      </c>
      <c r="G8" s="11">
        <f t="shared" si="2"/>
        <v>1195.8333333333335</v>
      </c>
      <c r="H8" s="11">
        <f t="shared" si="3"/>
        <v>1254.1666666666667</v>
      </c>
      <c r="I8" s="11">
        <v>40</v>
      </c>
      <c r="J8" s="11">
        <f t="shared" si="4"/>
        <v>1640</v>
      </c>
      <c r="K8" s="11">
        <f>0+0+2</f>
        <v>2</v>
      </c>
      <c r="L8" s="11">
        <f t="shared" si="5"/>
        <v>80</v>
      </c>
      <c r="M8" s="11">
        <f t="shared" si="6"/>
        <v>1720</v>
      </c>
      <c r="N8" s="11">
        <f t="shared" si="7"/>
        <v>465.83333333333326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8</v>
      </c>
      <c r="F9" s="4">
        <f t="shared" si="1"/>
        <v>0</v>
      </c>
      <c r="G9" s="11">
        <f t="shared" si="2"/>
        <v>426.66666666666669</v>
      </c>
      <c r="H9" s="11">
        <f t="shared" si="3"/>
        <v>533.33333333333337</v>
      </c>
      <c r="I9" s="11">
        <v>65</v>
      </c>
      <c r="J9" s="11">
        <f t="shared" si="4"/>
        <v>520</v>
      </c>
      <c r="K9" s="11">
        <f>0+0+2</f>
        <v>2</v>
      </c>
      <c r="L9" s="11">
        <f t="shared" si="5"/>
        <v>130</v>
      </c>
      <c r="M9" s="11">
        <f t="shared" si="6"/>
        <v>650</v>
      </c>
      <c r="N9" s="11">
        <f t="shared" si="7"/>
        <v>116.66666666666663</v>
      </c>
      <c r="O9" s="11">
        <f t="shared" si="8"/>
        <v>130</v>
      </c>
      <c r="P9" s="11"/>
    </row>
    <row r="10" spans="1:16">
      <c r="A10" s="7" t="s">
        <v>70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14</v>
      </c>
      <c r="F10" s="4">
        <f t="shared" si="1"/>
        <v>0</v>
      </c>
      <c r="G10" s="11">
        <f t="shared" si="2"/>
        <v>1143.3333333333335</v>
      </c>
      <c r="H10" s="11">
        <f t="shared" si="3"/>
        <v>1225</v>
      </c>
      <c r="I10" s="11">
        <v>100</v>
      </c>
      <c r="J10" s="11">
        <f t="shared" si="4"/>
        <v>1400</v>
      </c>
      <c r="K10" s="11">
        <f>0+0+1</f>
        <v>1</v>
      </c>
      <c r="L10" s="11">
        <f t="shared" si="5"/>
        <v>100</v>
      </c>
      <c r="M10" s="11">
        <f t="shared" si="6"/>
        <v>1500</v>
      </c>
      <c r="N10" s="11">
        <f t="shared" si="7"/>
        <v>275</v>
      </c>
      <c r="O10" s="11">
        <f t="shared" si="8"/>
        <v>100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21</v>
      </c>
      <c r="F11" s="4">
        <f t="shared" si="1"/>
        <v>0</v>
      </c>
      <c r="G11" s="11">
        <f t="shared" si="2"/>
        <v>2800</v>
      </c>
      <c r="H11" s="11">
        <f t="shared" si="3"/>
        <v>2933.3333333333335</v>
      </c>
      <c r="I11" s="11">
        <v>150</v>
      </c>
      <c r="J11" s="11">
        <f t="shared" si="4"/>
        <v>3150</v>
      </c>
      <c r="K11" s="11">
        <f>0+0+1</f>
        <v>1</v>
      </c>
      <c r="L11" s="11">
        <f t="shared" si="5"/>
        <v>150</v>
      </c>
      <c r="M11" s="11">
        <f t="shared" si="6"/>
        <v>3300</v>
      </c>
      <c r="N11" s="11">
        <f t="shared" si="7"/>
        <v>366.66666666666652</v>
      </c>
      <c r="O11" s="11">
        <f t="shared" si="8"/>
        <v>150</v>
      </c>
      <c r="P11" s="11"/>
    </row>
    <row r="12" spans="1:16">
      <c r="A12" s="61" t="s">
        <v>72</v>
      </c>
      <c r="B12" s="62">
        <v>12</v>
      </c>
      <c r="C12" s="9">
        <v>9</v>
      </c>
      <c r="D12" s="63">
        <f>600/12</f>
        <v>50</v>
      </c>
      <c r="E12" s="4">
        <f t="shared" si="0"/>
        <v>9</v>
      </c>
      <c r="F12" s="4">
        <f t="shared" si="1"/>
        <v>0</v>
      </c>
      <c r="G12" s="11">
        <f t="shared" si="2"/>
        <v>450</v>
      </c>
      <c r="H12" s="11">
        <f t="shared" si="3"/>
        <v>450</v>
      </c>
      <c r="I12" s="64">
        <v>60</v>
      </c>
      <c r="J12" s="64">
        <f t="shared" si="4"/>
        <v>540</v>
      </c>
      <c r="K12" s="11">
        <f t="shared" ref="K7:K15" si="9">0+0</f>
        <v>0</v>
      </c>
      <c r="L12" s="11">
        <f t="shared" si="5"/>
        <v>0</v>
      </c>
      <c r="M12" s="11">
        <f t="shared" si="6"/>
        <v>540</v>
      </c>
      <c r="N12" s="11">
        <f t="shared" si="7"/>
        <v>90</v>
      </c>
      <c r="O12" s="11">
        <f t="shared" si="8"/>
        <v>0</v>
      </c>
      <c r="P12" s="64"/>
    </row>
    <row r="13" spans="1:16">
      <c r="A13" s="61" t="s">
        <v>71</v>
      </c>
      <c r="B13" s="62">
        <v>12</v>
      </c>
      <c r="C13" s="9">
        <v>52</v>
      </c>
      <c r="D13" s="63">
        <f>570/12</f>
        <v>47.5</v>
      </c>
      <c r="E13" s="4">
        <f t="shared" si="0"/>
        <v>52</v>
      </c>
      <c r="F13" s="4">
        <f t="shared" si="1"/>
        <v>0</v>
      </c>
      <c r="G13" s="11">
        <f t="shared" si="2"/>
        <v>2470</v>
      </c>
      <c r="H13" s="11">
        <f t="shared" si="3"/>
        <v>2470</v>
      </c>
      <c r="I13" s="64">
        <v>60</v>
      </c>
      <c r="J13" s="64">
        <f t="shared" si="4"/>
        <v>3120</v>
      </c>
      <c r="K13" s="11">
        <f t="shared" si="9"/>
        <v>0</v>
      </c>
      <c r="L13" s="11">
        <f t="shared" si="5"/>
        <v>0</v>
      </c>
      <c r="M13" s="11">
        <f t="shared" si="6"/>
        <v>3120</v>
      </c>
      <c r="N13" s="11">
        <f t="shared" si="7"/>
        <v>650</v>
      </c>
      <c r="O13" s="11">
        <f t="shared" si="8"/>
        <v>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2</v>
      </c>
      <c r="F14" s="4">
        <f t="shared" si="1"/>
        <v>0</v>
      </c>
      <c r="G14" s="11">
        <f t="shared" si="2"/>
        <v>95</v>
      </c>
      <c r="H14" s="11">
        <f t="shared" si="3"/>
        <v>95</v>
      </c>
      <c r="I14" s="64">
        <v>60</v>
      </c>
      <c r="J14" s="64">
        <f t="shared" si="4"/>
        <v>120</v>
      </c>
      <c r="K14" s="11">
        <f t="shared" si="9"/>
        <v>0</v>
      </c>
      <c r="L14" s="11">
        <f t="shared" si="5"/>
        <v>0</v>
      </c>
      <c r="M14" s="11">
        <f t="shared" si="6"/>
        <v>120</v>
      </c>
      <c r="N14" s="11">
        <f t="shared" si="7"/>
        <v>25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si="9"/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16</v>
      </c>
      <c r="D16" s="63">
        <v>13.75</v>
      </c>
      <c r="E16" s="4">
        <f t="shared" si="0"/>
        <v>9</v>
      </c>
      <c r="F16" s="4">
        <f t="shared" si="1"/>
        <v>0</v>
      </c>
      <c r="G16" s="11">
        <f t="shared" si="2"/>
        <v>123.75</v>
      </c>
      <c r="H16" s="11">
        <f t="shared" si="3"/>
        <v>220</v>
      </c>
      <c r="I16" s="64">
        <v>20</v>
      </c>
      <c r="J16" s="64">
        <f t="shared" si="4"/>
        <v>180</v>
      </c>
      <c r="K16" s="11">
        <f>0+0+6+1</f>
        <v>7</v>
      </c>
      <c r="L16" s="11">
        <f t="shared" si="5"/>
        <v>140</v>
      </c>
      <c r="M16" s="11">
        <f t="shared" si="6"/>
        <v>320</v>
      </c>
      <c r="N16" s="11">
        <f t="shared" si="7"/>
        <v>100</v>
      </c>
      <c r="O16" s="11">
        <f t="shared" si="8"/>
        <v>140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14299.166666666666</v>
      </c>
      <c r="H17" s="17">
        <f>SUM(H5:H15)</f>
        <v>14918.333333333334</v>
      </c>
      <c r="I17" s="17"/>
      <c r="J17" s="17">
        <f>SUM(J5:J15)</f>
        <v>17430</v>
      </c>
      <c r="K17" s="11"/>
      <c r="L17" s="11">
        <f t="shared" si="5"/>
        <v>0</v>
      </c>
      <c r="M17" s="18">
        <f>SUM(M5:M15)</f>
        <v>18180</v>
      </c>
      <c r="N17" s="18">
        <f>SUM(N5:N15)</f>
        <v>3261.6666666666665</v>
      </c>
      <c r="O17" s="18">
        <f>SUM(O5:O15)-P17</f>
        <v>0</v>
      </c>
      <c r="P17" s="17">
        <f>0+0+565+185</f>
        <v>750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15</v>
      </c>
      <c r="D20" s="8">
        <f>972/24</f>
        <v>40.5</v>
      </c>
      <c r="E20" s="4">
        <f>(C20+(F20*B20))-K20</f>
        <v>15</v>
      </c>
      <c r="F20" s="4">
        <f>0+0</f>
        <v>0</v>
      </c>
      <c r="G20" s="11">
        <f>E20*D20</f>
        <v>607.5</v>
      </c>
      <c r="H20" s="11">
        <f>(E20+K20)*D20</f>
        <v>607.5</v>
      </c>
      <c r="I20" s="4">
        <v>50</v>
      </c>
      <c r="J20" s="11">
        <f>(I20*E20)</f>
        <v>750</v>
      </c>
      <c r="K20" s="11">
        <f>0+0</f>
        <v>0</v>
      </c>
      <c r="L20" s="11">
        <f>K20*I20</f>
        <v>0</v>
      </c>
      <c r="M20" s="11">
        <f>J20+L20</f>
        <v>750</v>
      </c>
      <c r="N20" s="11">
        <f>M20-H20</f>
        <v>142.5</v>
      </c>
      <c r="O20" s="11">
        <f>L20</f>
        <v>0</v>
      </c>
      <c r="P20" s="4"/>
    </row>
    <row r="21" spans="1:16">
      <c r="A21" s="12" t="s">
        <v>88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21</v>
      </c>
      <c r="F22" s="4">
        <f t="shared" si="11"/>
        <v>0</v>
      </c>
      <c r="G22" s="11">
        <f t="shared" si="12"/>
        <v>945</v>
      </c>
      <c r="H22" s="11">
        <f t="shared" si="13"/>
        <v>945</v>
      </c>
      <c r="I22" s="4">
        <v>50</v>
      </c>
      <c r="J22" s="11">
        <f t="shared" si="14"/>
        <v>1050</v>
      </c>
      <c r="K22" s="11">
        <f t="shared" si="15"/>
        <v>0</v>
      </c>
      <c r="L22" s="11">
        <f t="shared" si="16"/>
        <v>0</v>
      </c>
      <c r="M22" s="11">
        <f t="shared" si="17"/>
        <v>1050</v>
      </c>
      <c r="N22" s="11">
        <f t="shared" si="18"/>
        <v>105</v>
      </c>
      <c r="O22" s="11">
        <f t="shared" si="19"/>
        <v>0</v>
      </c>
      <c r="P22" s="4"/>
    </row>
    <row r="23" spans="1:16">
      <c r="A23" s="12" t="s">
        <v>17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6</v>
      </c>
      <c r="F23" s="4">
        <f t="shared" si="11"/>
        <v>0</v>
      </c>
      <c r="G23" s="11">
        <f t="shared" si="12"/>
        <v>580</v>
      </c>
      <c r="H23" s="11">
        <f t="shared" si="13"/>
        <v>580</v>
      </c>
      <c r="I23" s="4">
        <v>110</v>
      </c>
      <c r="J23" s="11">
        <f t="shared" si="14"/>
        <v>660</v>
      </c>
      <c r="K23" s="11">
        <f t="shared" si="15"/>
        <v>0</v>
      </c>
      <c r="L23" s="11">
        <f t="shared" si="16"/>
        <v>0</v>
      </c>
      <c r="M23" s="11">
        <f t="shared" si="17"/>
        <v>660</v>
      </c>
      <c r="N23" s="11">
        <f t="shared" si="18"/>
        <v>80</v>
      </c>
      <c r="O23" s="11">
        <f t="shared" si="19"/>
        <v>0</v>
      </c>
      <c r="P23" s="4"/>
    </row>
    <row r="24" spans="1:16">
      <c r="A24" s="12" t="s">
        <v>18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20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21</v>
      </c>
      <c r="B26" s="13">
        <v>12</v>
      </c>
      <c r="C26" s="12">
        <v>3</v>
      </c>
      <c r="D26" s="4">
        <f>1180/12</f>
        <v>98.333333333333329</v>
      </c>
      <c r="E26" s="4">
        <f t="shared" si="10"/>
        <v>0</v>
      </c>
      <c r="F26" s="4">
        <f t="shared" si="11"/>
        <v>0</v>
      </c>
      <c r="G26" s="11">
        <f>E26*D26</f>
        <v>0</v>
      </c>
      <c r="H26" s="11">
        <f t="shared" si="13"/>
        <v>295</v>
      </c>
      <c r="I26" s="4">
        <v>110</v>
      </c>
      <c r="J26" s="11">
        <f t="shared" si="14"/>
        <v>0</v>
      </c>
      <c r="K26" s="11">
        <f>0+0+2+1</f>
        <v>3</v>
      </c>
      <c r="L26" s="11">
        <f t="shared" si="16"/>
        <v>330</v>
      </c>
      <c r="M26" s="11">
        <f t="shared" si="17"/>
        <v>330</v>
      </c>
      <c r="N26" s="11">
        <f t="shared" si="18"/>
        <v>35</v>
      </c>
      <c r="O26" s="11">
        <f t="shared" si="19"/>
        <v>330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24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3</v>
      </c>
      <c r="F28" s="4">
        <f t="shared" si="11"/>
        <v>0</v>
      </c>
      <c r="G28" s="11">
        <f t="shared" si="12"/>
        <v>310</v>
      </c>
      <c r="H28" s="11">
        <f t="shared" si="13"/>
        <v>413.33333333333331</v>
      </c>
      <c r="I28" s="4">
        <v>125</v>
      </c>
      <c r="J28" s="11">
        <f t="shared" si="14"/>
        <v>375</v>
      </c>
      <c r="K28" s="11">
        <f>0+0+1</f>
        <v>1</v>
      </c>
      <c r="L28" s="11">
        <f t="shared" si="16"/>
        <v>125</v>
      </c>
      <c r="M28" s="11">
        <f t="shared" si="17"/>
        <v>500</v>
      </c>
      <c r="N28" s="11">
        <f t="shared" si="18"/>
        <v>86.666666666666686</v>
      </c>
      <c r="O28" s="11">
        <f t="shared" si="19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110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4650.8333333333339</v>
      </c>
      <c r="H31" s="17">
        <f>SUM(H20:H30)</f>
        <v>5049.166666666667</v>
      </c>
      <c r="I31" s="16"/>
      <c r="J31" s="17">
        <f>SUM(J20:J30)</f>
        <v>5395</v>
      </c>
      <c r="K31" s="11">
        <f t="shared" si="15"/>
        <v>0</v>
      </c>
      <c r="L31" s="18">
        <f>SUM(L20:L30)</f>
        <v>455</v>
      </c>
      <c r="M31" s="21">
        <f>SUM(M20:M30)</f>
        <v>5850</v>
      </c>
      <c r="N31" s="21">
        <f>SUM(N20:N30)</f>
        <v>800.83333333333348</v>
      </c>
      <c r="O31" s="18">
        <f>SUM(O20:O30)-P31</f>
        <v>0</v>
      </c>
      <c r="P31" s="17">
        <f>0+0+345+110</f>
        <v>455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20</v>
      </c>
      <c r="F37" s="4">
        <f t="shared" si="25"/>
        <v>0</v>
      </c>
      <c r="G37" s="11">
        <f t="shared" si="26"/>
        <v>2358.3333333333335</v>
      </c>
      <c r="H37" s="11">
        <f t="shared" si="27"/>
        <v>2358.3333333333335</v>
      </c>
      <c r="I37" s="4">
        <v>125</v>
      </c>
      <c r="J37" s="11">
        <f t="shared" si="21"/>
        <v>2500</v>
      </c>
      <c r="K37" s="11">
        <f t="shared" si="28"/>
        <v>0</v>
      </c>
      <c r="L37" s="11">
        <f>K37*I37</f>
        <v>0</v>
      </c>
      <c r="M37" s="11">
        <f t="shared" si="22"/>
        <v>2500</v>
      </c>
      <c r="N37" s="11">
        <f t="shared" si="23"/>
        <v>141.66666666666652</v>
      </c>
      <c r="O37" s="11">
        <f t="shared" si="24"/>
        <v>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1</v>
      </c>
      <c r="F39" s="4">
        <f t="shared" si="25"/>
        <v>0</v>
      </c>
      <c r="G39" s="11">
        <f t="shared" si="26"/>
        <v>115.41666666666667</v>
      </c>
      <c r="H39" s="11">
        <f t="shared" si="27"/>
        <v>115.41666666666667</v>
      </c>
      <c r="I39" s="4">
        <v>127</v>
      </c>
      <c r="J39" s="11">
        <f t="shared" si="21"/>
        <v>127</v>
      </c>
      <c r="K39" s="11">
        <f t="shared" si="28"/>
        <v>0</v>
      </c>
      <c r="L39" s="11">
        <f t="shared" si="29"/>
        <v>0</v>
      </c>
      <c r="N39" s="11">
        <f>M40-H39</f>
        <v>11.583333333333329</v>
      </c>
      <c r="O39" s="11">
        <f t="shared" si="24"/>
        <v>0</v>
      </c>
      <c r="P39" s="4"/>
    </row>
    <row r="40" spans="1:16">
      <c r="A40" s="12" t="s">
        <v>95</v>
      </c>
      <c r="B40" s="13">
        <v>25</v>
      </c>
      <c r="C40" s="5">
        <v>16</v>
      </c>
      <c r="D40" s="4">
        <f>1800/25</f>
        <v>72</v>
      </c>
      <c r="E40" s="4">
        <f t="shared" si="20"/>
        <v>15.5</v>
      </c>
      <c r="F40" s="4">
        <f t="shared" si="25"/>
        <v>0</v>
      </c>
      <c r="G40" s="11">
        <f t="shared" si="26"/>
        <v>1116</v>
      </c>
      <c r="H40" s="11">
        <f t="shared" si="27"/>
        <v>1152</v>
      </c>
      <c r="I40" s="4">
        <v>100</v>
      </c>
      <c r="J40" s="11">
        <f t="shared" si="21"/>
        <v>1550</v>
      </c>
      <c r="K40" s="11">
        <f>0+0+0.5</f>
        <v>0.5</v>
      </c>
      <c r="L40" s="11">
        <f t="shared" si="29"/>
        <v>50</v>
      </c>
      <c r="M40" s="11">
        <f>J39+L39</f>
        <v>127</v>
      </c>
      <c r="N40" s="11">
        <f>M41-H40</f>
        <v>-522</v>
      </c>
      <c r="O40" s="11">
        <f t="shared" si="24"/>
        <v>50</v>
      </c>
      <c r="P40" s="4"/>
    </row>
    <row r="41" spans="1:16">
      <c r="A41" s="12" t="s">
        <v>31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9</v>
      </c>
      <c r="F41" s="4">
        <f t="shared" si="25"/>
        <v>0</v>
      </c>
      <c r="G41" s="11">
        <f t="shared" si="26"/>
        <v>525</v>
      </c>
      <c r="H41" s="11">
        <f t="shared" si="27"/>
        <v>525</v>
      </c>
      <c r="I41" s="4">
        <v>70</v>
      </c>
      <c r="J41" s="11">
        <f t="shared" si="21"/>
        <v>630</v>
      </c>
      <c r="K41" s="11">
        <f>0+0</f>
        <v>0</v>
      </c>
      <c r="L41" s="11">
        <f t="shared" si="29"/>
        <v>0</v>
      </c>
      <c r="M41" s="11">
        <f t="shared" si="22"/>
        <v>630</v>
      </c>
      <c r="N41" s="11">
        <f t="shared" si="23"/>
        <v>105</v>
      </c>
      <c r="O41" s="11">
        <f t="shared" si="24"/>
        <v>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4114.75</v>
      </c>
      <c r="H42" s="21">
        <f>SUM(H34:H41)</f>
        <v>4150.75</v>
      </c>
      <c r="I42" s="16"/>
      <c r="J42" s="21">
        <f>SUM(J34:J41)</f>
        <v>4807</v>
      </c>
      <c r="K42" s="11"/>
      <c r="L42" s="17">
        <f>SUM(L34:L41)</f>
        <v>50</v>
      </c>
      <c r="M42" s="21">
        <f>SUM(M34:M41)</f>
        <v>3257</v>
      </c>
      <c r="N42" s="21">
        <f>SUM(N34:N41)</f>
        <v>-263.75000000000017</v>
      </c>
      <c r="O42" s="18">
        <f>SUM(O34:O41)-P42</f>
        <v>0</v>
      </c>
      <c r="P42" s="17">
        <f>0+0+50</f>
        <v>50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3.75</v>
      </c>
      <c r="D45" s="4">
        <f>3850/50</f>
        <v>77</v>
      </c>
      <c r="E45" s="4">
        <f>(C45+(F45*B45))-K45</f>
        <v>0.5</v>
      </c>
      <c r="F45" s="4">
        <f>0+0</f>
        <v>0</v>
      </c>
      <c r="G45" s="11">
        <f>E45*D45</f>
        <v>38.5</v>
      </c>
      <c r="H45" s="11">
        <f>(E45+K45)*D45</f>
        <v>288.75</v>
      </c>
      <c r="I45" s="4">
        <v>100</v>
      </c>
      <c r="J45" s="11">
        <f>(I45*E45)</f>
        <v>50</v>
      </c>
      <c r="K45" s="11">
        <f>0+0+2.25+1</f>
        <v>3.25</v>
      </c>
      <c r="L45" s="11">
        <f>K45*I45</f>
        <v>325</v>
      </c>
      <c r="M45" s="11">
        <f>J45+L45</f>
        <v>375</v>
      </c>
      <c r="N45" s="11">
        <f>M45-H45</f>
        <v>86.25</v>
      </c>
      <c r="O45" s="11">
        <f>L45</f>
        <v>325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38.5</v>
      </c>
      <c r="H48" s="17">
        <f>SUM(H45:H47)</f>
        <v>288.75</v>
      </c>
      <c r="I48" s="16"/>
      <c r="J48" s="17">
        <f>SUM(J45:J47)</f>
        <v>50</v>
      </c>
      <c r="K48" s="17"/>
      <c r="L48" s="17">
        <f>SUM(L45:L47)</f>
        <v>325</v>
      </c>
      <c r="M48" s="17">
        <f>SUM(M45:M47)</f>
        <v>375</v>
      </c>
      <c r="N48" s="17">
        <f>SUM(N45:N47)</f>
        <v>86.25</v>
      </c>
      <c r="O48" s="17">
        <f>SUM(O45:O47)-P48</f>
        <v>0</v>
      </c>
      <c r="P48" s="17">
        <f>0+0+225+100</f>
        <v>325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5</v>
      </c>
      <c r="F51" s="4">
        <f>0+0</f>
        <v>0</v>
      </c>
      <c r="G51" s="11">
        <f t="shared" ref="G51:G60" si="31">E51*D51</f>
        <v>1135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1250</v>
      </c>
      <c r="K51" s="11">
        <f>0+0</f>
        <v>0</v>
      </c>
      <c r="L51" s="11">
        <f>K51*I51</f>
        <v>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0</v>
      </c>
      <c r="P51" s="32"/>
    </row>
    <row r="52" spans="1:16" s="2" customFormat="1">
      <c r="A52" s="12" t="s">
        <v>75</v>
      </c>
      <c r="B52" s="5">
        <v>8</v>
      </c>
      <c r="C52" s="5">
        <v>10</v>
      </c>
      <c r="D52" s="65">
        <f>1890/8</f>
        <v>236.25</v>
      </c>
      <c r="E52" s="4">
        <f t="shared" si="30"/>
        <v>10</v>
      </c>
      <c r="F52" s="4">
        <f t="shared" ref="F52:F55" si="37">0+0</f>
        <v>0</v>
      </c>
      <c r="G52" s="11">
        <f t="shared" si="31"/>
        <v>2362.5</v>
      </c>
      <c r="H52" s="11">
        <f t="shared" si="32"/>
        <v>2362.5</v>
      </c>
      <c r="I52" s="5">
        <v>250</v>
      </c>
      <c r="J52" s="11">
        <f t="shared" si="33"/>
        <v>2500</v>
      </c>
      <c r="K52" s="11">
        <f t="shared" ref="K52:K60" si="38">0+0</f>
        <v>0</v>
      </c>
      <c r="L52" s="11">
        <f t="shared" ref="L52:L60" si="39">K52*I52</f>
        <v>0</v>
      </c>
      <c r="M52" s="11">
        <f t="shared" si="34"/>
        <v>2500</v>
      </c>
      <c r="N52" s="11">
        <f t="shared" si="35"/>
        <v>137.5</v>
      </c>
      <c r="O52" s="11">
        <f t="shared" si="36"/>
        <v>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si="38"/>
        <v>0</v>
      </c>
      <c r="L53" s="11">
        <f t="shared" si="39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8"/>
        <v>0</v>
      </c>
      <c r="L54" s="11">
        <f t="shared" si="39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92</v>
      </c>
      <c r="B55" s="5">
        <v>50</v>
      </c>
      <c r="C55" s="5">
        <v>24</v>
      </c>
      <c r="D55" s="5">
        <f>1500/50</f>
        <v>30</v>
      </c>
      <c r="E55" s="4">
        <f t="shared" si="30"/>
        <v>24</v>
      </c>
      <c r="F55" s="4">
        <f t="shared" si="37"/>
        <v>0</v>
      </c>
      <c r="G55" s="11">
        <f t="shared" si="31"/>
        <v>720</v>
      </c>
      <c r="H55" s="11">
        <f t="shared" si="32"/>
        <v>720</v>
      </c>
      <c r="I55" s="5">
        <v>35</v>
      </c>
      <c r="J55" s="11">
        <f t="shared" si="33"/>
        <v>840</v>
      </c>
      <c r="K55" s="11">
        <f t="shared" si="38"/>
        <v>0</v>
      </c>
      <c r="L55" s="11">
        <f t="shared" si="39"/>
        <v>0</v>
      </c>
      <c r="M55" s="11">
        <f t="shared" si="34"/>
        <v>840</v>
      </c>
      <c r="N55" s="11">
        <f t="shared" si="35"/>
        <v>120</v>
      </c>
      <c r="O55" s="11">
        <f t="shared" si="36"/>
        <v>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8"/>
        <v>0</v>
      </c>
      <c r="L59" s="11">
        <f t="shared" si="39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8"/>
        <v>0</v>
      </c>
      <c r="L60" s="11">
        <f t="shared" si="39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5917.5</v>
      </c>
      <c r="H61" s="17">
        <f>SUM(H51:H60)</f>
        <v>5917.5</v>
      </c>
      <c r="I61" s="39"/>
      <c r="J61" s="17">
        <f>SUM(J51:J60)</f>
        <v>6750</v>
      </c>
      <c r="K61" s="41"/>
      <c r="L61" s="17">
        <f>SUM(L51:L60)</f>
        <v>0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</f>
        <v>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14</v>
      </c>
      <c r="F64" s="4">
        <f>0+0</f>
        <v>0</v>
      </c>
      <c r="G64" s="11">
        <f t="shared" ref="G64:G71" si="42">E64*D64</f>
        <v>1974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2170</v>
      </c>
      <c r="K64" s="11">
        <f>0+0</f>
        <v>0</v>
      </c>
      <c r="L64" s="11">
        <f t="shared" ref="L64:L71" si="45">K64*I64</f>
        <v>0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0</v>
      </c>
      <c r="P64" s="32"/>
    </row>
    <row r="65" spans="1:16" s="2" customFormat="1">
      <c r="A65" s="12" t="s">
        <v>79</v>
      </c>
      <c r="B65" s="5">
        <v>16</v>
      </c>
      <c r="C65" s="5">
        <v>16</v>
      </c>
      <c r="D65" s="65">
        <f>1237/16</f>
        <v>77.3125</v>
      </c>
      <c r="E65" s="4">
        <f t="shared" si="41"/>
        <v>16</v>
      </c>
      <c r="F65" s="4">
        <f t="shared" ref="F65" si="49">0+0</f>
        <v>0</v>
      </c>
      <c r="G65" s="11">
        <f t="shared" si="42"/>
        <v>1237</v>
      </c>
      <c r="H65" s="11">
        <f t="shared" si="43"/>
        <v>1237</v>
      </c>
      <c r="I65" s="5">
        <v>85</v>
      </c>
      <c r="J65" s="11">
        <f t="shared" si="44"/>
        <v>1360</v>
      </c>
      <c r="K65" s="11">
        <f t="shared" ref="K65:K71" si="50">0+0</f>
        <v>0</v>
      </c>
      <c r="L65" s="11">
        <f t="shared" si="45"/>
        <v>0</v>
      </c>
      <c r="M65" s="11">
        <f t="shared" si="46"/>
        <v>1360</v>
      </c>
      <c r="N65" s="11">
        <f t="shared" si="47"/>
        <v>123</v>
      </c>
      <c r="O65" s="11">
        <f t="shared" si="48"/>
        <v>0</v>
      </c>
      <c r="P65" s="32"/>
    </row>
    <row r="66" spans="1:16" s="2" customFormat="1">
      <c r="A66" s="12" t="s">
        <v>80</v>
      </c>
      <c r="B66" s="5">
        <v>18</v>
      </c>
      <c r="C66" s="5">
        <v>11</v>
      </c>
      <c r="D66" s="65">
        <f>1476/18</f>
        <v>82</v>
      </c>
      <c r="E66" s="4">
        <f t="shared" si="41"/>
        <v>11</v>
      </c>
      <c r="F66" s="4">
        <f t="shared" ref="F66:F71" si="51">0+0</f>
        <v>0</v>
      </c>
      <c r="G66" s="11">
        <f t="shared" si="42"/>
        <v>902</v>
      </c>
      <c r="H66" s="11">
        <f t="shared" si="43"/>
        <v>902</v>
      </c>
      <c r="I66" s="5">
        <v>90</v>
      </c>
      <c r="J66" s="11">
        <f t="shared" si="44"/>
        <v>990</v>
      </c>
      <c r="K66" s="11">
        <f t="shared" si="50"/>
        <v>0</v>
      </c>
      <c r="L66" s="11">
        <f t="shared" si="45"/>
        <v>0</v>
      </c>
      <c r="M66" s="11">
        <f t="shared" si="46"/>
        <v>990</v>
      </c>
      <c r="N66" s="11">
        <f t="shared" si="47"/>
        <v>88</v>
      </c>
      <c r="O66" s="11">
        <f t="shared" si="48"/>
        <v>0</v>
      </c>
      <c r="P66" s="32"/>
    </row>
    <row r="67" spans="1:16" s="2" customFormat="1">
      <c r="A67" s="12" t="s">
        <v>81</v>
      </c>
      <c r="B67" s="5">
        <v>16</v>
      </c>
      <c r="C67" s="5">
        <v>3</v>
      </c>
      <c r="D67" s="65">
        <f>1310/16</f>
        <v>81.875</v>
      </c>
      <c r="E67" s="4">
        <f t="shared" si="41"/>
        <v>3</v>
      </c>
      <c r="F67" s="4">
        <f t="shared" si="51"/>
        <v>0</v>
      </c>
      <c r="G67" s="11">
        <f t="shared" si="42"/>
        <v>245.625</v>
      </c>
      <c r="H67" s="11">
        <f t="shared" si="43"/>
        <v>245.625</v>
      </c>
      <c r="I67" s="5">
        <v>90</v>
      </c>
      <c r="J67" s="11">
        <f t="shared" si="44"/>
        <v>270</v>
      </c>
      <c r="K67" s="11">
        <f t="shared" si="50"/>
        <v>0</v>
      </c>
      <c r="L67" s="11">
        <f t="shared" si="45"/>
        <v>0</v>
      </c>
      <c r="M67" s="11">
        <f t="shared" si="46"/>
        <v>270</v>
      </c>
      <c r="N67" s="11">
        <f t="shared" si="47"/>
        <v>24.375</v>
      </c>
      <c r="O67" s="11">
        <f t="shared" si="48"/>
        <v>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41"/>
        <v>0</v>
      </c>
      <c r="F68" s="4">
        <f t="shared" si="51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si="50"/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41"/>
        <v>0</v>
      </c>
      <c r="F69" s="4">
        <f t="shared" si="51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0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41"/>
        <v>0</v>
      </c>
      <c r="F70" s="4">
        <f t="shared" si="51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0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41"/>
        <v>0</v>
      </c>
      <c r="F71" s="4">
        <f t="shared" si="51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0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4358.625</v>
      </c>
      <c r="H72" s="17">
        <f>SUM(H64:H71)</f>
        <v>4358.625</v>
      </c>
      <c r="I72" s="39"/>
      <c r="J72" s="17">
        <f>SUM(J64:J71)</f>
        <v>4790</v>
      </c>
      <c r="K72" s="41"/>
      <c r="L72" s="17">
        <f>SUM(L64:L71)</f>
        <v>0</v>
      </c>
      <c r="M72" s="17">
        <f>SUM(M64:M71)</f>
        <v>4790</v>
      </c>
      <c r="N72" s="17">
        <f>SUM(N64:N71)</f>
        <v>431.375</v>
      </c>
      <c r="O72" s="17">
        <f>SUM(O64:O71)-P72</f>
        <v>0</v>
      </c>
      <c r="P72" s="17">
        <f>0+0</f>
        <v>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33379.375</v>
      </c>
    </row>
    <row r="80" spans="1:16">
      <c r="A80" s="23" t="s">
        <v>60</v>
      </c>
      <c r="B80" s="44">
        <f>J17+J31+J42+J48+J61+J72</f>
        <v>39222</v>
      </c>
    </row>
    <row r="81" spans="1:2" ht="15.75" thickBot="1">
      <c r="A81" s="45" t="s">
        <v>63</v>
      </c>
      <c r="B81" s="51">
        <f>B82-B77-B78</f>
        <v>1349.125</v>
      </c>
    </row>
    <row r="82" spans="1:2">
      <c r="A82" s="46" t="s">
        <v>52</v>
      </c>
      <c r="B82" s="47">
        <f>H17+H31+H42+H48+H61+H72</f>
        <v>34683.125</v>
      </c>
    </row>
    <row r="83" spans="1:2">
      <c r="A83" s="43" t="s">
        <v>58</v>
      </c>
      <c r="B83" s="48">
        <f>M17+M31+M42+M48+M61+M72</f>
        <v>39202</v>
      </c>
    </row>
    <row r="84" spans="1:2">
      <c r="A84" s="24" t="s">
        <v>57</v>
      </c>
      <c r="B84" s="27">
        <f>N17+N31+N42+N48+N61+N72</f>
        <v>5148.875</v>
      </c>
    </row>
    <row r="85" spans="1:2" ht="15.75" thickBot="1">
      <c r="A85" s="49" t="s">
        <v>66</v>
      </c>
      <c r="B85" s="50">
        <f>L17+L31+L42+L48+L61+L72</f>
        <v>830</v>
      </c>
    </row>
    <row r="86" spans="1:2">
      <c r="A86" s="52" t="s">
        <v>62</v>
      </c>
      <c r="B86" s="53">
        <f>P17+P31+P42+P48+P61+P72</f>
        <v>1580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39133.875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78355.875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2015-07-02T17:58:09Z</dcterms:modified>
</cp:coreProperties>
</file>