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1"/>
  <c r="P72"/>
  <c r="K40"/>
  <c r="K65"/>
  <c r="K55"/>
  <c r="K45"/>
  <c r="K41"/>
  <c r="K26"/>
  <c r="K22"/>
  <c r="K13"/>
  <c r="K12"/>
  <c r="K10"/>
  <c r="K9"/>
  <c r="K5"/>
  <c r="K66"/>
  <c r="K51"/>
  <c r="K37"/>
  <c r="K29"/>
  <c r="K20"/>
  <c r="K16"/>
  <c r="K11"/>
  <c r="K6"/>
  <c r="K8"/>
  <c r="K7"/>
  <c r="K64"/>
  <c r="K52"/>
  <c r="F36"/>
  <c r="D36"/>
  <c r="F29"/>
  <c r="F26"/>
  <c r="F10"/>
  <c r="F9"/>
  <c r="K28"/>
  <c r="K67"/>
  <c r="F45"/>
  <c r="K39"/>
  <c r="K23"/>
  <c r="K14"/>
  <c r="K68"/>
  <c r="K69"/>
  <c r="K70"/>
  <c r="K71"/>
  <c r="K53"/>
  <c r="K54"/>
  <c r="K56"/>
  <c r="K57"/>
  <c r="K58"/>
  <c r="K59"/>
  <c r="K60"/>
  <c r="K35"/>
  <c r="K36"/>
  <c r="K38"/>
  <c r="K34"/>
  <c r="K21"/>
  <c r="K24"/>
  <c r="K25"/>
  <c r="K27"/>
  <c r="K30"/>
  <c r="K31"/>
  <c r="K15"/>
  <c r="F64"/>
  <c r="F52"/>
  <c r="F53"/>
  <c r="F54"/>
  <c r="F55"/>
  <c r="F56"/>
  <c r="F35"/>
  <c r="F37"/>
  <c r="F38"/>
  <c r="F39"/>
  <c r="F40"/>
  <c r="F41"/>
  <c r="F34"/>
  <c r="F21"/>
  <c r="F22"/>
  <c r="F23"/>
  <c r="F24"/>
  <c r="F25"/>
  <c r="F27"/>
  <c r="F28"/>
  <c r="F30"/>
  <c r="F20"/>
  <c r="F6"/>
  <c r="F7"/>
  <c r="F8"/>
  <c r="F11"/>
  <c r="F12"/>
  <c r="F13"/>
  <c r="F14"/>
  <c r="F15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G64" l="1"/>
  <c r="H26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69" l="1"/>
  <c r="H68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72" l="1"/>
  <c r="G42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<sst xmlns="http://schemas.openxmlformats.org/spreadsheetml/2006/main" count="179" uniqueCount="96">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</sst>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5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80</v>
      </c>
      <c r="F5" s="4">
        <f>0+0</f>
        <v>0</v>
      </c>
      <c r="G5" s="11">
        <f>E5*D5</f>
        <v>1566.6666666666665</v>
      </c>
      <c r="H5" s="11">
        <f>(E5+K5)*D5</f>
        <v>2154.1666666666665</v>
      </c>
      <c r="I5" s="11">
        <v>25</v>
      </c>
      <c r="J5" s="11">
        <f>(I5*E5)</f>
        <v>2000</v>
      </c>
      <c r="K5" s="11">
        <f>0+0+1+3+5+6+2+7+2+3+1</f>
        <v>30</v>
      </c>
      <c r="L5" s="11">
        <f>K5*I5</f>
        <v>750</v>
      </c>
      <c r="M5" s="11">
        <f>J5+L5</f>
        <v>2750</v>
      </c>
      <c r="N5" s="11">
        <f>M5-H5</f>
        <v>595.83333333333348</v>
      </c>
      <c r="O5" s="11">
        <f>L5</f>
        <v>750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49</v>
      </c>
      <c r="F6" s="4">
        <f t="shared" ref="F6:F16" si="1">0+0</f>
        <v>0</v>
      </c>
      <c r="G6" s="11">
        <f t="shared" ref="G6:G16" si="2">E6*D6</f>
        <v>1633.3333333333335</v>
      </c>
      <c r="H6" s="11">
        <f t="shared" ref="H6:H16" si="3">(E6+K6)*D6</f>
        <v>2100</v>
      </c>
      <c r="I6" s="11">
        <v>40</v>
      </c>
      <c r="J6" s="11">
        <f t="shared" ref="J6:J16" si="4">(I6*E6)</f>
        <v>1960</v>
      </c>
      <c r="K6" s="11">
        <f>0+0+2+1+3+2+1+2+3</f>
        <v>14</v>
      </c>
      <c r="L6" s="11">
        <f t="shared" ref="L6:L17" si="5">K6*I6</f>
        <v>560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560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18</v>
      </c>
      <c r="F7" s="4">
        <f t="shared" si="1"/>
        <v>0</v>
      </c>
      <c r="G7" s="11">
        <f t="shared" si="2"/>
        <v>1095</v>
      </c>
      <c r="H7" s="11">
        <f t="shared" si="3"/>
        <v>1703.3333333333335</v>
      </c>
      <c r="I7" s="11">
        <v>70</v>
      </c>
      <c r="J7" s="11">
        <f t="shared" si="4"/>
        <v>1260</v>
      </c>
      <c r="K7" s="11">
        <f>0+0+1+2+1+3+2+1</f>
        <v>10</v>
      </c>
      <c r="L7" s="11">
        <f t="shared" si="5"/>
        <v>700</v>
      </c>
      <c r="M7" s="11">
        <f t="shared" si="6"/>
        <v>1960</v>
      </c>
      <c r="N7" s="11">
        <f t="shared" si="7"/>
        <v>256.66666666666652</v>
      </c>
      <c r="O7" s="11">
        <f t="shared" si="8"/>
        <v>700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37</v>
      </c>
      <c r="F8" s="4">
        <f t="shared" si="1"/>
        <v>0</v>
      </c>
      <c r="G8" s="11">
        <f t="shared" si="2"/>
        <v>1079.1666666666667</v>
      </c>
      <c r="H8" s="11">
        <f t="shared" si="3"/>
        <v>1254.1666666666667</v>
      </c>
      <c r="I8" s="11">
        <v>40</v>
      </c>
      <c r="J8" s="11">
        <f t="shared" si="4"/>
        <v>1480</v>
      </c>
      <c r="K8" s="11">
        <f>0+0+2+2+2</f>
        <v>6</v>
      </c>
      <c r="L8" s="11">
        <f t="shared" si="5"/>
        <v>240</v>
      </c>
      <c r="M8" s="11">
        <f t="shared" si="6"/>
        <v>1720</v>
      </c>
      <c r="N8" s="11">
        <f t="shared" si="7"/>
        <v>465.83333333333326</v>
      </c>
      <c r="O8" s="11">
        <f t="shared" si="8"/>
        <v>240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19</v>
      </c>
      <c r="F9" s="4">
        <f>0+0+1</f>
        <v>1</v>
      </c>
      <c r="G9" s="11">
        <f t="shared" si="2"/>
        <v>1013.3333333333334</v>
      </c>
      <c r="H9" s="11">
        <f t="shared" si="3"/>
        <v>1813.3333333333335</v>
      </c>
      <c r="I9" s="11">
        <v>65</v>
      </c>
      <c r="J9" s="11">
        <f t="shared" si="4"/>
        <v>1235</v>
      </c>
      <c r="K9" s="11">
        <f>0+0+2+2+3+1+2+1+2+2</f>
        <v>15</v>
      </c>
      <c r="L9" s="11">
        <f t="shared" si="5"/>
        <v>975</v>
      </c>
      <c r="M9" s="11">
        <f t="shared" si="6"/>
        <v>2210</v>
      </c>
      <c r="N9" s="11">
        <f t="shared" si="7"/>
        <v>396.66666666666652</v>
      </c>
      <c r="O9" s="11">
        <f t="shared" si="8"/>
        <v>975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16</v>
      </c>
      <c r="F10" s="4">
        <f>0+0+1</f>
        <v>1</v>
      </c>
      <c r="G10" s="11">
        <f t="shared" si="2"/>
        <v>1306.6666666666667</v>
      </c>
      <c r="H10" s="11">
        <f t="shared" si="3"/>
        <v>2205</v>
      </c>
      <c r="I10" s="11">
        <v>100</v>
      </c>
      <c r="J10" s="11">
        <f t="shared" si="4"/>
        <v>1600</v>
      </c>
      <c r="K10" s="11">
        <f>0+0+1+2+4+2+1+1</f>
        <v>11</v>
      </c>
      <c r="L10" s="11">
        <f t="shared" si="5"/>
        <v>1100</v>
      </c>
      <c r="M10" s="11">
        <f t="shared" si="6"/>
        <v>2700</v>
      </c>
      <c r="N10" s="11">
        <f t="shared" si="7"/>
        <v>495</v>
      </c>
      <c r="O10" s="11">
        <f t="shared" si="8"/>
        <v>1100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14</v>
      </c>
      <c r="F11" s="4">
        <f t="shared" si="1"/>
        <v>0</v>
      </c>
      <c r="G11" s="11">
        <f t="shared" si="2"/>
        <v>1866.6666666666667</v>
      </c>
      <c r="H11" s="11">
        <f t="shared" si="3"/>
        <v>2933.3333333333335</v>
      </c>
      <c r="I11" s="11">
        <v>150</v>
      </c>
      <c r="J11" s="11">
        <f t="shared" si="4"/>
        <v>2100</v>
      </c>
      <c r="K11" s="11">
        <f>0+0+1+2+3+1+1</f>
        <v>8</v>
      </c>
      <c r="L11" s="11">
        <f t="shared" si="5"/>
        <v>1200</v>
      </c>
      <c r="M11" s="11">
        <f t="shared" si="6"/>
        <v>3300</v>
      </c>
      <c r="N11" s="11">
        <f t="shared" si="7"/>
        <v>366.66666666666652</v>
      </c>
      <c r="O11" s="11">
        <f t="shared" si="8"/>
        <v>1200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2</v>
      </c>
      <c r="F12" s="4">
        <f t="shared" si="1"/>
        <v>0</v>
      </c>
      <c r="G12" s="11">
        <f t="shared" si="2"/>
        <v>100</v>
      </c>
      <c r="H12" s="11">
        <f t="shared" si="3"/>
        <v>450</v>
      </c>
      <c r="I12" s="64">
        <v>60</v>
      </c>
      <c r="J12" s="64">
        <f t="shared" si="4"/>
        <v>120</v>
      </c>
      <c r="K12" s="11">
        <f>0+0+2+1+2+2</f>
        <v>7</v>
      </c>
      <c r="L12" s="11">
        <f t="shared" si="5"/>
        <v>420</v>
      </c>
      <c r="M12" s="11">
        <f t="shared" si="6"/>
        <v>540</v>
      </c>
      <c r="N12" s="11">
        <f t="shared" si="7"/>
        <v>90</v>
      </c>
      <c r="O12" s="11">
        <f t="shared" si="8"/>
        <v>420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42</v>
      </c>
      <c r="F13" s="4">
        <f t="shared" si="1"/>
        <v>0</v>
      </c>
      <c r="G13" s="11">
        <f t="shared" si="2"/>
        <v>1995</v>
      </c>
      <c r="H13" s="11">
        <f t="shared" si="3"/>
        <v>2470</v>
      </c>
      <c r="I13" s="64">
        <v>60</v>
      </c>
      <c r="J13" s="64">
        <f t="shared" si="4"/>
        <v>2520</v>
      </c>
      <c r="K13" s="11">
        <f>0+0+1+2+4+1+1+1</f>
        <v>10</v>
      </c>
      <c r="L13" s="11">
        <f t="shared" si="5"/>
        <v>600</v>
      </c>
      <c r="M13" s="11">
        <f t="shared" si="6"/>
        <v>3120</v>
      </c>
      <c r="N13" s="11">
        <f t="shared" si="7"/>
        <v>650</v>
      </c>
      <c r="O13" s="11">
        <f t="shared" si="8"/>
        <v>600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</v>
      </c>
      <c r="F14" s="4">
        <f t="shared" si="1"/>
        <v>0</v>
      </c>
      <c r="G14" s="11">
        <f t="shared" si="2"/>
        <v>47.5</v>
      </c>
      <c r="H14" s="11">
        <f t="shared" si="3"/>
        <v>95</v>
      </c>
      <c r="I14" s="64">
        <v>60</v>
      </c>
      <c r="J14" s="64">
        <f t="shared" si="4"/>
        <v>60</v>
      </c>
      <c r="K14" s="11">
        <f>0+0+1</f>
        <v>1</v>
      </c>
      <c r="L14" s="11">
        <f t="shared" si="5"/>
        <v>60</v>
      </c>
      <c r="M14" s="11">
        <f t="shared" si="6"/>
        <v>120</v>
      </c>
      <c r="N14" s="11">
        <f t="shared" si="7"/>
        <v>25</v>
      </c>
      <c r="O14" s="11">
        <f t="shared" si="8"/>
        <v>60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0</v>
      </c>
      <c r="F15" s="4">
        <f t="shared" si="1"/>
        <v>0</v>
      </c>
      <c r="G15" s="11">
        <f t="shared" si="2"/>
        <v>0</v>
      </c>
      <c r="H15" s="11">
        <f t="shared" si="3"/>
        <v>0</v>
      </c>
      <c r="I15" s="64">
        <v>30</v>
      </c>
      <c r="J15" s="64">
        <f t="shared" si="4"/>
        <v>0</v>
      </c>
      <c r="K15" s="11">
        <f t="shared" ref="K15" si="9">0+0</f>
        <v>0</v>
      </c>
      <c r="L15" s="11">
        <f t="shared" si="5"/>
        <v>0</v>
      </c>
      <c r="M15" s="11">
        <f t="shared" si="6"/>
        <v>0</v>
      </c>
      <c r="N15" s="11">
        <f t="shared" si="7"/>
        <v>0</v>
      </c>
      <c r="O15" s="11">
        <f t="shared" si="8"/>
        <v>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1</v>
      </c>
      <c r="F16" s="4">
        <f t="shared" si="1"/>
        <v>0</v>
      </c>
      <c r="G16" s="11">
        <f t="shared" si="2"/>
        <v>13.75</v>
      </c>
      <c r="H16" s="11">
        <f t="shared" si="3"/>
        <v>220</v>
      </c>
      <c r="I16" s="64">
        <v>20</v>
      </c>
      <c r="J16" s="64">
        <f t="shared" si="4"/>
        <v>20</v>
      </c>
      <c r="K16" s="11">
        <f>0+0+6+1+2+2+1+3</f>
        <v>15</v>
      </c>
      <c r="L16" s="11">
        <f t="shared" si="5"/>
        <v>300</v>
      </c>
      <c r="M16" s="11">
        <f t="shared" si="6"/>
        <v>320</v>
      </c>
      <c r="N16" s="11">
        <f t="shared" si="7"/>
        <v>100</v>
      </c>
      <c r="O16" s="11">
        <f t="shared" si="8"/>
        <v>300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11703.333333333334</v>
      </c>
      <c r="H17" s="17">
        <f>SUM(H5:H15)</f>
        <v>17178.333333333336</v>
      </c>
      <c r="I17" s="17"/>
      <c r="J17" s="17">
        <f>SUM(J5:J15)</f>
        <v>14335</v>
      </c>
      <c r="K17" s="11"/>
      <c r="L17" s="11">
        <f t="shared" si="5"/>
        <v>0</v>
      </c>
      <c r="M17" s="18">
        <f>SUM(M5:M15)</f>
        <v>20940</v>
      </c>
      <c r="N17" s="18">
        <f>SUM(N5:N15)</f>
        <v>3761.6666666666665</v>
      </c>
      <c r="O17" s="18">
        <f>SUM(O5:O15)-P17</f>
        <v>0</v>
      </c>
      <c r="P17" s="17">
        <f>0+0+565+185+1015+1665+735+1045+425+535+435</f>
        <v>6605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10</v>
      </c>
      <c r="F20" s="4">
        <f>0+0</f>
        <v>0</v>
      </c>
      <c r="G20" s="11">
        <f>E20*D20</f>
        <v>405</v>
      </c>
      <c r="H20" s="11">
        <f>(E20+K20)*D20</f>
        <v>607.5</v>
      </c>
      <c r="I20" s="4">
        <v>50</v>
      </c>
      <c r="J20" s="11">
        <f>(I20*E20)</f>
        <v>500</v>
      </c>
      <c r="K20" s="11">
        <f>0+0+4+1</f>
        <v>5</v>
      </c>
      <c r="L20" s="11">
        <f>K20*I20</f>
        <v>250</v>
      </c>
      <c r="M20" s="11">
        <f>J20+L20</f>
        <v>750</v>
      </c>
      <c r="N20" s="11">
        <f>M20-H20</f>
        <v>142.5</v>
      </c>
      <c r="O20" s="11">
        <f>L20</f>
        <v>250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10">(C21+(F21*B21))-K21</f>
        <v>2</v>
      </c>
      <c r="F21" s="4">
        <f t="shared" ref="F21:F30" si="11">0+0</f>
        <v>0</v>
      </c>
      <c r="G21" s="11">
        <f t="shared" ref="G21:G30" si="12">E21*D21</f>
        <v>78.333333333333329</v>
      </c>
      <c r="H21" s="11">
        <f t="shared" ref="H21:H30" si="13">(E21+K21)*D21</f>
        <v>78.333333333333329</v>
      </c>
      <c r="I21" s="4">
        <v>50</v>
      </c>
      <c r="J21" s="11">
        <f t="shared" ref="J21:J30" si="14">(I21*E21)</f>
        <v>100</v>
      </c>
      <c r="K21" s="11">
        <f t="shared" ref="K21:K31" si="15">0+0</f>
        <v>0</v>
      </c>
      <c r="L21" s="11">
        <f t="shared" ref="L21:L29" si="16">K21*I21</f>
        <v>0</v>
      </c>
      <c r="M21" s="11">
        <f t="shared" ref="M21:M30" si="17">J21+L21</f>
        <v>100</v>
      </c>
      <c r="N21" s="11">
        <f t="shared" ref="N21:N30" si="18">M21-H21</f>
        <v>21.666666666666671</v>
      </c>
      <c r="O21" s="11">
        <f t="shared" ref="O21:O30" si="19">L21</f>
        <v>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10"/>
        <v>15</v>
      </c>
      <c r="F22" s="4">
        <f t="shared" si="11"/>
        <v>0</v>
      </c>
      <c r="G22" s="11">
        <f t="shared" si="12"/>
        <v>675</v>
      </c>
      <c r="H22" s="11">
        <f t="shared" si="13"/>
        <v>945</v>
      </c>
      <c r="I22" s="4">
        <v>50</v>
      </c>
      <c r="J22" s="11">
        <f t="shared" si="14"/>
        <v>750</v>
      </c>
      <c r="K22" s="11">
        <f>0+0+3+1+1+1</f>
        <v>6</v>
      </c>
      <c r="L22" s="11">
        <f t="shared" si="16"/>
        <v>300</v>
      </c>
      <c r="M22" s="11">
        <f t="shared" si="17"/>
        <v>1050</v>
      </c>
      <c r="N22" s="11">
        <f t="shared" si="18"/>
        <v>105</v>
      </c>
      <c r="O22" s="11">
        <f t="shared" si="19"/>
        <v>300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10"/>
        <v>4</v>
      </c>
      <c r="F23" s="4">
        <f t="shared" si="11"/>
        <v>0</v>
      </c>
      <c r="G23" s="11">
        <f t="shared" si="12"/>
        <v>386.66666666666669</v>
      </c>
      <c r="H23" s="11">
        <f t="shared" si="13"/>
        <v>580</v>
      </c>
      <c r="I23" s="4">
        <v>110</v>
      </c>
      <c r="J23" s="11">
        <f t="shared" si="14"/>
        <v>440</v>
      </c>
      <c r="K23" s="11">
        <f>0+0+2</f>
        <v>2</v>
      </c>
      <c r="L23" s="11">
        <f t="shared" si="16"/>
        <v>220</v>
      </c>
      <c r="M23" s="11">
        <f t="shared" si="17"/>
        <v>660</v>
      </c>
      <c r="N23" s="11">
        <f t="shared" si="18"/>
        <v>80</v>
      </c>
      <c r="O23" s="11">
        <f t="shared" si="19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10"/>
        <v>12</v>
      </c>
      <c r="F24" s="4">
        <f t="shared" si="11"/>
        <v>0</v>
      </c>
      <c r="G24" s="11">
        <f t="shared" si="12"/>
        <v>1180</v>
      </c>
      <c r="H24" s="11">
        <f t="shared" si="13"/>
        <v>1180</v>
      </c>
      <c r="I24" s="4">
        <v>110</v>
      </c>
      <c r="J24" s="11">
        <f t="shared" si="14"/>
        <v>1320</v>
      </c>
      <c r="K24" s="11">
        <f t="shared" si="15"/>
        <v>0</v>
      </c>
      <c r="L24" s="11">
        <f t="shared" si="16"/>
        <v>0</v>
      </c>
      <c r="M24" s="11">
        <f t="shared" si="17"/>
        <v>1320</v>
      </c>
      <c r="N24" s="11">
        <f t="shared" si="18"/>
        <v>140</v>
      </c>
      <c r="O24" s="11">
        <f t="shared" si="19"/>
        <v>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10"/>
        <v>19</v>
      </c>
      <c r="F25" s="4">
        <f t="shared" si="11"/>
        <v>0</v>
      </c>
      <c r="G25" s="11">
        <f t="shared" si="12"/>
        <v>950</v>
      </c>
      <c r="H25" s="11">
        <f t="shared" si="13"/>
        <v>950</v>
      </c>
      <c r="I25" s="4">
        <v>60</v>
      </c>
      <c r="J25" s="11">
        <f t="shared" si="14"/>
        <v>1140</v>
      </c>
      <c r="K25" s="11">
        <f t="shared" si="15"/>
        <v>0</v>
      </c>
      <c r="L25" s="11">
        <f t="shared" si="16"/>
        <v>0</v>
      </c>
      <c r="M25" s="11">
        <f t="shared" si="17"/>
        <v>1140</v>
      </c>
      <c r="N25" s="11">
        <f t="shared" si="18"/>
        <v>190</v>
      </c>
      <c r="O25" s="11">
        <f t="shared" si="19"/>
        <v>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10"/>
        <v>10</v>
      </c>
      <c r="F26" s="4">
        <f>0+0+1</f>
        <v>1</v>
      </c>
      <c r="G26" s="11">
        <f>E26*D26</f>
        <v>983.33333333333326</v>
      </c>
      <c r="H26" s="11">
        <f t="shared" si="13"/>
        <v>1475</v>
      </c>
      <c r="I26" s="4">
        <v>110</v>
      </c>
      <c r="J26" s="11">
        <f t="shared" si="14"/>
        <v>1100</v>
      </c>
      <c r="K26" s="11">
        <f>0+0+2+1+1+1</f>
        <v>5</v>
      </c>
      <c r="L26" s="11">
        <f t="shared" si="16"/>
        <v>550</v>
      </c>
      <c r="M26" s="11">
        <f t="shared" si="17"/>
        <v>1650</v>
      </c>
      <c r="N26" s="11">
        <f t="shared" si="18"/>
        <v>175</v>
      </c>
      <c r="O26" s="11">
        <f t="shared" si="19"/>
        <v>550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5"/>
        <v>0</v>
      </c>
      <c r="L27" s="11">
        <f t="shared" si="16"/>
        <v>0</v>
      </c>
      <c r="M27" s="11">
        <f t="shared" si="17"/>
        <v>0</v>
      </c>
      <c r="N27" s="11">
        <f t="shared" si="18"/>
        <v>0</v>
      </c>
      <c r="O27" s="11">
        <f t="shared" si="19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10"/>
        <v>2</v>
      </c>
      <c r="F28" s="4">
        <f t="shared" si="11"/>
        <v>0</v>
      </c>
      <c r="G28" s="11">
        <f t="shared" si="12"/>
        <v>206.66666666666666</v>
      </c>
      <c r="H28" s="11">
        <f t="shared" si="13"/>
        <v>413.33333333333331</v>
      </c>
      <c r="I28" s="4">
        <v>125</v>
      </c>
      <c r="J28" s="11">
        <f t="shared" si="14"/>
        <v>250</v>
      </c>
      <c r="K28" s="11">
        <f>0+0+1+1</f>
        <v>2</v>
      </c>
      <c r="L28" s="11">
        <f t="shared" si="16"/>
        <v>250</v>
      </c>
      <c r="M28" s="11">
        <f t="shared" si="17"/>
        <v>500</v>
      </c>
      <c r="N28" s="11">
        <f t="shared" si="18"/>
        <v>86.666666666666686</v>
      </c>
      <c r="O28" s="11">
        <f t="shared" si="19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10"/>
        <v>11</v>
      </c>
      <c r="F29" s="4">
        <f>0+0+1</f>
        <v>1</v>
      </c>
      <c r="G29" s="11">
        <f t="shared" si="12"/>
        <v>1008.3333333333334</v>
      </c>
      <c r="H29" s="11">
        <f t="shared" si="13"/>
        <v>1100</v>
      </c>
      <c r="I29" s="4">
        <v>110</v>
      </c>
      <c r="J29" s="11">
        <f t="shared" si="14"/>
        <v>1210</v>
      </c>
      <c r="K29" s="11">
        <f>0+0+1</f>
        <v>1</v>
      </c>
      <c r="L29" s="11">
        <f t="shared" si="16"/>
        <v>110</v>
      </c>
      <c r="M29" s="11">
        <f t="shared" si="17"/>
        <v>1320</v>
      </c>
      <c r="N29" s="11">
        <f t="shared" si="18"/>
        <v>220</v>
      </c>
      <c r="O29" s="11">
        <f t="shared" si="19"/>
        <v>110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5873.333333333333</v>
      </c>
      <c r="H31" s="17">
        <f>SUM(H20:H30)</f>
        <v>7329.166666666667</v>
      </c>
      <c r="I31" s="16"/>
      <c r="J31" s="17">
        <f>SUM(J20:J30)</f>
        <v>6810</v>
      </c>
      <c r="K31" s="11">
        <f t="shared" si="15"/>
        <v>0</v>
      </c>
      <c r="L31" s="18">
        <f>SUM(L20:L30)</f>
        <v>1680</v>
      </c>
      <c r="M31" s="21">
        <f>SUM(M20:M30)</f>
        <v>8490</v>
      </c>
      <c r="N31" s="21">
        <f>SUM(N20:N30)</f>
        <v>1160.8333333333335</v>
      </c>
      <c r="O31" s="18">
        <f>SUM(O20:O30)-P31</f>
        <v>0</v>
      </c>
      <c r="P31" s="17">
        <f>0+0+345+110+570+125+50+320+160</f>
        <v>1680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20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1">(I34*E34)</f>
        <v>0</v>
      </c>
      <c r="K34" s="11">
        <f>0+0</f>
        <v>0</v>
      </c>
      <c r="L34" s="11">
        <f>K34*I34</f>
        <v>0</v>
      </c>
      <c r="M34" s="11">
        <f t="shared" ref="M34:M41" si="22">J34+L34</f>
        <v>0</v>
      </c>
      <c r="N34" s="11">
        <f t="shared" ref="N34:N41" si="23">M34-H34</f>
        <v>0</v>
      </c>
      <c r="O34" s="11">
        <f t="shared" ref="O34:O41" si="24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1" si="25">0+0</f>
        <v>0</v>
      </c>
      <c r="G35" s="11">
        <f t="shared" ref="G35:G41" si="26">E35*D35</f>
        <v>0</v>
      </c>
      <c r="H35" s="11">
        <f t="shared" ref="H35:H41" si="27">(E35+K35)*D35</f>
        <v>0</v>
      </c>
      <c r="I35" s="4"/>
      <c r="J35" s="11">
        <f t="shared" si="21"/>
        <v>0</v>
      </c>
      <c r="K35" s="11">
        <f t="shared" ref="K35:K38" si="28">0+0</f>
        <v>0</v>
      </c>
      <c r="L35" s="11">
        <f t="shared" ref="L35:L41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20"/>
        <v>12</v>
      </c>
      <c r="F36" s="4">
        <f>0+0+1</f>
        <v>1</v>
      </c>
      <c r="G36" s="11">
        <f t="shared" si="26"/>
        <v>1520</v>
      </c>
      <c r="H36" s="11">
        <f t="shared" si="27"/>
        <v>1520</v>
      </c>
      <c r="I36" s="4">
        <v>140</v>
      </c>
      <c r="J36" s="11">
        <f t="shared" si="21"/>
        <v>1680</v>
      </c>
      <c r="K36" s="11">
        <f t="shared" si="28"/>
        <v>0</v>
      </c>
      <c r="L36" s="11">
        <f t="shared" si="29"/>
        <v>0</v>
      </c>
      <c r="M36" s="11">
        <f t="shared" si="22"/>
        <v>1680</v>
      </c>
      <c r="N36" s="11">
        <f t="shared" si="23"/>
        <v>160</v>
      </c>
      <c r="O36" s="11">
        <f t="shared" si="24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20"/>
        <v>19</v>
      </c>
      <c r="F37" s="4">
        <f t="shared" si="25"/>
        <v>0</v>
      </c>
      <c r="G37" s="11">
        <f t="shared" si="26"/>
        <v>2240.416666666667</v>
      </c>
      <c r="H37" s="11">
        <f t="shared" si="27"/>
        <v>2358.3333333333335</v>
      </c>
      <c r="I37" s="4">
        <v>125</v>
      </c>
      <c r="J37" s="11">
        <f t="shared" si="21"/>
        <v>2375</v>
      </c>
      <c r="K37" s="11">
        <f>0+0+1</f>
        <v>1</v>
      </c>
      <c r="L37" s="11">
        <f>K37*I37</f>
        <v>125</v>
      </c>
      <c r="M37" s="11">
        <f t="shared" si="22"/>
        <v>2500</v>
      </c>
      <c r="N37" s="11">
        <f t="shared" si="23"/>
        <v>141.66666666666652</v>
      </c>
      <c r="O37" s="11">
        <f t="shared" si="24"/>
        <v>125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20"/>
        <v>0</v>
      </c>
      <c r="F39" s="4">
        <f t="shared" si="25"/>
        <v>0</v>
      </c>
      <c r="G39" s="11">
        <f t="shared" si="26"/>
        <v>0</v>
      </c>
      <c r="H39" s="11">
        <f t="shared" si="27"/>
        <v>115.41666666666667</v>
      </c>
      <c r="I39" s="4">
        <v>127</v>
      </c>
      <c r="J39" s="11">
        <f t="shared" si="21"/>
        <v>0</v>
      </c>
      <c r="K39" s="11">
        <f>0+0+1</f>
        <v>1</v>
      </c>
      <c r="L39" s="11">
        <f t="shared" si="29"/>
        <v>127</v>
      </c>
      <c r="N39" s="11">
        <f>M40-H39</f>
        <v>11.583333333333329</v>
      </c>
      <c r="O39" s="11">
        <f t="shared" si="24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20"/>
        <v>9</v>
      </c>
      <c r="F40" s="4">
        <f t="shared" si="25"/>
        <v>0</v>
      </c>
      <c r="G40" s="11">
        <f t="shared" si="26"/>
        <v>648</v>
      </c>
      <c r="H40" s="11">
        <f t="shared" si="27"/>
        <v>1152</v>
      </c>
      <c r="I40" s="4">
        <v>100</v>
      </c>
      <c r="J40" s="11">
        <f t="shared" si="21"/>
        <v>900</v>
      </c>
      <c r="K40" s="11">
        <f>0+0+0.5+0.5+2+3+1</f>
        <v>7</v>
      </c>
      <c r="L40" s="11">
        <f t="shared" si="29"/>
        <v>700</v>
      </c>
      <c r="M40" s="11">
        <f>J39+L39</f>
        <v>127</v>
      </c>
      <c r="N40" s="11">
        <f>M41-H40</f>
        <v>-522</v>
      </c>
      <c r="O40" s="11">
        <f t="shared" si="24"/>
        <v>700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20"/>
        <v>7</v>
      </c>
      <c r="F41" s="4">
        <f t="shared" si="25"/>
        <v>0</v>
      </c>
      <c r="G41" s="11">
        <f t="shared" si="26"/>
        <v>408.33333333333337</v>
      </c>
      <c r="H41" s="11">
        <f t="shared" si="27"/>
        <v>525</v>
      </c>
      <c r="I41" s="4">
        <v>70</v>
      </c>
      <c r="J41" s="11">
        <f t="shared" si="21"/>
        <v>490</v>
      </c>
      <c r="K41" s="11">
        <f>0+0+1+1</f>
        <v>2</v>
      </c>
      <c r="L41" s="11">
        <f t="shared" si="29"/>
        <v>140</v>
      </c>
      <c r="M41" s="11">
        <f t="shared" si="22"/>
        <v>630</v>
      </c>
      <c r="N41" s="11">
        <f t="shared" si="23"/>
        <v>105</v>
      </c>
      <c r="O41" s="11">
        <f t="shared" si="24"/>
        <v>140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4816.75</v>
      </c>
      <c r="H42" s="21">
        <f>SUM(H34:H41)</f>
        <v>5670.75</v>
      </c>
      <c r="I42" s="16"/>
      <c r="J42" s="21">
        <f>SUM(J34:J41)</f>
        <v>5445</v>
      </c>
      <c r="K42" s="11"/>
      <c r="L42" s="17">
        <f>SUM(L34:L41)</f>
        <v>1092</v>
      </c>
      <c r="M42" s="21">
        <f>SUM(M34:M41)</f>
        <v>4937</v>
      </c>
      <c r="N42" s="21">
        <f>SUM(N34:N41)</f>
        <v>-103.75000000000017</v>
      </c>
      <c r="O42" s="18">
        <f>SUM(O34:O41)-P42</f>
        <v>0</v>
      </c>
      <c r="P42" s="17">
        <f>0+0+50+50+327+70+425+170</f>
        <v>1092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40.5</v>
      </c>
      <c r="F45" s="4">
        <f>0+0+1</f>
        <v>1</v>
      </c>
      <c r="G45" s="11">
        <f>E45*D45</f>
        <v>3118.5</v>
      </c>
      <c r="H45" s="11">
        <f>(E45+K45)*D45</f>
        <v>4138.75</v>
      </c>
      <c r="I45" s="4">
        <v>115</v>
      </c>
      <c r="J45" s="11">
        <f>(I45*E45)</f>
        <v>4657.5</v>
      </c>
      <c r="K45" s="11">
        <f>0+0+2.25+1+3.25+2.5+0.25+2+2</f>
        <v>13.25</v>
      </c>
      <c r="L45" s="11">
        <f>K45*I45</f>
        <v>1523.75</v>
      </c>
      <c r="M45" s="11">
        <f>J45+L45</f>
        <v>6181.25</v>
      </c>
      <c r="N45" s="11">
        <f>M45-H45</f>
        <v>2042.5</v>
      </c>
      <c r="O45" s="11">
        <f>L45</f>
        <v>1523.75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3118.5</v>
      </c>
      <c r="H48" s="17">
        <f>SUM(H45:H47)</f>
        <v>4138.75</v>
      </c>
      <c r="I48" s="16"/>
      <c r="J48" s="17">
        <f>SUM(J45:J47)</f>
        <v>4657.5</v>
      </c>
      <c r="K48" s="17"/>
      <c r="L48" s="17">
        <f>SUM(L45:L47)</f>
        <v>1523.75</v>
      </c>
      <c r="M48" s="17">
        <f>SUM(M45:M47)</f>
        <v>6181.25</v>
      </c>
      <c r="N48" s="17">
        <f>SUM(N45:N47)</f>
        <v>2042.5</v>
      </c>
      <c r="O48" s="17">
        <f>SUM(O45:O47)-P48</f>
        <v>-0.25</v>
      </c>
      <c r="P48" s="17">
        <f>0+0+225+100+423+287+29+230+230</f>
        <v>1524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0" si="30">(C51+(F51*B51))-K51</f>
        <v>2</v>
      </c>
      <c r="F51" s="4">
        <f>0+0</f>
        <v>0</v>
      </c>
      <c r="G51" s="11">
        <f t="shared" ref="G51:G60" si="31">E51*D51</f>
        <v>454</v>
      </c>
      <c r="H51" s="11">
        <f t="shared" ref="H51:H60" si="32">(E51+K51)*D51</f>
        <v>1135</v>
      </c>
      <c r="I51" s="5">
        <v>250</v>
      </c>
      <c r="J51" s="11">
        <f t="shared" ref="J51:J60" si="33">(I51*E51)</f>
        <v>500</v>
      </c>
      <c r="K51" s="11">
        <f>0+0+1+2</f>
        <v>3</v>
      </c>
      <c r="L51" s="11">
        <f>K51*I51</f>
        <v>750</v>
      </c>
      <c r="M51" s="11">
        <f t="shared" ref="M51:M60" si="34">J51+L51</f>
        <v>1250</v>
      </c>
      <c r="N51" s="11">
        <f t="shared" ref="N51:N60" si="35">M51-H51</f>
        <v>115</v>
      </c>
      <c r="O51" s="11">
        <f t="shared" ref="O51:O60" si="36">L51</f>
        <v>750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30"/>
        <v>8</v>
      </c>
      <c r="F52" s="4">
        <f t="shared" ref="F52:F55" si="37">0+0</f>
        <v>0</v>
      </c>
      <c r="G52" s="11">
        <f t="shared" si="31"/>
        <v>1890</v>
      </c>
      <c r="H52" s="11">
        <f t="shared" si="32"/>
        <v>2362.5</v>
      </c>
      <c r="I52" s="5">
        <v>250</v>
      </c>
      <c r="J52" s="11">
        <f t="shared" si="33"/>
        <v>2000</v>
      </c>
      <c r="K52" s="11">
        <f>0+0+1+1</f>
        <v>2</v>
      </c>
      <c r="L52" s="11">
        <f t="shared" ref="L52:L60" si="38">K52*I52</f>
        <v>500</v>
      </c>
      <c r="M52" s="11">
        <f t="shared" si="34"/>
        <v>2500</v>
      </c>
      <c r="N52" s="11">
        <f t="shared" si="35"/>
        <v>137.5</v>
      </c>
      <c r="O52" s="11">
        <f t="shared" si="36"/>
        <v>500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30"/>
        <v>0</v>
      </c>
      <c r="F53" s="4">
        <f t="shared" si="37"/>
        <v>0</v>
      </c>
      <c r="G53" s="11">
        <f t="shared" si="31"/>
        <v>0</v>
      </c>
      <c r="H53" s="11">
        <f t="shared" si="32"/>
        <v>0</v>
      </c>
      <c r="I53" s="5">
        <v>30</v>
      </c>
      <c r="J53" s="11">
        <f t="shared" si="33"/>
        <v>0</v>
      </c>
      <c r="K53" s="11">
        <f t="shared" ref="K53:K60" si="39">0+0</f>
        <v>0</v>
      </c>
      <c r="L53" s="11">
        <f t="shared" si="38"/>
        <v>0</v>
      </c>
      <c r="M53" s="11">
        <f t="shared" si="34"/>
        <v>0</v>
      </c>
      <c r="N53" s="11">
        <f t="shared" si="35"/>
        <v>0</v>
      </c>
      <c r="O53" s="11">
        <f t="shared" si="36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30"/>
        <v>72</v>
      </c>
      <c r="F54" s="4">
        <f t="shared" si="37"/>
        <v>0</v>
      </c>
      <c r="G54" s="11">
        <f t="shared" si="31"/>
        <v>1700</v>
      </c>
      <c r="H54" s="11">
        <f t="shared" si="32"/>
        <v>1700</v>
      </c>
      <c r="I54" s="5">
        <v>30</v>
      </c>
      <c r="J54" s="11">
        <f t="shared" si="33"/>
        <v>2160</v>
      </c>
      <c r="K54" s="11">
        <f t="shared" si="39"/>
        <v>0</v>
      </c>
      <c r="L54" s="11">
        <f t="shared" si="38"/>
        <v>0</v>
      </c>
      <c r="M54" s="11">
        <f t="shared" si="34"/>
        <v>2160</v>
      </c>
      <c r="N54" s="11">
        <f t="shared" si="35"/>
        <v>460</v>
      </c>
      <c r="O54" s="11">
        <f t="shared" si="36"/>
        <v>0</v>
      </c>
      <c r="P54" s="32"/>
    </row>
    <row r="55" spans="1:16" s="2" customFormat="1">
      <c r="A55" s="12" t="s">
        <v>91</v>
      </c>
      <c r="B55" s="5">
        <v>50</v>
      </c>
      <c r="C55" s="5">
        <v>24</v>
      </c>
      <c r="D55" s="5">
        <f>1500/50</f>
        <v>30</v>
      </c>
      <c r="E55" s="4">
        <f t="shared" si="30"/>
        <v>11</v>
      </c>
      <c r="F55" s="4">
        <f t="shared" si="37"/>
        <v>0</v>
      </c>
      <c r="G55" s="11">
        <f t="shared" si="31"/>
        <v>330</v>
      </c>
      <c r="H55" s="11">
        <f t="shared" si="32"/>
        <v>720</v>
      </c>
      <c r="I55" s="5">
        <v>35</v>
      </c>
      <c r="J55" s="11">
        <f t="shared" si="33"/>
        <v>385</v>
      </c>
      <c r="K55" s="11">
        <f>0+0+2+3+4+1+3</f>
        <v>13</v>
      </c>
      <c r="L55" s="11">
        <f t="shared" si="38"/>
        <v>455</v>
      </c>
      <c r="M55" s="11">
        <f t="shared" si="34"/>
        <v>840</v>
      </c>
      <c r="N55" s="11">
        <f t="shared" si="35"/>
        <v>120</v>
      </c>
      <c r="O55" s="11">
        <f t="shared" si="36"/>
        <v>455</v>
      </c>
      <c r="P55" s="32"/>
    </row>
    <row r="56" spans="1:16" s="2" customFormat="1">
      <c r="A56" s="12" t="s">
        <v>39</v>
      </c>
      <c r="B56" s="5"/>
      <c r="C56" s="5">
        <v>0</v>
      </c>
      <c r="D56" s="5"/>
      <c r="E56" s="4">
        <f t="shared" si="30"/>
        <v>0</v>
      </c>
      <c r="F56" s="4">
        <f t="shared" ref="F56:F60" si="40">0+0</f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39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39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39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30"/>
        <v>0</v>
      </c>
      <c r="F60" s="4">
        <f t="shared" si="40"/>
        <v>0</v>
      </c>
      <c r="G60" s="11">
        <f t="shared" si="31"/>
        <v>0</v>
      </c>
      <c r="H60" s="11">
        <f t="shared" si="32"/>
        <v>0</v>
      </c>
      <c r="I60" s="5"/>
      <c r="J60" s="11">
        <f t="shared" si="33"/>
        <v>0</v>
      </c>
      <c r="K60" s="11">
        <f t="shared" si="39"/>
        <v>0</v>
      </c>
      <c r="L60" s="11">
        <f t="shared" si="38"/>
        <v>0</v>
      </c>
      <c r="M60" s="11">
        <f t="shared" si="34"/>
        <v>0</v>
      </c>
      <c r="N60" s="11">
        <f t="shared" si="35"/>
        <v>0</v>
      </c>
      <c r="O60" s="11">
        <f t="shared" si="36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4374</v>
      </c>
      <c r="H61" s="17">
        <f>SUM(H51:H60)</f>
        <v>5917.5</v>
      </c>
      <c r="I61" s="39"/>
      <c r="J61" s="17">
        <f>SUM(J51:J60)</f>
        <v>5045</v>
      </c>
      <c r="K61" s="41"/>
      <c r="L61" s="17">
        <f>SUM(L51:L60)</f>
        <v>1705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0+0+70+605+140+250+535+105</f>
        <v>1705</v>
      </c>
    </row>
    <row r="62" spans="1:16" s="2" customFormat="1" ht="16.5" thickTop="1">
      <c r="A62" s="78" t="s">
        <v>44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18</v>
      </c>
      <c r="C63" s="35" t="s">
        <v>22</v>
      </c>
      <c r="D63" s="36" t="s">
        <v>5</v>
      </c>
      <c r="E63" s="36" t="s">
        <v>6</v>
      </c>
      <c r="F63" s="36" t="s">
        <v>3</v>
      </c>
      <c r="G63" s="36" t="s">
        <v>49</v>
      </c>
      <c r="H63" s="36" t="s">
        <v>50</v>
      </c>
      <c r="I63" s="36" t="s">
        <v>54</v>
      </c>
      <c r="J63" s="36" t="s">
        <v>15</v>
      </c>
      <c r="K63" s="36" t="s">
        <v>36</v>
      </c>
      <c r="L63" s="36" t="s">
        <v>37</v>
      </c>
      <c r="M63" s="36" t="s">
        <v>52</v>
      </c>
      <c r="N63" s="36" t="s">
        <v>53</v>
      </c>
      <c r="O63" s="36" t="s">
        <v>16</v>
      </c>
      <c r="P63" s="36" t="s">
        <v>4</v>
      </c>
    </row>
    <row r="64" spans="1:16" s="2" customFormat="1">
      <c r="A64" s="12" t="s">
        <v>77</v>
      </c>
      <c r="B64" s="5">
        <v>16</v>
      </c>
      <c r="C64" s="5">
        <v>14</v>
      </c>
      <c r="D64" s="5">
        <f>2256/16</f>
        <v>141</v>
      </c>
      <c r="E64" s="4">
        <f t="shared" ref="E64:E71" si="41">(C64+(F64*B64))-K64</f>
        <v>13</v>
      </c>
      <c r="F64" s="4">
        <f>0+0</f>
        <v>0</v>
      </c>
      <c r="G64" s="11">
        <f t="shared" ref="G64:G71" si="42">E64*D64</f>
        <v>1833</v>
      </c>
      <c r="H64" s="11">
        <f t="shared" ref="H64:H71" si="43">(E64+K64)*D64</f>
        <v>1974</v>
      </c>
      <c r="I64" s="5">
        <v>155</v>
      </c>
      <c r="J64" s="11">
        <f t="shared" ref="J64:J71" si="44">(I64*E64)</f>
        <v>2015</v>
      </c>
      <c r="K64" s="11">
        <f>0+0+1</f>
        <v>1</v>
      </c>
      <c r="L64" s="11">
        <f t="shared" ref="L64:L71" si="45">K64*I64</f>
        <v>155</v>
      </c>
      <c r="M64" s="11">
        <f t="shared" ref="M64:M71" si="46">J64+L64</f>
        <v>2170</v>
      </c>
      <c r="N64" s="11">
        <f t="shared" ref="N64:N71" si="47">M64-H64</f>
        <v>196</v>
      </c>
      <c r="O64" s="11">
        <f t="shared" ref="O64:O71" si="48">L64</f>
        <v>155</v>
      </c>
      <c r="P64" s="32"/>
    </row>
    <row r="65" spans="1:16" s="2" customFormat="1">
      <c r="A65" s="12" t="s">
        <v>78</v>
      </c>
      <c r="B65" s="5">
        <v>16</v>
      </c>
      <c r="C65" s="5">
        <v>16</v>
      </c>
      <c r="D65" s="65">
        <f>1237/16</f>
        <v>77.3125</v>
      </c>
      <c r="E65" s="4">
        <f t="shared" si="41"/>
        <v>12</v>
      </c>
      <c r="F65" s="4">
        <f t="shared" ref="F65" si="49">0+0</f>
        <v>0</v>
      </c>
      <c r="G65" s="11">
        <f t="shared" si="42"/>
        <v>927.75</v>
      </c>
      <c r="H65" s="11">
        <f t="shared" si="43"/>
        <v>1237</v>
      </c>
      <c r="I65" s="5">
        <v>90</v>
      </c>
      <c r="J65" s="11">
        <f t="shared" si="44"/>
        <v>1080</v>
      </c>
      <c r="K65" s="11">
        <f>0+0+1+1+1+1</f>
        <v>4</v>
      </c>
      <c r="L65" s="11">
        <f t="shared" si="45"/>
        <v>360</v>
      </c>
      <c r="M65" s="11">
        <f t="shared" si="46"/>
        <v>1440</v>
      </c>
      <c r="N65" s="11">
        <f t="shared" si="47"/>
        <v>203</v>
      </c>
      <c r="O65" s="11">
        <f t="shared" si="48"/>
        <v>360</v>
      </c>
      <c r="P65" s="32"/>
    </row>
    <row r="66" spans="1:16" s="2" customFormat="1">
      <c r="A66" s="12" t="s">
        <v>79</v>
      </c>
      <c r="B66" s="5">
        <v>18</v>
      </c>
      <c r="C66" s="5">
        <v>11</v>
      </c>
      <c r="D66" s="65">
        <f>1476/18</f>
        <v>82</v>
      </c>
      <c r="E66" s="4">
        <f t="shared" si="41"/>
        <v>9</v>
      </c>
      <c r="F66" s="4">
        <f t="shared" ref="F66:F71" si="50">0+0</f>
        <v>0</v>
      </c>
      <c r="G66" s="11">
        <f t="shared" si="42"/>
        <v>738</v>
      </c>
      <c r="H66" s="11">
        <f t="shared" si="43"/>
        <v>902</v>
      </c>
      <c r="I66" s="5">
        <v>90</v>
      </c>
      <c r="J66" s="11">
        <f t="shared" si="44"/>
        <v>810</v>
      </c>
      <c r="K66" s="11">
        <f>0+0+1+1</f>
        <v>2</v>
      </c>
      <c r="L66" s="11">
        <f t="shared" si="45"/>
        <v>180</v>
      </c>
      <c r="M66" s="11">
        <f t="shared" si="46"/>
        <v>990</v>
      </c>
      <c r="N66" s="11">
        <f t="shared" si="47"/>
        <v>88</v>
      </c>
      <c r="O66" s="11">
        <f t="shared" si="48"/>
        <v>180</v>
      </c>
      <c r="P66" s="32"/>
    </row>
    <row r="67" spans="1:16" s="2" customFormat="1">
      <c r="A67" s="12" t="s">
        <v>80</v>
      </c>
      <c r="B67" s="5">
        <v>16</v>
      </c>
      <c r="C67" s="5">
        <v>3</v>
      </c>
      <c r="D67" s="65">
        <f>1310/16</f>
        <v>81.875</v>
      </c>
      <c r="E67" s="4">
        <f t="shared" si="41"/>
        <v>0</v>
      </c>
      <c r="F67" s="4">
        <f t="shared" si="50"/>
        <v>0</v>
      </c>
      <c r="G67" s="11">
        <f t="shared" si="42"/>
        <v>0</v>
      </c>
      <c r="H67" s="11">
        <f t="shared" si="43"/>
        <v>245.625</v>
      </c>
      <c r="I67" s="5">
        <v>90</v>
      </c>
      <c r="J67" s="11">
        <f t="shared" si="44"/>
        <v>0</v>
      </c>
      <c r="K67" s="11">
        <f>0+0+1+2</f>
        <v>3</v>
      </c>
      <c r="L67" s="11">
        <f t="shared" si="45"/>
        <v>270</v>
      </c>
      <c r="M67" s="11">
        <f t="shared" si="46"/>
        <v>270</v>
      </c>
      <c r="N67" s="11">
        <f t="shared" si="47"/>
        <v>24.375</v>
      </c>
      <c r="O67" s="11">
        <f t="shared" si="48"/>
        <v>270</v>
      </c>
      <c r="P67" s="32"/>
    </row>
    <row r="68" spans="1:16" s="2" customFormat="1">
      <c r="A68" s="12" t="s">
        <v>45</v>
      </c>
      <c r="B68" s="5"/>
      <c r="C68" s="5">
        <v>0</v>
      </c>
      <c r="D68" s="5"/>
      <c r="E68" s="4">
        <f t="shared" si="41"/>
        <v>0</v>
      </c>
      <c r="F68" s="4">
        <f t="shared" si="50"/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 t="shared" ref="K68:K71" si="51"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41"/>
        <v>0</v>
      </c>
      <c r="F69" s="4">
        <f t="shared" si="50"/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 t="shared" si="51"/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41"/>
        <v>0</v>
      </c>
      <c r="F70" s="4">
        <f t="shared" si="50"/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 t="shared" si="51"/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41"/>
        <v>0</v>
      </c>
      <c r="F71" s="4">
        <f t="shared" si="50"/>
        <v>0</v>
      </c>
      <c r="G71" s="11">
        <f t="shared" si="42"/>
        <v>0</v>
      </c>
      <c r="H71" s="11">
        <f t="shared" si="43"/>
        <v>0</v>
      </c>
      <c r="I71" s="5"/>
      <c r="J71" s="11">
        <f t="shared" si="44"/>
        <v>0</v>
      </c>
      <c r="K71" s="11">
        <f t="shared" si="51"/>
        <v>0</v>
      </c>
      <c r="L71" s="11">
        <f t="shared" si="45"/>
        <v>0</v>
      </c>
      <c r="M71" s="11">
        <f t="shared" si="46"/>
        <v>0</v>
      </c>
      <c r="N71" s="11">
        <f t="shared" si="47"/>
        <v>0</v>
      </c>
      <c r="O71" s="11">
        <f t="shared" si="48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3498.75</v>
      </c>
      <c r="H72" s="17">
        <f>SUM(H64:H71)</f>
        <v>4358.625</v>
      </c>
      <c r="I72" s="39"/>
      <c r="J72" s="17">
        <f>SUM(J64:J71)</f>
        <v>3905</v>
      </c>
      <c r="K72" s="41"/>
      <c r="L72" s="17">
        <f>SUM(L64:L71)</f>
        <v>965</v>
      </c>
      <c r="M72" s="17">
        <f>SUM(M64:M71)</f>
        <v>4870</v>
      </c>
      <c r="N72" s="17">
        <f>SUM(N64:N71)</f>
        <v>511.375</v>
      </c>
      <c r="O72" s="17">
        <f>SUM(O64:O71)-P72</f>
        <v>0</v>
      </c>
      <c r="P72" s="17">
        <f>0+0+180+270+90+245+90+90</f>
        <v>965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35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64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84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58</v>
      </c>
      <c r="B79" s="26">
        <f>G17+G31+G42+G48+G61+G72</f>
        <v>33384.666666666672</v>
      </c>
    </row>
    <row r="80" spans="1:16">
      <c r="A80" s="23" t="s">
        <v>59</v>
      </c>
      <c r="B80" s="44">
        <f>J17+J31+J42+J48+J61+J72</f>
        <v>40197.5</v>
      </c>
    </row>
    <row r="81" spans="1:2" ht="15.75" thickBot="1">
      <c r="A81" s="45" t="s">
        <v>62</v>
      </c>
      <c r="B81" s="51">
        <f>B82-B77-B78</f>
        <v>11259.125</v>
      </c>
    </row>
    <row r="82" spans="1:2">
      <c r="A82" s="46" t="s">
        <v>51</v>
      </c>
      <c r="B82" s="47">
        <f>H17+H31+H42+H48+H61+H72</f>
        <v>44593.125</v>
      </c>
    </row>
    <row r="83" spans="1:2">
      <c r="A83" s="43" t="s">
        <v>57</v>
      </c>
      <c r="B83" s="48">
        <f>M17+M31+M42+M48+M61+M72</f>
        <v>52168.25</v>
      </c>
    </row>
    <row r="84" spans="1:2">
      <c r="A84" s="24" t="s">
        <v>56</v>
      </c>
      <c r="B84" s="27">
        <f>N17+N31+N42+N48+N61+N72</f>
        <v>8205.125</v>
      </c>
    </row>
    <row r="85" spans="1:2" ht="15.75" thickBot="1">
      <c r="A85" s="49" t="s">
        <v>65</v>
      </c>
      <c r="B85" s="50">
        <f>L17+L31+L42+L48+L61+L72</f>
        <v>6965.75</v>
      </c>
    </row>
    <row r="86" spans="1:2">
      <c r="A86" s="52" t="s">
        <v>61</v>
      </c>
      <c r="B86" s="53">
        <f>P17+P31+P42+P48+P61+P72</f>
        <v>13571</v>
      </c>
    </row>
    <row r="87" spans="1:2">
      <c r="A87" s="25" t="s">
        <v>60</v>
      </c>
      <c r="B87" s="28">
        <f>O17+O31+O42+O48+O61+O72</f>
        <v>-0.25</v>
      </c>
    </row>
    <row r="88" spans="1:2">
      <c r="A88" s="68" t="s">
        <v>86</v>
      </c>
      <c r="B88" s="69">
        <v>38903</v>
      </c>
    </row>
    <row r="89" spans="1:2" ht="15.75" thickBot="1">
      <c r="A89" s="57" t="s">
        <v>63</v>
      </c>
      <c r="B89" s="58">
        <f>B88+B86-B81-B90</f>
        <v>41214.875</v>
      </c>
    </row>
    <row r="90" spans="1:2">
      <c r="A90" s="59" t="s">
        <v>66</v>
      </c>
      <c r="B90" s="60">
        <v>0</v>
      </c>
    </row>
    <row r="91" spans="1:2" ht="15.75" thickBot="1">
      <c r="A91" s="33" t="s">
        <v>67</v>
      </c>
      <c r="B91" s="42">
        <f>(B80+B89)+B87</f>
        <v>81412.125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2015-07-09T18:16:31Z</dcterms:modified>
</cp:coreProperties>
</file>