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K42"/>
  <c r="K47"/>
  <c r="K41"/>
  <c r="K40"/>
  <c r="K28"/>
  <c r="K18"/>
  <c r="K16"/>
  <c r="L16" s="1"/>
  <c r="O16" s="1"/>
  <c r="K15"/>
  <c r="K13"/>
  <c r="K12"/>
  <c r="K10"/>
  <c r="K9"/>
  <c r="K8"/>
  <c r="K7"/>
  <c r="K5"/>
  <c r="P64"/>
  <c r="P75"/>
  <c r="K57"/>
  <c r="L57" s="1"/>
  <c r="O57" s="1"/>
  <c r="K31"/>
  <c r="K72"/>
  <c r="K70"/>
  <c r="K68"/>
  <c r="K58"/>
  <c r="K11"/>
  <c r="F60"/>
  <c r="D60"/>
  <c r="K25"/>
  <c r="K6"/>
  <c r="F10"/>
  <c r="F59"/>
  <c r="D59"/>
  <c r="K67"/>
  <c r="K39"/>
  <c r="K38"/>
  <c r="K54"/>
  <c r="K24"/>
  <c r="K23"/>
  <c r="F73"/>
  <c r="D73"/>
  <c r="F72"/>
  <c r="D72"/>
  <c r="F71"/>
  <c r="D71"/>
  <c r="F57"/>
  <c r="F38"/>
  <c r="F42"/>
  <c r="F41"/>
  <c r="F39"/>
  <c r="F5"/>
  <c r="K22"/>
  <c r="K14"/>
  <c r="K32"/>
  <c r="F40"/>
  <c r="D40"/>
  <c r="F25"/>
  <c r="D25"/>
  <c r="K43"/>
  <c r="K27"/>
  <c r="K17"/>
  <c r="L17"/>
  <c r="O17" s="1"/>
  <c r="F32"/>
  <c r="D32"/>
  <c r="K30"/>
  <c r="F17"/>
  <c r="F16"/>
  <c r="F12"/>
  <c r="F11"/>
  <c r="F9"/>
  <c r="F7"/>
  <c r="F15"/>
  <c r="D16"/>
  <c r="D17"/>
  <c r="F18"/>
  <c r="F23"/>
  <c r="H44"/>
  <c r="K69"/>
  <c r="F56"/>
  <c r="D57"/>
  <c r="F6"/>
  <c r="K26"/>
  <c r="F14"/>
  <c r="K53"/>
  <c r="D38"/>
  <c r="F31"/>
  <c r="F28"/>
  <c r="F47"/>
  <c r="K71"/>
  <c r="K73"/>
  <c r="K74"/>
  <c r="K55"/>
  <c r="K56"/>
  <c r="K59"/>
  <c r="K60"/>
  <c r="K61"/>
  <c r="K62"/>
  <c r="K63"/>
  <c r="K37"/>
  <c r="K36"/>
  <c r="K29"/>
  <c r="K33"/>
  <c r="F67"/>
  <c r="F54"/>
  <c r="F55"/>
  <c r="F58"/>
  <c r="F37"/>
  <c r="F43"/>
  <c r="F36"/>
  <c r="F24"/>
  <c r="F26"/>
  <c r="F27"/>
  <c r="F29"/>
  <c r="F30"/>
  <c r="F22"/>
  <c r="F8"/>
  <c r="F13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70"/>
  <c r="F69"/>
  <c r="F61"/>
  <c r="F62"/>
  <c r="F63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O44" l="1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0" l="1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<sst xmlns="http://schemas.openxmlformats.org/spreadsheetml/2006/main" count="182" uniqueCount="99">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</sst>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topLeftCell="C1" workbookViewId="0">
      <pane ySplit="2" topLeftCell="A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87</v>
      </c>
      <c r="F5" s="4">
        <f>0+0+2+2</f>
        <v>4</v>
      </c>
      <c r="G5" s="11">
        <f>E5*D5</f>
        <v>1703.75</v>
      </c>
      <c r="H5" s="11">
        <f>(E5+K5)*D5</f>
        <v>4034.1666666666665</v>
      </c>
      <c r="I5" s="11">
        <v>25</v>
      </c>
      <c r="J5" s="11">
        <f>(I5*E5)</f>
        <v>2175</v>
      </c>
      <c r="K5" s="11">
        <f>0+0+1+3+5+6+2+7+2+3+1+4+19+3+4+2+2+7+1+2+3+1+3+9+20+2+1+2+4</f>
        <v>119</v>
      </c>
      <c r="L5" s="11">
        <f>K5*I5</f>
        <v>2975</v>
      </c>
      <c r="M5" s="11">
        <f>J5+L5</f>
        <v>5150</v>
      </c>
      <c r="N5" s="11">
        <f>M5-H5</f>
        <v>1115.8333333333335</v>
      </c>
      <c r="O5" s="11">
        <f>L5</f>
        <v>2975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75</v>
      </c>
      <c r="F6" s="4">
        <f>0+0+2</f>
        <v>2</v>
      </c>
      <c r="G6" s="11">
        <f t="shared" ref="G6:G18" si="1">E6*D6</f>
        <v>2500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3000</v>
      </c>
      <c r="K6" s="11">
        <f>0+0+2+1+3+2+1+2+3+1+1+1+2+2+1+4+1+4+1+3+1</f>
        <v>36</v>
      </c>
      <c r="L6" s="11">
        <f t="shared" ref="L6:L19" si="4">K6*I6</f>
        <v>1440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1440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34</v>
      </c>
      <c r="F7" s="4">
        <f>0+0+2+1</f>
        <v>3</v>
      </c>
      <c r="G7" s="11">
        <f t="shared" si="1"/>
        <v>2068.3333333333335</v>
      </c>
      <c r="H7" s="11">
        <f t="shared" si="2"/>
        <v>3893.3333333333335</v>
      </c>
      <c r="I7" s="11">
        <v>70</v>
      </c>
      <c r="J7" s="11">
        <f t="shared" si="3"/>
        <v>2380</v>
      </c>
      <c r="K7" s="11">
        <f>0+0+1+2+1+3+2+1+2+3+1+1+7+1+1+2+1+1</f>
        <v>30</v>
      </c>
      <c r="L7" s="11">
        <f t="shared" si="4"/>
        <v>2100</v>
      </c>
      <c r="M7" s="11">
        <f t="shared" si="5"/>
        <v>4480</v>
      </c>
      <c r="N7" s="11">
        <f t="shared" si="6"/>
        <v>586.66666666666652</v>
      </c>
      <c r="O7" s="11">
        <f t="shared" si="7"/>
        <v>2100</v>
      </c>
      <c r="P7" s="11"/>
    </row>
    <row r="8" spans="1:16">
      <c r="A8" s="7" t="s">
        <v>63</v>
      </c>
      <c r="B8" s="10">
        <v>24</v>
      </c>
      <c r="C8" s="9">
        <v>43</v>
      </c>
      <c r="D8" s="8">
        <f>700/24</f>
        <v>29.166666666666668</v>
      </c>
      <c r="E8" s="4">
        <f t="shared" si="0"/>
        <v>12</v>
      </c>
      <c r="F8" s="4">
        <f t="shared" ref="F8:F13" si="8">0+0</f>
        <v>0</v>
      </c>
      <c r="G8" s="11">
        <f t="shared" si="1"/>
        <v>350</v>
      </c>
      <c r="H8" s="11">
        <f t="shared" si="2"/>
        <v>1254.1666666666667</v>
      </c>
      <c r="I8" s="11">
        <v>40</v>
      </c>
      <c r="J8" s="11">
        <f t="shared" si="3"/>
        <v>480</v>
      </c>
      <c r="K8" s="11">
        <f>0+0+2+2+2+2+3+4+3+1+2+2+2+2+2+2</f>
        <v>31</v>
      </c>
      <c r="L8" s="11">
        <f t="shared" si="4"/>
        <v>1240</v>
      </c>
      <c r="M8" s="11">
        <f t="shared" si="5"/>
        <v>1720</v>
      </c>
      <c r="N8" s="11">
        <f t="shared" si="6"/>
        <v>465.83333333333326</v>
      </c>
      <c r="O8" s="11">
        <f t="shared" si="7"/>
        <v>1240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21</v>
      </c>
      <c r="F9" s="4">
        <f>0+0+1+1</f>
        <v>2</v>
      </c>
      <c r="G9" s="11">
        <f t="shared" si="1"/>
        <v>1120</v>
      </c>
      <c r="H9" s="11">
        <f t="shared" si="2"/>
        <v>3093.3333333333335</v>
      </c>
      <c r="I9" s="11">
        <v>65</v>
      </c>
      <c r="J9" s="11">
        <f t="shared" si="3"/>
        <v>1365</v>
      </c>
      <c r="K9" s="11">
        <f>0+0+2+2+3+1+2+1+2+2+1+3+1+1+1+2+1+3+3-2+1+1+1+1+1+1+2</f>
        <v>37</v>
      </c>
      <c r="L9" s="11">
        <f t="shared" si="4"/>
        <v>2405</v>
      </c>
      <c r="M9" s="11">
        <f t="shared" si="5"/>
        <v>3770</v>
      </c>
      <c r="N9" s="11">
        <f t="shared" si="6"/>
        <v>676.66666666666652</v>
      </c>
      <c r="O9" s="11">
        <f t="shared" si="7"/>
        <v>2405</v>
      </c>
      <c r="P9" s="11"/>
    </row>
    <row r="10" spans="1:16">
      <c r="A10" s="7" t="s">
        <v>64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19</v>
      </c>
      <c r="F10" s="4">
        <f>0+0+1+2+1</f>
        <v>4</v>
      </c>
      <c r="G10" s="11">
        <f t="shared" si="1"/>
        <v>1551.6666666666667</v>
      </c>
      <c r="H10" s="11">
        <f t="shared" si="2"/>
        <v>5145</v>
      </c>
      <c r="I10" s="11">
        <v>100</v>
      </c>
      <c r="J10" s="11">
        <f t="shared" si="3"/>
        <v>1900</v>
      </c>
      <c r="K10" s="11">
        <f>0+0+1+2+4+2+1+1+2+5+1+1+3+3+2+1+8+3+1+2+1</f>
        <v>44</v>
      </c>
      <c r="L10" s="11">
        <f t="shared" si="4"/>
        <v>4400</v>
      </c>
      <c r="M10" s="11">
        <f t="shared" si="5"/>
        <v>6300</v>
      </c>
      <c r="N10" s="11">
        <f t="shared" si="6"/>
        <v>1155</v>
      </c>
      <c r="O10" s="11">
        <f t="shared" si="7"/>
        <v>4400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17</v>
      </c>
      <c r="F11" s="4">
        <f>0+0+1+3</f>
        <v>4</v>
      </c>
      <c r="G11" s="11">
        <f t="shared" si="1"/>
        <v>2266.666666666667</v>
      </c>
      <c r="H11" s="11">
        <f t="shared" si="2"/>
        <v>6133.3333333333339</v>
      </c>
      <c r="I11" s="11">
        <v>150</v>
      </c>
      <c r="J11" s="11">
        <f t="shared" si="3"/>
        <v>2550</v>
      </c>
      <c r="K11" s="11">
        <f>0+0+1+2+3+1+1+1+3+2+1+5+2+4+2+1</f>
        <v>29</v>
      </c>
      <c r="L11" s="11">
        <f t="shared" si="4"/>
        <v>4350</v>
      </c>
      <c r="M11" s="11">
        <f t="shared" si="5"/>
        <v>6900</v>
      </c>
      <c r="N11" s="11">
        <f t="shared" si="6"/>
        <v>766.66666666666606</v>
      </c>
      <c r="O11" s="11">
        <f t="shared" si="7"/>
        <v>4350</v>
      </c>
      <c r="P11" s="11"/>
    </row>
    <row r="12" spans="1:16">
      <c r="A12" s="61" t="s">
        <v>66</v>
      </c>
      <c r="B12" s="62">
        <v>12</v>
      </c>
      <c r="C12" s="9">
        <v>9</v>
      </c>
      <c r="D12" s="63">
        <f>600/12</f>
        <v>50</v>
      </c>
      <c r="E12" s="4">
        <f t="shared" si="0"/>
        <v>8</v>
      </c>
      <c r="F12" s="4">
        <f>0+0+1+1</f>
        <v>2</v>
      </c>
      <c r="G12" s="11">
        <f t="shared" si="1"/>
        <v>400</v>
      </c>
      <c r="H12" s="11">
        <f t="shared" si="2"/>
        <v>1650</v>
      </c>
      <c r="I12" s="64">
        <v>60</v>
      </c>
      <c r="J12" s="64">
        <f t="shared" si="3"/>
        <v>480</v>
      </c>
      <c r="K12" s="11">
        <f>0+0+2+1+2+2+1+3+1+2+1+2+5+1+2</f>
        <v>25</v>
      </c>
      <c r="L12" s="11">
        <f t="shared" si="4"/>
        <v>1500</v>
      </c>
      <c r="M12" s="11">
        <f t="shared" si="5"/>
        <v>1980</v>
      </c>
      <c r="N12" s="11">
        <f t="shared" si="6"/>
        <v>330</v>
      </c>
      <c r="O12" s="11">
        <f t="shared" si="7"/>
        <v>1500</v>
      </c>
      <c r="P12" s="64"/>
    </row>
    <row r="13" spans="1:16">
      <c r="A13" s="61" t="s">
        <v>65</v>
      </c>
      <c r="B13" s="62">
        <v>12</v>
      </c>
      <c r="C13" s="9">
        <v>52</v>
      </c>
      <c r="D13" s="63">
        <f>570/12</f>
        <v>47.5</v>
      </c>
      <c r="E13" s="4">
        <f t="shared" si="0"/>
        <v>30</v>
      </c>
      <c r="F13" s="4">
        <f t="shared" si="8"/>
        <v>0</v>
      </c>
      <c r="G13" s="11">
        <f t="shared" si="1"/>
        <v>1425</v>
      </c>
      <c r="H13" s="11">
        <f t="shared" si="2"/>
        <v>2470</v>
      </c>
      <c r="I13" s="64">
        <v>60</v>
      </c>
      <c r="J13" s="64">
        <f t="shared" si="3"/>
        <v>1800</v>
      </c>
      <c r="K13" s="11">
        <f>0+0+1+2+4+1+1+1+1+2+1+1+2+2+1+1+1</f>
        <v>22</v>
      </c>
      <c r="L13" s="11">
        <f t="shared" si="4"/>
        <v>1320</v>
      </c>
      <c r="M13" s="11">
        <f t="shared" si="5"/>
        <v>3120</v>
      </c>
      <c r="N13" s="11">
        <f t="shared" si="6"/>
        <v>650</v>
      </c>
      <c r="O13" s="11">
        <f t="shared" si="7"/>
        <v>1320</v>
      </c>
      <c r="P13" s="64"/>
    </row>
    <row r="14" spans="1:16">
      <c r="A14" s="61" t="s">
        <v>77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665</v>
      </c>
      <c r="I14" s="64">
        <v>60</v>
      </c>
      <c r="J14" s="64">
        <f t="shared" si="3"/>
        <v>480</v>
      </c>
      <c r="K14" s="11">
        <f>0+0+2+3+1</f>
        <v>6</v>
      </c>
      <c r="L14" s="11">
        <f t="shared" si="4"/>
        <v>360</v>
      </c>
      <c r="M14" s="11">
        <f t="shared" si="5"/>
        <v>840</v>
      </c>
      <c r="N14" s="11">
        <f t="shared" si="6"/>
        <v>175</v>
      </c>
      <c r="O14" s="11">
        <f t="shared" si="7"/>
        <v>360</v>
      </c>
      <c r="P14" s="64"/>
    </row>
    <row r="15" spans="1:16">
      <c r="A15" s="61" t="s">
        <v>78</v>
      </c>
      <c r="B15" s="62">
        <v>24</v>
      </c>
      <c r="C15" s="9">
        <v>0</v>
      </c>
      <c r="D15" s="63">
        <f>480/24</f>
        <v>20</v>
      </c>
      <c r="E15" s="4">
        <f t="shared" si="0"/>
        <v>15</v>
      </c>
      <c r="F15" s="4">
        <f>0+0+1</f>
        <v>1</v>
      </c>
      <c r="G15" s="11">
        <f t="shared" si="1"/>
        <v>300</v>
      </c>
      <c r="H15" s="11">
        <f>(E15+K15)*D15</f>
        <v>480</v>
      </c>
      <c r="I15" s="64">
        <v>30</v>
      </c>
      <c r="J15" s="64">
        <f t="shared" si="3"/>
        <v>450</v>
      </c>
      <c r="K15" s="11">
        <f>0+0+6-6+4+1+1+3</f>
        <v>9</v>
      </c>
      <c r="L15" s="11">
        <f t="shared" si="4"/>
        <v>270</v>
      </c>
      <c r="M15" s="11">
        <f t="shared" si="5"/>
        <v>720</v>
      </c>
      <c r="N15" s="11">
        <f>M15-H15</f>
        <v>240</v>
      </c>
      <c r="O15" s="11">
        <f t="shared" si="7"/>
        <v>270</v>
      </c>
      <c r="P15" s="64"/>
    </row>
    <row r="16" spans="1:16">
      <c r="A16" s="61" t="s">
        <v>93</v>
      </c>
      <c r="B16" s="62">
        <v>24</v>
      </c>
      <c r="C16" s="9">
        <v>0</v>
      </c>
      <c r="D16" s="63">
        <f>190/24</f>
        <v>7.916666666666667</v>
      </c>
      <c r="E16" s="4">
        <f t="shared" si="0"/>
        <v>3</v>
      </c>
      <c r="F16" s="4">
        <f>0+0+1</f>
        <v>1</v>
      </c>
      <c r="G16" s="11">
        <f t="shared" si="1"/>
        <v>23.75</v>
      </c>
      <c r="H16" s="11">
        <f>(E16+K16)*D16</f>
        <v>190</v>
      </c>
      <c r="I16" s="64">
        <v>10</v>
      </c>
      <c r="J16" s="64">
        <f t="shared" si="3"/>
        <v>30</v>
      </c>
      <c r="K16" s="11">
        <f>0+0+2+2+20-10+2+2+2+1</f>
        <v>21</v>
      </c>
      <c r="L16" s="11">
        <f t="shared" si="4"/>
        <v>210</v>
      </c>
      <c r="M16" s="11">
        <f t="shared" si="5"/>
        <v>240</v>
      </c>
      <c r="N16" s="11">
        <f>M16-H16</f>
        <v>50</v>
      </c>
      <c r="O16" s="11">
        <f t="shared" si="7"/>
        <v>210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10</v>
      </c>
      <c r="F17" s="4">
        <f>0+0+1</f>
        <v>1</v>
      </c>
      <c r="G17" s="11">
        <f t="shared" si="1"/>
        <v>47.916666666666671</v>
      </c>
      <c r="H17" s="11">
        <f t="shared" si="2"/>
        <v>115</v>
      </c>
      <c r="I17" s="64">
        <v>5</v>
      </c>
      <c r="J17" s="64">
        <f t="shared" si="3"/>
        <v>50</v>
      </c>
      <c r="K17" s="11">
        <f>0+0+6+8</f>
        <v>14</v>
      </c>
      <c r="L17" s="11">
        <f t="shared" si="4"/>
        <v>70</v>
      </c>
      <c r="M17" s="11">
        <f t="shared" si="5"/>
        <v>120</v>
      </c>
      <c r="N17" s="11">
        <f t="shared" si="6"/>
        <v>5</v>
      </c>
      <c r="O17" s="11">
        <f t="shared" si="7"/>
        <v>70</v>
      </c>
      <c r="P17" s="64"/>
    </row>
    <row r="18" spans="1:16">
      <c r="A18" s="61" t="s">
        <v>88</v>
      </c>
      <c r="B18" s="62">
        <v>24</v>
      </c>
      <c r="C18" s="9">
        <v>16</v>
      </c>
      <c r="D18" s="63">
        <v>13.75</v>
      </c>
      <c r="E18" s="4">
        <f t="shared" si="0"/>
        <v>57</v>
      </c>
      <c r="F18" s="4">
        <f>0+0+3</f>
        <v>3</v>
      </c>
      <c r="G18" s="11">
        <f t="shared" si="1"/>
        <v>783.75</v>
      </c>
      <c r="H18" s="11">
        <f t="shared" si="2"/>
        <v>1210</v>
      </c>
      <c r="I18" s="64">
        <v>20</v>
      </c>
      <c r="J18" s="64">
        <f t="shared" si="3"/>
        <v>1140</v>
      </c>
      <c r="K18" s="11">
        <f>0+0+6+1+2+2+1+3+6-6+4+1+4+2+2+1+1+1</f>
        <v>31</v>
      </c>
      <c r="L18" s="11">
        <f t="shared" si="4"/>
        <v>620</v>
      </c>
      <c r="M18" s="11">
        <f t="shared" si="5"/>
        <v>1760</v>
      </c>
      <c r="N18" s="11">
        <f t="shared" si="6"/>
        <v>550</v>
      </c>
      <c r="O18" s="11">
        <f t="shared" si="7"/>
        <v>620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14065.416666666668</v>
      </c>
      <c r="H19" s="17">
        <f>SUM(H5:H15)</f>
        <v>32518.333333333336</v>
      </c>
      <c r="I19" s="17"/>
      <c r="J19" s="17">
        <f>SUM(J5:J15)</f>
        <v>17060</v>
      </c>
      <c r="K19" s="11"/>
      <c r="L19" s="11">
        <f t="shared" si="4"/>
        <v>0</v>
      </c>
      <c r="M19" s="18">
        <f>SUM(M5:M15)</f>
        <v>39420</v>
      </c>
      <c r="N19" s="18">
        <f>SUM(N5:N15)</f>
        <v>6901.6666666666661</v>
      </c>
      <c r="O19" s="18">
        <f>SUM(O5:O15)-P19</f>
        <v>0</v>
      </c>
      <c r="P19" s="17">
        <f>0+0+565+185+1015+1665+735+1045+425+535+435+190+300+1730+1210+915+355+115+625+700+2565+940-130+90+385+2310+1015+665+225+405+395+750</f>
        <v>22360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15</v>
      </c>
      <c r="D22" s="8">
        <f>972/24</f>
        <v>40.5</v>
      </c>
      <c r="E22" s="4">
        <f>(C22+(F22*B22))-K22</f>
        <v>4</v>
      </c>
      <c r="F22" s="4">
        <f>0+0</f>
        <v>0</v>
      </c>
      <c r="G22" s="11">
        <f>E22*D22</f>
        <v>162</v>
      </c>
      <c r="H22" s="11">
        <f>(E22+K22)*D22</f>
        <v>607.5</v>
      </c>
      <c r="I22" s="4">
        <v>50</v>
      </c>
      <c r="J22" s="11">
        <f>(I22*E22)</f>
        <v>200</v>
      </c>
      <c r="K22" s="11">
        <f>0+0+4+1+1+1+2+2</f>
        <v>11</v>
      </c>
      <c r="L22" s="11">
        <f>K22*I22</f>
        <v>550</v>
      </c>
      <c r="M22" s="11">
        <f>J22+L22</f>
        <v>750</v>
      </c>
      <c r="N22" s="11">
        <f>M22-H22</f>
        <v>142.5</v>
      </c>
      <c r="O22" s="11">
        <f>L22</f>
        <v>550</v>
      </c>
      <c r="P22" s="4"/>
    </row>
    <row r="23" spans="1:16">
      <c r="A23" s="12" t="s">
        <v>82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17</v>
      </c>
      <c r="F23" s="4">
        <f>0+0+1</f>
        <v>1</v>
      </c>
      <c r="G23" s="11">
        <f t="shared" ref="G23:G32" si="10">E23*D23</f>
        <v>665.83333333333326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850</v>
      </c>
      <c r="K23" s="11">
        <f>0+0+1+1+3+1+1+2</f>
        <v>9</v>
      </c>
      <c r="L23" s="11">
        <f t="shared" ref="L23:L31" si="13">K23*I23</f>
        <v>450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450</v>
      </c>
      <c r="P23" s="4"/>
    </row>
    <row r="24" spans="1:16">
      <c r="A24" s="12" t="s">
        <v>85</v>
      </c>
      <c r="B24" s="5">
        <v>24</v>
      </c>
      <c r="C24" s="12">
        <v>21</v>
      </c>
      <c r="D24" s="4">
        <f>1080/24</f>
        <v>45</v>
      </c>
      <c r="E24" s="4">
        <f t="shared" si="9"/>
        <v>10</v>
      </c>
      <c r="F24" s="4">
        <f t="shared" ref="F24:F30" si="17">0+0</f>
        <v>0</v>
      </c>
      <c r="G24" s="11">
        <f t="shared" si="10"/>
        <v>450</v>
      </c>
      <c r="H24" s="11">
        <f t="shared" si="11"/>
        <v>945</v>
      </c>
      <c r="I24" s="4">
        <v>50</v>
      </c>
      <c r="J24" s="11">
        <f t="shared" si="12"/>
        <v>500</v>
      </c>
      <c r="K24" s="11">
        <f>0+0+3+1+1+1+1+1+1+1+1</f>
        <v>11</v>
      </c>
      <c r="L24" s="11">
        <f t="shared" si="13"/>
        <v>550</v>
      </c>
      <c r="M24" s="11">
        <f t="shared" si="14"/>
        <v>1050</v>
      </c>
      <c r="N24" s="11">
        <f t="shared" si="15"/>
        <v>105</v>
      </c>
      <c r="O24" s="11">
        <f t="shared" si="16"/>
        <v>550</v>
      </c>
      <c r="P24" s="4"/>
    </row>
    <row r="25" spans="1:16">
      <c r="A25" s="12" t="s">
        <v>90</v>
      </c>
      <c r="B25" s="13">
        <v>12</v>
      </c>
      <c r="C25" s="12">
        <v>6</v>
      </c>
      <c r="D25" s="4">
        <f>1240/12</f>
        <v>103.33333333333333</v>
      </c>
      <c r="E25" s="4">
        <f t="shared" si="9"/>
        <v>13</v>
      </c>
      <c r="F25" s="4">
        <f>0+0+1</f>
        <v>1</v>
      </c>
      <c r="G25" s="11">
        <f t="shared" si="10"/>
        <v>1343.3333333333333</v>
      </c>
      <c r="H25" s="11">
        <f t="shared" si="11"/>
        <v>1860</v>
      </c>
      <c r="I25" s="4">
        <v>110</v>
      </c>
      <c r="J25" s="11">
        <f t="shared" si="12"/>
        <v>1430</v>
      </c>
      <c r="K25" s="11">
        <f>0+0+2+2+1</f>
        <v>5</v>
      </c>
      <c r="L25" s="11">
        <f t="shared" si="13"/>
        <v>550</v>
      </c>
      <c r="M25" s="11">
        <f t="shared" si="14"/>
        <v>1980</v>
      </c>
      <c r="N25" s="11">
        <f t="shared" si="15"/>
        <v>120</v>
      </c>
      <c r="O25" s="11">
        <f t="shared" si="16"/>
        <v>550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13</v>
      </c>
      <c r="F27" s="4">
        <f t="shared" si="17"/>
        <v>0</v>
      </c>
      <c r="G27" s="11">
        <f t="shared" si="10"/>
        <v>650</v>
      </c>
      <c r="H27" s="11">
        <f t="shared" si="11"/>
        <v>950</v>
      </c>
      <c r="I27" s="4">
        <v>60</v>
      </c>
      <c r="J27" s="11">
        <f t="shared" si="12"/>
        <v>780</v>
      </c>
      <c r="K27" s="11">
        <f>0+0+1+1+2+1+1</f>
        <v>6</v>
      </c>
      <c r="L27" s="11">
        <f t="shared" si="13"/>
        <v>360</v>
      </c>
      <c r="M27" s="11">
        <f t="shared" si="14"/>
        <v>1140</v>
      </c>
      <c r="N27" s="11">
        <f t="shared" si="15"/>
        <v>190</v>
      </c>
      <c r="O27" s="11">
        <f t="shared" si="16"/>
        <v>360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5</v>
      </c>
      <c r="F28" s="4">
        <f>0+0+1</f>
        <v>1</v>
      </c>
      <c r="G28" s="11">
        <f>E28*D28</f>
        <v>491.66666666666663</v>
      </c>
      <c r="H28" s="11">
        <f t="shared" si="11"/>
        <v>1475</v>
      </c>
      <c r="I28" s="4">
        <v>110</v>
      </c>
      <c r="J28" s="11">
        <f t="shared" si="12"/>
        <v>550</v>
      </c>
      <c r="K28" s="11">
        <f>0+0+2+1+1+1+1+1+1+1+1</f>
        <v>10</v>
      </c>
      <c r="L28" s="11">
        <f t="shared" si="13"/>
        <v>1100</v>
      </c>
      <c r="M28" s="11">
        <f t="shared" si="14"/>
        <v>1650</v>
      </c>
      <c r="N28" s="11">
        <f t="shared" si="15"/>
        <v>175</v>
      </c>
      <c r="O28" s="11">
        <f t="shared" si="16"/>
        <v>1100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87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6</v>
      </c>
      <c r="F31" s="4">
        <f>0+0+1</f>
        <v>1</v>
      </c>
      <c r="G31" s="11">
        <f t="shared" si="10"/>
        <v>550</v>
      </c>
      <c r="H31" s="11">
        <f t="shared" si="11"/>
        <v>1100</v>
      </c>
      <c r="I31" s="4">
        <v>115</v>
      </c>
      <c r="J31" s="11">
        <f t="shared" si="12"/>
        <v>690</v>
      </c>
      <c r="K31" s="11">
        <f>0+0+1+1+1+1+1+2-1</f>
        <v>6</v>
      </c>
      <c r="L31" s="11">
        <f t="shared" si="13"/>
        <v>690</v>
      </c>
      <c r="M31" s="11">
        <f t="shared" si="14"/>
        <v>1380</v>
      </c>
      <c r="N31" s="11">
        <f t="shared" si="15"/>
        <v>280</v>
      </c>
      <c r="O31" s="11">
        <f t="shared" si="16"/>
        <v>690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7</v>
      </c>
      <c r="F32" s="4">
        <f>0+0+1</f>
        <v>1</v>
      </c>
      <c r="G32" s="11">
        <f t="shared" si="10"/>
        <v>962.5</v>
      </c>
      <c r="H32" s="11">
        <f t="shared" si="11"/>
        <v>1650</v>
      </c>
      <c r="I32" s="4">
        <v>148</v>
      </c>
      <c r="J32" s="11">
        <f t="shared" si="12"/>
        <v>1036</v>
      </c>
      <c r="K32" s="11">
        <f>0+0+3+2</f>
        <v>5</v>
      </c>
      <c r="L32" s="11">
        <f>K32*I32</f>
        <v>740</v>
      </c>
      <c r="M32" s="11">
        <f t="shared" si="14"/>
        <v>1776</v>
      </c>
      <c r="N32" s="11">
        <f t="shared" si="15"/>
        <v>126</v>
      </c>
      <c r="O32" s="11">
        <f t="shared" si="16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6563.666666666667</v>
      </c>
      <c r="H33" s="17">
        <f>SUM(H22:H32)</f>
        <v>11199.166666666666</v>
      </c>
      <c r="I33" s="16"/>
      <c r="J33" s="17">
        <f>SUM(J22:J32)</f>
        <v>7496</v>
      </c>
      <c r="K33" s="11">
        <f t="shared" si="18"/>
        <v>0</v>
      </c>
      <c r="L33" s="18">
        <f>SUM(L22:L32)</f>
        <v>5350</v>
      </c>
      <c r="M33" s="21">
        <f>SUM(M22:M32)</f>
        <v>12846</v>
      </c>
      <c r="N33" s="21">
        <f>SUM(N22:N32)</f>
        <v>1646.8333333333335</v>
      </c>
      <c r="O33" s="18">
        <f>SUM(O22:O32)-P33</f>
        <v>0</v>
      </c>
      <c r="P33" s="17">
        <f>0+0+345+110+570+125+50+320+160+50+160+280+160+100+50+120+210+200+884+15+285+411+150+110+150+110+115+110</f>
        <v>5350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15</v>
      </c>
      <c r="F38" s="4">
        <f>0+0+1+1</f>
        <v>2</v>
      </c>
      <c r="G38" s="11">
        <f t="shared" si="25"/>
        <v>1900</v>
      </c>
      <c r="H38" s="11">
        <f t="shared" si="26"/>
        <v>3040</v>
      </c>
      <c r="I38" s="4">
        <v>146</v>
      </c>
      <c r="J38" s="11">
        <f t="shared" si="20"/>
        <v>2190</v>
      </c>
      <c r="K38" s="11">
        <f>0+0+1+2+2+1+2+1</f>
        <v>9</v>
      </c>
      <c r="L38" s="11">
        <f t="shared" si="28"/>
        <v>1314</v>
      </c>
      <c r="M38" s="11">
        <f t="shared" si="21"/>
        <v>3504</v>
      </c>
      <c r="N38" s="11">
        <f t="shared" si="22"/>
        <v>464</v>
      </c>
      <c r="O38" s="11">
        <f t="shared" si="23"/>
        <v>1314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23</v>
      </c>
      <c r="F39" s="4">
        <f>0+0+2</f>
        <v>2</v>
      </c>
      <c r="G39" s="11">
        <f t="shared" si="25"/>
        <v>2712.0833333333335</v>
      </c>
      <c r="H39" s="11">
        <f t="shared" si="26"/>
        <v>5188.3333333333339</v>
      </c>
      <c r="I39" s="4">
        <v>135</v>
      </c>
      <c r="J39" s="11">
        <f t="shared" si="20"/>
        <v>3105</v>
      </c>
      <c r="K39" s="11">
        <f>0+0+1+1+2+1+1+4-1+1+7+1+2+1</f>
        <v>21</v>
      </c>
      <c r="L39" s="11">
        <f>K39*I39</f>
        <v>2835</v>
      </c>
      <c r="M39" s="11">
        <f t="shared" si="21"/>
        <v>5940</v>
      </c>
      <c r="N39" s="11">
        <f t="shared" si="22"/>
        <v>751.66666666666606</v>
      </c>
      <c r="O39" s="11">
        <f t="shared" si="23"/>
        <v>2835</v>
      </c>
      <c r="P39" s="4"/>
    </row>
    <row r="40" spans="1:16">
      <c r="A40" s="12" t="s">
        <v>28</v>
      </c>
      <c r="B40" s="13">
        <v>24</v>
      </c>
      <c r="C40" s="5">
        <v>0</v>
      </c>
      <c r="D40" s="4">
        <f>1535/24</f>
        <v>63.958333333333336</v>
      </c>
      <c r="E40" s="4">
        <f t="shared" si="19"/>
        <v>12</v>
      </c>
      <c r="F40" s="4">
        <f>0+0+1</f>
        <v>1</v>
      </c>
      <c r="G40" s="11">
        <f t="shared" si="25"/>
        <v>767.5</v>
      </c>
      <c r="H40" s="11">
        <f t="shared" si="26"/>
        <v>1535</v>
      </c>
      <c r="I40" s="4">
        <v>75</v>
      </c>
      <c r="J40" s="11">
        <f t="shared" si="20"/>
        <v>900</v>
      </c>
      <c r="K40" s="11">
        <f>0+0+1+7+1+3</f>
        <v>12</v>
      </c>
      <c r="L40" s="11">
        <f t="shared" si="28"/>
        <v>900</v>
      </c>
      <c r="M40" s="11">
        <f t="shared" si="21"/>
        <v>1800</v>
      </c>
      <c r="N40" s="11">
        <f t="shared" si="22"/>
        <v>265</v>
      </c>
      <c r="O40" s="11">
        <f t="shared" si="23"/>
        <v>900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11</v>
      </c>
      <c r="F41" s="4">
        <f>0+0+1</f>
        <v>1</v>
      </c>
      <c r="G41" s="11">
        <f t="shared" si="25"/>
        <v>1269.5833333333335</v>
      </c>
      <c r="H41" s="11">
        <f t="shared" si="26"/>
        <v>1500.4166666666667</v>
      </c>
      <c r="I41" s="4">
        <v>135</v>
      </c>
      <c r="J41" s="11">
        <f t="shared" si="20"/>
        <v>1485</v>
      </c>
      <c r="K41" s="11">
        <f>0+0+1+1</f>
        <v>2</v>
      </c>
      <c r="L41" s="11">
        <f t="shared" si="28"/>
        <v>270</v>
      </c>
      <c r="M41" s="11">
        <f t="shared" si="21"/>
        <v>1755</v>
      </c>
      <c r="N41" s="11">
        <f t="shared" si="22"/>
        <v>254.58333333333326</v>
      </c>
      <c r="O41" s="11">
        <f t="shared" si="23"/>
        <v>270</v>
      </c>
      <c r="P41" s="4"/>
    </row>
    <row r="42" spans="1:16">
      <c r="A42" s="12" t="s">
        <v>89</v>
      </c>
      <c r="B42" s="13">
        <v>25</v>
      </c>
      <c r="C42" s="5">
        <v>16</v>
      </c>
      <c r="D42" s="4">
        <f>1800/25</f>
        <v>72</v>
      </c>
      <c r="E42" s="4">
        <f t="shared" si="19"/>
        <v>6.5</v>
      </c>
      <c r="F42" s="4">
        <f>0+0+1</f>
        <v>1</v>
      </c>
      <c r="G42" s="11">
        <f t="shared" si="25"/>
        <v>468</v>
      </c>
      <c r="H42" s="11">
        <f t="shared" si="26"/>
        <v>2952</v>
      </c>
      <c r="I42" s="4">
        <v>100</v>
      </c>
      <c r="J42" s="11">
        <f t="shared" si="20"/>
        <v>650</v>
      </c>
      <c r="K42" s="11">
        <f>0+0+0.5+0.5+2+3+1+0.5+2.5+1.5+2+1+0.5+1+2.5+3+0.5+3+8+1.5</f>
        <v>34.5</v>
      </c>
      <c r="L42" s="11">
        <f t="shared" si="28"/>
        <v>3450</v>
      </c>
      <c r="M42" s="11">
        <f>J41+L41</f>
        <v>1755</v>
      </c>
      <c r="N42" s="11">
        <f t="shared" si="22"/>
        <v>-1197</v>
      </c>
      <c r="O42" s="11">
        <f t="shared" si="23"/>
        <v>3450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1</v>
      </c>
      <c r="F43" s="4">
        <f t="shared" si="24"/>
        <v>0</v>
      </c>
      <c r="G43" s="11">
        <f t="shared" si="25"/>
        <v>58.333333333333336</v>
      </c>
      <c r="H43" s="11">
        <f t="shared" si="26"/>
        <v>525</v>
      </c>
      <c r="I43" s="4">
        <v>70</v>
      </c>
      <c r="J43" s="11">
        <f t="shared" si="20"/>
        <v>70</v>
      </c>
      <c r="K43" s="11">
        <f>0+0+1+1+1+1+1+1+1+1</f>
        <v>8</v>
      </c>
      <c r="L43" s="11">
        <f t="shared" si="28"/>
        <v>560</v>
      </c>
      <c r="M43" s="11">
        <f t="shared" si="21"/>
        <v>630</v>
      </c>
      <c r="N43" s="11">
        <f t="shared" si="22"/>
        <v>105</v>
      </c>
      <c r="O43" s="11">
        <f t="shared" si="23"/>
        <v>560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7175.5000000000009</v>
      </c>
      <c r="H44" s="11">
        <f t="shared" si="26"/>
        <v>0</v>
      </c>
      <c r="I44" s="16"/>
      <c r="J44" s="21">
        <f>SUM(J36:J43)</f>
        <v>8400</v>
      </c>
      <c r="K44" s="11"/>
      <c r="L44" s="17">
        <f>SUM(L36:L43)</f>
        <v>9329</v>
      </c>
      <c r="M44" s="21">
        <f>SUM(M36:M43)</f>
        <v>15384</v>
      </c>
      <c r="N44" s="11">
        <f t="shared" si="22"/>
        <v>15384</v>
      </c>
      <c r="O44" s="18">
        <f>SUM(O36:O43)-P44</f>
        <v>0</v>
      </c>
      <c r="P44" s="17">
        <f>0+0+50+50+327+70+425+170+50+70+70+125+70+500+485+675+600-125+45+70+180+1365+1045+840+562+300+800+510</f>
        <v>9329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11.5</v>
      </c>
      <c r="F47" s="4">
        <f>0+0+1</f>
        <v>1</v>
      </c>
      <c r="G47" s="11">
        <f>E47*D47</f>
        <v>885.5</v>
      </c>
      <c r="H47" s="11">
        <f>(E47+K47)*D47</f>
        <v>4138.75</v>
      </c>
      <c r="I47" s="4">
        <v>115</v>
      </c>
      <c r="J47" s="11">
        <f>(I47*E47)</f>
        <v>1322.5</v>
      </c>
      <c r="K47" s="11">
        <f>0+0+2.25+1+3.25+2.5+0.25+2+2+1+2+4+1+1+1+2.5+2.5+2.75+4-3.5+0.75+1+1+1.5+1.75+2.75+2</f>
        <v>42.25</v>
      </c>
      <c r="L47" s="11">
        <f>K47*I47</f>
        <v>4858.75</v>
      </c>
      <c r="M47" s="11">
        <f>J47+L47</f>
        <v>6181.25</v>
      </c>
      <c r="N47" s="11">
        <f>M47-H47</f>
        <v>2042.5</v>
      </c>
      <c r="O47" s="11">
        <f>L47</f>
        <v>4858.75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885.5</v>
      </c>
      <c r="H50" s="17">
        <f>SUM(H47:H49)</f>
        <v>4138.75</v>
      </c>
      <c r="I50" s="16"/>
      <c r="J50" s="17">
        <f>SUM(J47:J49)</f>
        <v>1322.5</v>
      </c>
      <c r="K50" s="17"/>
      <c r="L50" s="17">
        <f>SUM(L47:L49)</f>
        <v>4858.75</v>
      </c>
      <c r="M50" s="17">
        <f>SUM(M47:M49)</f>
        <v>6181.25</v>
      </c>
      <c r="N50" s="17">
        <f>SUM(N47:N49)</f>
        <v>2042.5</v>
      </c>
      <c r="O50" s="17">
        <f>SUM(O47:O49)-P50</f>
        <v>-0.25</v>
      </c>
      <c r="P50" s="17">
        <f>0+0+225+100+423+287+29+230+230+115+230+460+115+115+115+287+288+316+460-403+1+86+115+115+172+202+316+230</f>
        <v>4859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69</v>
      </c>
      <c r="B54" s="5">
        <v>8</v>
      </c>
      <c r="C54" s="5">
        <v>10</v>
      </c>
      <c r="D54" s="65">
        <f>1890/8</f>
        <v>236.25</v>
      </c>
      <c r="E54" s="4">
        <f t="shared" si="29"/>
        <v>5</v>
      </c>
      <c r="F54" s="4">
        <f t="shared" ref="F54:F58" si="36">0+0</f>
        <v>0</v>
      </c>
      <c r="G54" s="11">
        <f t="shared" si="30"/>
        <v>1181.25</v>
      </c>
      <c r="H54" s="11">
        <f t="shared" si="31"/>
        <v>2362.5</v>
      </c>
      <c r="I54" s="5">
        <v>250</v>
      </c>
      <c r="J54" s="11">
        <f t="shared" si="32"/>
        <v>1250</v>
      </c>
      <c r="K54" s="11">
        <f>0+0+1+1+1+1+1</f>
        <v>5</v>
      </c>
      <c r="L54" s="11">
        <f t="shared" ref="L54:L63" si="37">K54*I54</f>
        <v>1250</v>
      </c>
      <c r="M54" s="11">
        <f t="shared" si="33"/>
        <v>2500</v>
      </c>
      <c r="N54" s="11">
        <f t="shared" si="34"/>
        <v>137.5</v>
      </c>
      <c r="O54" s="11">
        <f t="shared" si="35"/>
        <v>1250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71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91</v>
      </c>
      <c r="B57" s="5">
        <v>40</v>
      </c>
      <c r="C57" s="5">
        <v>0</v>
      </c>
      <c r="D57" s="65">
        <f>500/40</f>
        <v>12.5</v>
      </c>
      <c r="E57" s="4">
        <f>(C57+(F57*B57))-K57</f>
        <v>27</v>
      </c>
      <c r="F57" s="4">
        <f>0+0+1+1</f>
        <v>2</v>
      </c>
      <c r="G57" s="11">
        <f t="shared" si="30"/>
        <v>337.5</v>
      </c>
      <c r="H57" s="11">
        <f t="shared" si="31"/>
        <v>1000</v>
      </c>
      <c r="I57" s="5">
        <v>20</v>
      </c>
      <c r="J57" s="11">
        <f t="shared" si="32"/>
        <v>540</v>
      </c>
      <c r="K57" s="11">
        <f>0+0+2+1+1+14+3+2+2+5+9+1+12+1</f>
        <v>53</v>
      </c>
      <c r="L57" s="11">
        <f t="shared" si="37"/>
        <v>1060</v>
      </c>
      <c r="M57" s="11">
        <f t="shared" si="33"/>
        <v>1600</v>
      </c>
      <c r="N57" s="11">
        <f t="shared" si="34"/>
        <v>600</v>
      </c>
      <c r="O57" s="11">
        <f t="shared" si="35"/>
        <v>1060</v>
      </c>
      <c r="P57" s="32"/>
    </row>
    <row r="58" spans="1:16" s="2" customFormat="1">
      <c r="A58" s="12" t="s">
        <v>86</v>
      </c>
      <c r="B58" s="5">
        <v>50</v>
      </c>
      <c r="C58" s="5">
        <v>24</v>
      </c>
      <c r="D58" s="5">
        <f>1500/50</f>
        <v>30</v>
      </c>
      <c r="E58" s="4">
        <f t="shared" si="29"/>
        <v>3</v>
      </c>
      <c r="F58" s="4">
        <f t="shared" si="36"/>
        <v>0</v>
      </c>
      <c r="G58" s="11">
        <f t="shared" si="30"/>
        <v>90</v>
      </c>
      <c r="H58" s="11">
        <f t="shared" si="31"/>
        <v>720</v>
      </c>
      <c r="I58" s="5">
        <v>35</v>
      </c>
      <c r="J58" s="11">
        <f t="shared" si="32"/>
        <v>105</v>
      </c>
      <c r="K58" s="11">
        <f>0+0+2+3+4+1+3+1+2+1+1+2+1</f>
        <v>21</v>
      </c>
      <c r="L58" s="11">
        <f t="shared" si="37"/>
        <v>735</v>
      </c>
      <c r="M58" s="11">
        <f t="shared" si="33"/>
        <v>840</v>
      </c>
      <c r="N58" s="11">
        <f t="shared" si="34"/>
        <v>120</v>
      </c>
      <c r="O58" s="11">
        <f t="shared" si="35"/>
        <v>735</v>
      </c>
      <c r="P58" s="32"/>
    </row>
    <row r="59" spans="1:16" s="2" customFormat="1">
      <c r="A59" s="12" t="s">
        <v>97</v>
      </c>
      <c r="B59" s="5">
        <v>8</v>
      </c>
      <c r="C59" s="5">
        <v>0</v>
      </c>
      <c r="D59" s="5">
        <f>1800/8</f>
        <v>225</v>
      </c>
      <c r="E59" s="4">
        <f t="shared" si="29"/>
        <v>8</v>
      </c>
      <c r="F59" s="4">
        <f>0+0+1</f>
        <v>1</v>
      </c>
      <c r="G59" s="11">
        <f t="shared" si="30"/>
        <v>1800</v>
      </c>
      <c r="H59" s="11">
        <f t="shared" si="31"/>
        <v>1800</v>
      </c>
      <c r="I59" s="5">
        <v>250</v>
      </c>
      <c r="J59" s="11">
        <f t="shared" si="32"/>
        <v>2000</v>
      </c>
      <c r="K59" s="11">
        <f t="shared" si="38"/>
        <v>0</v>
      </c>
      <c r="L59" s="11">
        <f t="shared" si="37"/>
        <v>0</v>
      </c>
      <c r="M59" s="11">
        <f t="shared" si="33"/>
        <v>2000</v>
      </c>
      <c r="N59" s="11">
        <f t="shared" si="34"/>
        <v>200</v>
      </c>
      <c r="O59" s="11">
        <f t="shared" si="35"/>
        <v>0</v>
      </c>
      <c r="P59" s="32"/>
    </row>
    <row r="60" spans="1:16" s="2" customFormat="1">
      <c r="A60" s="12" t="s">
        <v>98</v>
      </c>
      <c r="B60" s="5">
        <v>10</v>
      </c>
      <c r="C60" s="5">
        <v>0</v>
      </c>
      <c r="D60" s="5">
        <f>1300/10</f>
        <v>130</v>
      </c>
      <c r="E60" s="4">
        <f t="shared" si="29"/>
        <v>10</v>
      </c>
      <c r="F60" s="4">
        <f>0+0+1</f>
        <v>1</v>
      </c>
      <c r="G60" s="11">
        <f t="shared" si="30"/>
        <v>1300</v>
      </c>
      <c r="H60" s="11">
        <f t="shared" si="31"/>
        <v>1300</v>
      </c>
      <c r="I60" s="5">
        <v>170</v>
      </c>
      <c r="J60" s="11">
        <f t="shared" si="32"/>
        <v>1700</v>
      </c>
      <c r="K60" s="11">
        <f t="shared" si="38"/>
        <v>0</v>
      </c>
      <c r="L60" s="11">
        <f t="shared" si="37"/>
        <v>0</v>
      </c>
      <c r="M60" s="11">
        <f t="shared" si="33"/>
        <v>1700</v>
      </c>
      <c r="N60" s="11">
        <f t="shared" si="34"/>
        <v>400</v>
      </c>
      <c r="O60" s="11">
        <f t="shared" si="35"/>
        <v>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29"/>
        <v>0</v>
      </c>
      <c r="F61" s="4">
        <f t="shared" ref="F61:F63" si="39">0+0</f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6862.75</v>
      </c>
      <c r="H64" s="17">
        <f>SUM(H53:H63)</f>
        <v>10017.5</v>
      </c>
      <c r="I64" s="39"/>
      <c r="J64" s="17">
        <f>SUM(J53:J63)</f>
        <v>8255</v>
      </c>
      <c r="K64" s="41"/>
      <c r="L64" s="17">
        <f>SUM(L53:L63)</f>
        <v>3795</v>
      </c>
      <c r="M64" s="17">
        <f>SUM(M53:M63)</f>
        <v>12050</v>
      </c>
      <c r="N64" s="17">
        <f>SUM(N53:N63)</f>
        <v>2032.5</v>
      </c>
      <c r="O64" s="17">
        <f>SUM(O53:O63)-P64</f>
        <v>0</v>
      </c>
      <c r="P64" s="17">
        <f>0+0+70+605+140+250+535+105+40+305+70+270+280+95+40+40+135+500+20+240+55</f>
        <v>3795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11</v>
      </c>
      <c r="F67" s="4">
        <f>0+0</f>
        <v>0</v>
      </c>
      <c r="G67" s="11">
        <f t="shared" ref="G67:G74" si="41">E67*D67</f>
        <v>1551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1705</v>
      </c>
      <c r="K67" s="11">
        <f>0+0+1+1+1</f>
        <v>3</v>
      </c>
      <c r="L67" s="11">
        <f t="shared" ref="L67:L74" si="44">K67*I67</f>
        <v>465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465</v>
      </c>
      <c r="P67" s="32"/>
    </row>
    <row r="68" spans="1:16" s="2" customFormat="1">
      <c r="A68" s="12" t="s">
        <v>73</v>
      </c>
      <c r="B68" s="5">
        <v>16</v>
      </c>
      <c r="C68" s="5">
        <v>16</v>
      </c>
      <c r="D68" s="65">
        <f>1237/16</f>
        <v>77.3125</v>
      </c>
      <c r="E68" s="4">
        <f t="shared" si="40"/>
        <v>5</v>
      </c>
      <c r="F68" s="4">
        <f t="shared" ref="F68" si="48">0+0</f>
        <v>0</v>
      </c>
      <c r="G68" s="11">
        <f t="shared" si="41"/>
        <v>386.5625</v>
      </c>
      <c r="H68" s="11">
        <f t="shared" si="42"/>
        <v>1237</v>
      </c>
      <c r="I68" s="5">
        <v>90</v>
      </c>
      <c r="J68" s="11">
        <f t="shared" si="43"/>
        <v>450</v>
      </c>
      <c r="K68" s="11">
        <f>0+0+1+1+1+1+2+2+1+1+1</f>
        <v>11</v>
      </c>
      <c r="L68" s="11">
        <f t="shared" si="44"/>
        <v>990</v>
      </c>
      <c r="M68" s="11">
        <f t="shared" si="45"/>
        <v>1440</v>
      </c>
      <c r="N68" s="11">
        <f t="shared" si="46"/>
        <v>203</v>
      </c>
      <c r="O68" s="11">
        <f t="shared" si="47"/>
        <v>990</v>
      </c>
      <c r="P68" s="32"/>
    </row>
    <row r="69" spans="1:16" s="2" customFormat="1">
      <c r="A69" s="12" t="s">
        <v>74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75</v>
      </c>
      <c r="B70" s="5">
        <v>16</v>
      </c>
      <c r="C70" s="5">
        <v>3</v>
      </c>
      <c r="D70" s="65">
        <f>1310/16</f>
        <v>81.875</v>
      </c>
      <c r="E70" s="4">
        <f t="shared" si="40"/>
        <v>-8</v>
      </c>
      <c r="F70" s="4">
        <f t="shared" si="49"/>
        <v>0</v>
      </c>
      <c r="G70" s="11">
        <f t="shared" si="41"/>
        <v>-655</v>
      </c>
      <c r="H70" s="11">
        <f t="shared" si="42"/>
        <v>245.625</v>
      </c>
      <c r="I70" s="5">
        <v>90</v>
      </c>
      <c r="J70" s="11">
        <f t="shared" si="43"/>
        <v>-720</v>
      </c>
      <c r="K70" s="11">
        <f>0+0+1+2+3+1+1+1+2</f>
        <v>11</v>
      </c>
      <c r="L70" s="11">
        <f t="shared" si="44"/>
        <v>990</v>
      </c>
      <c r="M70" s="11">
        <f t="shared" si="45"/>
        <v>270</v>
      </c>
      <c r="N70" s="11">
        <f t="shared" si="46"/>
        <v>24.375</v>
      </c>
      <c r="O70" s="11">
        <f t="shared" si="47"/>
        <v>990</v>
      </c>
      <c r="P70" s="32"/>
    </row>
    <row r="71" spans="1:16" s="2" customFormat="1">
      <c r="A71" s="12" t="s">
        <v>94</v>
      </c>
      <c r="B71" s="5">
        <v>12</v>
      </c>
      <c r="C71" s="5">
        <v>0</v>
      </c>
      <c r="D71" s="5">
        <f>444/12</f>
        <v>37</v>
      </c>
      <c r="E71" s="4">
        <f t="shared" si="40"/>
        <v>12</v>
      </c>
      <c r="F71" s="4">
        <f>0+0+1</f>
        <v>1</v>
      </c>
      <c r="G71" s="11">
        <f t="shared" si="41"/>
        <v>444</v>
      </c>
      <c r="H71" s="11">
        <f t="shared" si="42"/>
        <v>444</v>
      </c>
      <c r="I71" s="5">
        <v>50</v>
      </c>
      <c r="J71" s="11">
        <f t="shared" si="43"/>
        <v>600</v>
      </c>
      <c r="K71" s="11">
        <f t="shared" ref="K71:K74" si="50">0+0</f>
        <v>0</v>
      </c>
      <c r="L71" s="11">
        <f t="shared" si="44"/>
        <v>0</v>
      </c>
      <c r="M71" s="11">
        <f t="shared" si="45"/>
        <v>600</v>
      </c>
      <c r="N71" s="11">
        <f t="shared" si="46"/>
        <v>156</v>
      </c>
      <c r="O71" s="11">
        <f t="shared" si="47"/>
        <v>0</v>
      </c>
      <c r="P71" s="32"/>
    </row>
    <row r="72" spans="1:16" s="2" customFormat="1">
      <c r="A72" s="12" t="s">
        <v>95</v>
      </c>
      <c r="B72" s="5">
        <v>12</v>
      </c>
      <c r="C72" s="5">
        <v>0</v>
      </c>
      <c r="D72" s="5">
        <f>420/12</f>
        <v>35</v>
      </c>
      <c r="E72" s="4">
        <f t="shared" si="40"/>
        <v>11</v>
      </c>
      <c r="F72" s="4">
        <f>0+0+1</f>
        <v>1</v>
      </c>
      <c r="G72" s="11">
        <f t="shared" si="41"/>
        <v>385</v>
      </c>
      <c r="H72" s="11">
        <f t="shared" si="42"/>
        <v>420</v>
      </c>
      <c r="I72" s="5">
        <v>50</v>
      </c>
      <c r="J72" s="11">
        <f t="shared" si="43"/>
        <v>550</v>
      </c>
      <c r="K72" s="11">
        <f>0+0+1</f>
        <v>1</v>
      </c>
      <c r="L72" s="11">
        <f t="shared" si="44"/>
        <v>50</v>
      </c>
      <c r="M72" s="11">
        <f t="shared" si="45"/>
        <v>600</v>
      </c>
      <c r="N72" s="11">
        <f t="shared" si="46"/>
        <v>180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0</v>
      </c>
      <c r="D73" s="5">
        <f>420/12</f>
        <v>35</v>
      </c>
      <c r="E73" s="4">
        <f t="shared" si="40"/>
        <v>12</v>
      </c>
      <c r="F73" s="4">
        <f>0+0+1</f>
        <v>1</v>
      </c>
      <c r="G73" s="11">
        <f t="shared" si="41"/>
        <v>420</v>
      </c>
      <c r="H73" s="11">
        <f t="shared" si="42"/>
        <v>420</v>
      </c>
      <c r="I73" s="5">
        <v>50</v>
      </c>
      <c r="J73" s="11">
        <f t="shared" si="43"/>
        <v>600</v>
      </c>
      <c r="K73" s="11">
        <f t="shared" si="50"/>
        <v>0</v>
      </c>
      <c r="L73" s="11">
        <f t="shared" si="44"/>
        <v>0</v>
      </c>
      <c r="M73" s="11">
        <f t="shared" si="45"/>
        <v>600</v>
      </c>
      <c r="N73" s="11">
        <f t="shared" si="46"/>
        <v>180</v>
      </c>
      <c r="O73" s="11">
        <f t="shared" si="47"/>
        <v>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3105.5625</v>
      </c>
      <c r="H75" s="17">
        <f>SUM(H67:H74)</f>
        <v>5642.625</v>
      </c>
      <c r="I75" s="39"/>
      <c r="J75" s="17">
        <f>SUM(J67:J74)</f>
        <v>3815</v>
      </c>
      <c r="K75" s="41"/>
      <c r="L75" s="17">
        <f>SUM(L67:L74)</f>
        <v>2855</v>
      </c>
      <c r="M75" s="17">
        <f>SUM(M67:M74)</f>
        <v>6670</v>
      </c>
      <c r="N75" s="17">
        <f>SUM(N67:N74)</f>
        <v>1027.375</v>
      </c>
      <c r="O75" s="17">
        <f>SUM(O67:O74)-P75</f>
        <v>0</v>
      </c>
      <c r="P75" s="17">
        <f>0+0+180+270+90+245+90+90+90+180+270+90+90+155+270+90+245+90+320</f>
        <v>2855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38658.395833333336</v>
      </c>
    </row>
    <row r="83" spans="1:16">
      <c r="A83" s="23" t="s">
        <v>54</v>
      </c>
      <c r="B83" s="44">
        <f>J19+J33+J44+J50+J64+J75</f>
        <v>46348.5</v>
      </c>
    </row>
    <row r="84" spans="1:16" ht="15.75" thickBot="1">
      <c r="A84" s="45" t="s">
        <v>57</v>
      </c>
      <c r="B84" s="51">
        <f>B85-B80-B81</f>
        <v>30182.375</v>
      </c>
    </row>
    <row r="85" spans="1:16">
      <c r="A85" s="46" t="s">
        <v>46</v>
      </c>
      <c r="B85" s="47">
        <f>H19+H33+H44+H50+H64+H75</f>
        <v>63516.375</v>
      </c>
    </row>
    <row r="86" spans="1:16">
      <c r="A86" s="43" t="s">
        <v>52</v>
      </c>
      <c r="B86" s="48">
        <f>M19+M33+M44+M50+M64+M75</f>
        <v>92551.25</v>
      </c>
    </row>
    <row r="87" spans="1:16">
      <c r="A87" s="24" t="s">
        <v>51</v>
      </c>
      <c r="B87" s="27">
        <f>N19+N33+N44+N50+N64+N75</f>
        <v>29034.875</v>
      </c>
    </row>
    <row r="88" spans="1:16" ht="15.75" thickBot="1">
      <c r="A88" s="49" t="s">
        <v>60</v>
      </c>
      <c r="B88" s="50">
        <f>L19+L33+L44+L50+L64+L75</f>
        <v>26187.75</v>
      </c>
    </row>
    <row r="89" spans="1:16">
      <c r="A89" s="52" t="s">
        <v>56</v>
      </c>
      <c r="B89" s="53">
        <f>P19+P33+P44+P50+P64+P75</f>
        <v>48548</v>
      </c>
    </row>
    <row r="90" spans="1:16">
      <c r="A90" s="25" t="s">
        <v>55</v>
      </c>
      <c r="B90" s="28">
        <f>O19+O33+O44+O50+O64+O75</f>
        <v>-0.25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57268.625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103616.875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2015-07-31T19:36:24Z</dcterms:modified>
</cp:coreProperties>
</file>