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K42"/>
  <c r="K19"/>
  <c r="K15"/>
  <c r="K13"/>
  <c r="K11"/>
  <c r="K10"/>
  <c r="K9"/>
  <c r="K8"/>
  <c r="K7"/>
  <c r="K6"/>
  <c r="K5"/>
  <c r="F19"/>
  <c r="F5"/>
  <c r="P69"/>
  <c r="K65"/>
  <c r="K64"/>
  <c r="K14"/>
  <c r="K12"/>
  <c r="K62"/>
  <c r="K20"/>
  <c r="F10"/>
  <c r="F13"/>
  <c r="F11"/>
  <c r="F7"/>
  <c r="F6"/>
  <c r="P58"/>
  <c r="K61"/>
  <c r="K48"/>
  <c r="K49"/>
  <c r="F14"/>
  <c r="F9"/>
  <c r="F8"/>
  <c r="F62"/>
  <c r="F64"/>
  <c r="E14" l="1"/>
  <c r="K63"/>
  <c r="F20"/>
  <c r="D20"/>
  <c r="B75"/>
  <c r="B73" s="1"/>
  <c r="F42"/>
  <c r="D42"/>
  <c r="F51" l="1"/>
  <c r="F50"/>
  <c r="F49"/>
  <c r="F48"/>
  <c r="F63"/>
  <c r="F61"/>
  <c r="F12" l="1"/>
  <c r="F15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L20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32"/>
  <c r="G19"/>
  <c r="G7"/>
  <c r="G6"/>
  <c r="G20" l="1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<sst xmlns="http://schemas.openxmlformats.org/spreadsheetml/2006/main" count="176" uniqueCount="93">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</sst>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0" activePane="bottomLeft" state="frozen"/>
      <selection pane="bottomLeft" activeCell="A78" sqref="A7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137</v>
      </c>
      <c r="F5" s="4">
        <f>0+0+3+3+3</f>
        <v>9</v>
      </c>
      <c r="G5" s="11">
        <f>E5*D5</f>
        <v>2682.9166666666665</v>
      </c>
      <c r="H5" s="11">
        <f>(E5+K5)*D5</f>
        <v>6110</v>
      </c>
      <c r="I5" s="11">
        <v>25</v>
      </c>
      <c r="J5" s="11">
        <f>(I5*E5)</f>
        <v>3425</v>
      </c>
      <c r="K5" s="11">
        <f>0+0+13+14+8+12+12+7+10+11+4+7+8+5+7+12+5+11+13+6+10</f>
        <v>175</v>
      </c>
      <c r="L5" s="11">
        <f>K5*I5</f>
        <v>4375</v>
      </c>
      <c r="M5" s="11">
        <f>J5+L5</f>
        <v>7800</v>
      </c>
      <c r="N5" s="11">
        <f>M5-H5</f>
        <v>1690</v>
      </c>
      <c r="O5" s="11">
        <f>L5</f>
        <v>4375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109</v>
      </c>
      <c r="F6" s="4">
        <f>0+0+1+3+2</f>
        <v>6</v>
      </c>
      <c r="G6" s="11">
        <f t="shared" ref="G6:G15" si="1">E6*D6</f>
        <v>3633.3333333333335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4360</v>
      </c>
      <c r="K6" s="11">
        <f>0+0+39+7+2+2+2+5+5+31+2+4+1+3+2+1+1</f>
        <v>107</v>
      </c>
      <c r="L6" s="11">
        <f t="shared" ref="L6:L15" si="4">K6*I6</f>
        <v>4280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4280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43</v>
      </c>
      <c r="F7" s="4">
        <f>0+0+1+2+2</f>
        <v>5</v>
      </c>
      <c r="G7" s="11">
        <f t="shared" si="1"/>
        <v>2257.5</v>
      </c>
      <c r="H7" s="11">
        <f t="shared" si="2"/>
        <v>4410</v>
      </c>
      <c r="I7" s="11">
        <v>60</v>
      </c>
      <c r="J7" s="11">
        <f t="shared" si="3"/>
        <v>2580</v>
      </c>
      <c r="K7" s="11">
        <f>0+0+7+2+3+3+1+1+4+6-1+3+3+1+1+3+2+2</f>
        <v>41</v>
      </c>
      <c r="L7" s="11">
        <f t="shared" si="4"/>
        <v>2460</v>
      </c>
      <c r="M7" s="11">
        <f t="shared" si="5"/>
        <v>5040</v>
      </c>
      <c r="N7" s="11">
        <f t="shared" si="6"/>
        <v>630</v>
      </c>
      <c r="O7" s="11">
        <f t="shared" si="7"/>
        <v>2460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26</v>
      </c>
      <c r="F8" s="4">
        <f>0+0+1</f>
        <v>1</v>
      </c>
      <c r="G8" s="11">
        <f t="shared" si="1"/>
        <v>758.33333333333337</v>
      </c>
      <c r="H8" s="11">
        <f t="shared" si="2"/>
        <v>2012.5</v>
      </c>
      <c r="I8" s="11">
        <v>40</v>
      </c>
      <c r="J8" s="11">
        <f t="shared" si="3"/>
        <v>1040</v>
      </c>
      <c r="K8" s="11">
        <f>0+0+5+8+1+2+3+5+1+3+2+2+3+2+1+3+2</f>
        <v>43</v>
      </c>
      <c r="L8" s="11">
        <f t="shared" si="4"/>
        <v>1720</v>
      </c>
      <c r="M8" s="11">
        <f t="shared" si="5"/>
        <v>2760</v>
      </c>
      <c r="N8" s="11">
        <f t="shared" si="6"/>
        <v>747.5</v>
      </c>
      <c r="O8" s="11">
        <f t="shared" si="7"/>
        <v>1720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15</v>
      </c>
      <c r="F9" s="4">
        <f>0+0+1</f>
        <v>1</v>
      </c>
      <c r="G9" s="11">
        <f t="shared" si="1"/>
        <v>734.375</v>
      </c>
      <c r="H9" s="11">
        <f t="shared" si="2"/>
        <v>2154.166666666667</v>
      </c>
      <c r="I9" s="11">
        <v>60</v>
      </c>
      <c r="J9" s="11">
        <f t="shared" si="3"/>
        <v>900</v>
      </c>
      <c r="K9" s="11">
        <f>0+0+2+2+4+1+3+1+1+2+1+2+1+4+2+1+1+1</f>
        <v>29</v>
      </c>
      <c r="L9" s="11">
        <f t="shared" si="4"/>
        <v>1740</v>
      </c>
      <c r="M9" s="11">
        <f t="shared" si="5"/>
        <v>2640</v>
      </c>
      <c r="N9" s="11">
        <f t="shared" si="6"/>
        <v>485.83333333333303</v>
      </c>
      <c r="O9" s="11">
        <f t="shared" si="7"/>
        <v>1740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48</v>
      </c>
      <c r="F10" s="4">
        <f>0+0+2+1+4</f>
        <v>7</v>
      </c>
      <c r="G10" s="11">
        <f t="shared" si="1"/>
        <v>3920</v>
      </c>
      <c r="H10" s="11">
        <f t="shared" si="2"/>
        <v>8738.3333333333339</v>
      </c>
      <c r="I10" s="11">
        <v>100</v>
      </c>
      <c r="J10" s="11">
        <f t="shared" si="3"/>
        <v>4800</v>
      </c>
      <c r="K10" s="11">
        <f>0+0+7+2+1+3+3+3+9+4+3+1+2+6+1+3+7+4</f>
        <v>59</v>
      </c>
      <c r="L10" s="11">
        <f t="shared" si="4"/>
        <v>5900</v>
      </c>
      <c r="M10" s="11">
        <f t="shared" si="5"/>
        <v>10700</v>
      </c>
      <c r="N10" s="11">
        <f t="shared" si="6"/>
        <v>1961.6666666666661</v>
      </c>
      <c r="O10" s="11">
        <f t="shared" si="7"/>
        <v>5900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36</v>
      </c>
      <c r="F11" s="4">
        <f>0+0+2+4</f>
        <v>6</v>
      </c>
      <c r="G11" s="11">
        <f t="shared" si="1"/>
        <v>4800</v>
      </c>
      <c r="H11" s="11">
        <f t="shared" si="2"/>
        <v>7866.666666666667</v>
      </c>
      <c r="I11" s="11">
        <v>150</v>
      </c>
      <c r="J11" s="11">
        <f t="shared" si="3"/>
        <v>5400</v>
      </c>
      <c r="K11" s="11">
        <f>0+0+7+1+3+5+2+2+1+1+1</f>
        <v>23</v>
      </c>
      <c r="L11" s="11">
        <f t="shared" si="4"/>
        <v>3450</v>
      </c>
      <c r="M11" s="11">
        <f t="shared" si="5"/>
        <v>8850</v>
      </c>
      <c r="N11" s="11">
        <f t="shared" si="6"/>
        <v>983.33333333333303</v>
      </c>
      <c r="O11" s="11">
        <f t="shared" si="7"/>
        <v>3450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8</v>
      </c>
      <c r="F12" s="4">
        <f t="shared" ref="F12:F15" si="8">0+0</f>
        <v>0</v>
      </c>
      <c r="G12" s="11">
        <f t="shared" si="1"/>
        <v>400</v>
      </c>
      <c r="H12" s="11">
        <f t="shared" si="2"/>
        <v>1300</v>
      </c>
      <c r="I12" s="65">
        <v>60</v>
      </c>
      <c r="J12" s="65">
        <f t="shared" si="3"/>
        <v>480</v>
      </c>
      <c r="K12" s="11">
        <f>0+0+3+1+2+2+1+3+1+1+1+2+1</f>
        <v>18</v>
      </c>
      <c r="L12" s="11">
        <f t="shared" si="4"/>
        <v>1080</v>
      </c>
      <c r="M12" s="11">
        <f t="shared" si="5"/>
        <v>1560</v>
      </c>
      <c r="N12" s="11">
        <f t="shared" si="6"/>
        <v>260</v>
      </c>
      <c r="O12" s="11">
        <f t="shared" si="7"/>
        <v>1080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40</v>
      </c>
      <c r="F13" s="4">
        <f>0+0+3</f>
        <v>3</v>
      </c>
      <c r="G13" s="11">
        <f t="shared" si="1"/>
        <v>1900</v>
      </c>
      <c r="H13" s="11">
        <f t="shared" si="2"/>
        <v>3040</v>
      </c>
      <c r="I13" s="65">
        <v>60</v>
      </c>
      <c r="J13" s="65">
        <f t="shared" si="3"/>
        <v>2400</v>
      </c>
      <c r="K13" s="11">
        <f>0+0+5+1+2+3+1+1+3+1+1+1+1+1+1+1+1</f>
        <v>24</v>
      </c>
      <c r="L13" s="11">
        <f t="shared" si="4"/>
        <v>1440</v>
      </c>
      <c r="M13" s="11">
        <f t="shared" si="5"/>
        <v>3840</v>
      </c>
      <c r="N13" s="11">
        <f t="shared" si="6"/>
        <v>800</v>
      </c>
      <c r="O13" s="11">
        <f t="shared" si="7"/>
        <v>1440</v>
      </c>
      <c r="P13" s="65"/>
    </row>
    <row r="14" spans="1:16">
      <c r="A14" s="61" t="s">
        <v>87</v>
      </c>
      <c r="B14" s="62">
        <v>12</v>
      </c>
      <c r="C14" s="63">
        <v>10</v>
      </c>
      <c r="D14" s="64">
        <f>570/12</f>
        <v>47.5</v>
      </c>
      <c r="E14" s="4">
        <f>(C14+(F14*B14))-K14</f>
        <v>7</v>
      </c>
      <c r="F14" s="4">
        <f>0+0+1</f>
        <v>1</v>
      </c>
      <c r="G14" s="11">
        <f t="shared" si="1"/>
        <v>332.5</v>
      </c>
      <c r="H14" s="11">
        <f t="shared" si="2"/>
        <v>1045</v>
      </c>
      <c r="I14" s="65">
        <v>60</v>
      </c>
      <c r="J14" s="65">
        <f t="shared" si="3"/>
        <v>420</v>
      </c>
      <c r="K14" s="11">
        <f>0+0+2+3+1+2+1+1+3+1+1</f>
        <v>15</v>
      </c>
      <c r="L14" s="11">
        <f t="shared" si="4"/>
        <v>900</v>
      </c>
      <c r="M14" s="11">
        <f t="shared" si="5"/>
        <v>1320</v>
      </c>
      <c r="N14" s="11">
        <f t="shared" si="6"/>
        <v>275</v>
      </c>
      <c r="O14" s="11">
        <f t="shared" si="7"/>
        <v>900</v>
      </c>
      <c r="P14" s="65"/>
    </row>
    <row r="15" spans="1:16">
      <c r="A15" s="61" t="s">
        <v>88</v>
      </c>
      <c r="B15" s="62">
        <v>24</v>
      </c>
      <c r="C15" s="63">
        <v>23</v>
      </c>
      <c r="D15" s="64">
        <f>480/24</f>
        <v>20</v>
      </c>
      <c r="E15" s="4">
        <f t="shared" si="0"/>
        <v>7</v>
      </c>
      <c r="F15" s="4">
        <f t="shared" si="8"/>
        <v>0</v>
      </c>
      <c r="G15" s="11">
        <f t="shared" si="1"/>
        <v>140</v>
      </c>
      <c r="H15" s="11">
        <f t="shared" si="2"/>
        <v>460</v>
      </c>
      <c r="I15" s="65">
        <v>30</v>
      </c>
      <c r="J15" s="65">
        <f t="shared" si="3"/>
        <v>210</v>
      </c>
      <c r="K15" s="11">
        <f>0+0+2+2+2+2+1+1+2+2+1+1</f>
        <v>16</v>
      </c>
      <c r="L15" s="11">
        <f t="shared" si="4"/>
        <v>480</v>
      </c>
      <c r="M15" s="11">
        <f t="shared" si="5"/>
        <v>690</v>
      </c>
      <c r="N15" s="11">
        <f t="shared" si="6"/>
        <v>230</v>
      </c>
      <c r="O15" s="11">
        <f t="shared" si="7"/>
        <v>480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21558.958333333336</v>
      </c>
      <c r="H16" s="17">
        <f>SUM(H5:H15)</f>
        <v>44336.666666666664</v>
      </c>
      <c r="I16" s="17"/>
      <c r="J16" s="17">
        <f>SUM(J5:J15)</f>
        <v>26015</v>
      </c>
      <c r="K16" s="11"/>
      <c r="L16" s="18">
        <f>SUM(L5:L15)</f>
        <v>27825</v>
      </c>
      <c r="M16" s="18">
        <f>SUM(M5:M15)</f>
        <v>53840</v>
      </c>
      <c r="N16" s="18">
        <f>SUM(N5:N15)</f>
        <v>9503.3333333333321</v>
      </c>
      <c r="O16" s="18">
        <f>SUM(O5:O15)-P16</f>
        <v>0</v>
      </c>
      <c r="P16" s="17">
        <f>0+0+5035+1460+1310+1540+1200+1865+1950+3135+950+775+670+925+785+1500+485+1205+635+1480+920</f>
        <v>27825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78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86</v>
      </c>
      <c r="B19" s="12">
        <v>24</v>
      </c>
      <c r="C19" s="12">
        <v>15</v>
      </c>
      <c r="D19" s="8">
        <f>972/24</f>
        <v>40.5</v>
      </c>
      <c r="E19" s="4">
        <f>(C19+(F19*B19))-K19</f>
        <v>29</v>
      </c>
      <c r="F19" s="4">
        <f>0+0+1+1</f>
        <v>2</v>
      </c>
      <c r="G19" s="11">
        <f>E19*D19</f>
        <v>1174.5</v>
      </c>
      <c r="H19" s="11">
        <f>(E19+K19)*D19</f>
        <v>2551.5</v>
      </c>
      <c r="I19" s="4">
        <v>50</v>
      </c>
      <c r="J19" s="11">
        <f>(I19*E19)</f>
        <v>1450</v>
      </c>
      <c r="K19" s="11">
        <f>0+0+2+1+7+4+2+1+7+2+1-2+2+2+1+2+2</f>
        <v>34</v>
      </c>
      <c r="L19" s="11">
        <f>K19*I19</f>
        <v>1700</v>
      </c>
      <c r="M19" s="11">
        <f>J19+L19</f>
        <v>3150</v>
      </c>
      <c r="N19" s="11">
        <f>M19-H19</f>
        <v>598.5</v>
      </c>
      <c r="O19" s="11">
        <f>L19</f>
        <v>1700</v>
      </c>
      <c r="P19" s="4"/>
    </row>
    <row r="20" spans="1:16">
      <c r="A20" s="12" t="s">
        <v>92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7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ref="K21:K28" si="18">0+0</f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7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8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1683.6666666666665</v>
      </c>
      <c r="H29" s="17">
        <f>SUM(H19:H28)</f>
        <v>3491.5</v>
      </c>
      <c r="I29" s="16"/>
      <c r="J29" s="17">
        <f>SUM(J19:J28)</f>
        <v>2100</v>
      </c>
      <c r="K29" s="18"/>
      <c r="L29" s="18">
        <f>SUM(L19:L28)</f>
        <v>2250</v>
      </c>
      <c r="M29" s="21">
        <f>SUM(M19:M28)</f>
        <v>4350</v>
      </c>
      <c r="N29" s="21">
        <f>SUM(N19:N28)</f>
        <v>858.5</v>
      </c>
      <c r="O29" s="18">
        <f>SUM(O19:O28)-P29</f>
        <v>0</v>
      </c>
      <c r="P29" s="17">
        <f>0+0+100+50+350+200+100+50+350+150+100+150+50+150+50+150+150+100</f>
        <v>2250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78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78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29.75</v>
      </c>
      <c r="F42" s="4">
        <f>0+0+1</f>
        <v>1</v>
      </c>
      <c r="G42" s="11">
        <f t="shared" ref="G42:G44" si="30">E42*D42</f>
        <v>2142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3272.5</v>
      </c>
      <c r="K42" s="11">
        <f>0+0+2.5+2.75+0.5+3.5+1.75+1.25+4+1.5+0.25+0.75+0.25+1+1+3+2+7.5+6.5</f>
        <v>40</v>
      </c>
      <c r="L42" s="11">
        <f t="shared" ref="L42:L44" si="33">K42*I42</f>
        <v>4400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4400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2142</v>
      </c>
      <c r="H45" s="17">
        <f>SUM(H42:H44)</f>
        <v>5022</v>
      </c>
      <c r="I45" s="16"/>
      <c r="J45" s="17">
        <f>SUM(J42:J44)</f>
        <v>3272.5</v>
      </c>
      <c r="K45" s="17"/>
      <c r="L45" s="17">
        <f>SUM(L42:L44)</f>
        <v>4400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0+275+303+55+385+192+138+440+165+27+83+27+110+110+330+220+825+715</f>
        <v>4400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78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77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79</v>
      </c>
      <c r="B49" s="5">
        <v>8</v>
      </c>
      <c r="C49" s="5">
        <v>15</v>
      </c>
      <c r="D49" s="66">
        <f>1816/8</f>
        <v>227</v>
      </c>
      <c r="E49" s="4">
        <f t="shared" si="39"/>
        <v>13</v>
      </c>
      <c r="F49" s="4">
        <f>0+0</f>
        <v>0</v>
      </c>
      <c r="G49" s="11">
        <f t="shared" si="40"/>
        <v>2951</v>
      </c>
      <c r="H49" s="11">
        <f t="shared" si="41"/>
        <v>3405</v>
      </c>
      <c r="I49" s="5">
        <v>250</v>
      </c>
      <c r="J49" s="11">
        <f t="shared" si="42"/>
        <v>3250</v>
      </c>
      <c r="K49" s="11">
        <f>0+0+1+1</f>
        <v>2</v>
      </c>
      <c r="L49" s="11">
        <f t="shared" si="43"/>
        <v>500</v>
      </c>
      <c r="M49" s="11">
        <f t="shared" si="44"/>
        <v>3750</v>
      </c>
      <c r="N49" s="11">
        <f t="shared" si="45"/>
        <v>345</v>
      </c>
      <c r="O49" s="11">
        <f t="shared" si="46"/>
        <v>500</v>
      </c>
      <c r="P49" s="32"/>
    </row>
    <row r="50" spans="1:16" s="2" customFormat="1">
      <c r="A50" s="12" t="s">
        <v>80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81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8734.5</v>
      </c>
      <c r="H58" s="17">
        <f>SUM(H48:H57)</f>
        <v>10210</v>
      </c>
      <c r="I58" s="39"/>
      <c r="J58" s="17">
        <f>SUM(J48:J57)</f>
        <v>9955</v>
      </c>
      <c r="K58" s="41"/>
      <c r="L58" s="17">
        <f>SUM(L48:L57)</f>
        <v>1625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</f>
        <v>1625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82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83</v>
      </c>
      <c r="B62" s="5">
        <v>16</v>
      </c>
      <c r="C62" s="5">
        <v>7</v>
      </c>
      <c r="D62" s="66">
        <f>1237/16</f>
        <v>77.3125</v>
      </c>
      <c r="E62" s="4">
        <f t="shared" si="49"/>
        <v>10</v>
      </c>
      <c r="F62" s="4">
        <f>0+0+0.75</f>
        <v>0.75</v>
      </c>
      <c r="G62" s="11">
        <f t="shared" si="50"/>
        <v>773.125</v>
      </c>
      <c r="H62" s="11">
        <f t="shared" si="51"/>
        <v>1468.9375</v>
      </c>
      <c r="I62" s="5">
        <v>85</v>
      </c>
      <c r="J62" s="11">
        <f t="shared" si="52"/>
        <v>850</v>
      </c>
      <c r="K62" s="11">
        <f>0+0+1+1+1+2+2+1+1</f>
        <v>9</v>
      </c>
      <c r="L62" s="11">
        <f t="shared" si="53"/>
        <v>765</v>
      </c>
      <c r="M62" s="11">
        <f t="shared" si="54"/>
        <v>1615</v>
      </c>
      <c r="N62" s="11">
        <f t="shared" si="55"/>
        <v>146.0625</v>
      </c>
      <c r="O62" s="11">
        <f t="shared" si="56"/>
        <v>765</v>
      </c>
      <c r="P62" s="32"/>
    </row>
    <row r="63" spans="1:16" s="2" customFormat="1">
      <c r="A63" s="12" t="s">
        <v>84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6</v>
      </c>
      <c r="F63" s="4">
        <f>0+0</f>
        <v>0</v>
      </c>
      <c r="G63" s="11">
        <f t="shared" si="50"/>
        <v>464</v>
      </c>
      <c r="H63" s="11">
        <f t="shared" si="51"/>
        <v>618.66666666666663</v>
      </c>
      <c r="I63" s="5">
        <v>85</v>
      </c>
      <c r="J63" s="11">
        <f t="shared" si="52"/>
        <v>510</v>
      </c>
      <c r="K63" s="11">
        <f>0+0+1+1</f>
        <v>2</v>
      </c>
      <c r="L63" s="11">
        <f t="shared" si="53"/>
        <v>170</v>
      </c>
      <c r="M63" s="11">
        <f t="shared" si="54"/>
        <v>680</v>
      </c>
      <c r="N63" s="11">
        <f t="shared" si="55"/>
        <v>61.333333333333371</v>
      </c>
      <c r="O63" s="11">
        <f t="shared" si="56"/>
        <v>170</v>
      </c>
      <c r="P63" s="32"/>
    </row>
    <row r="64" spans="1:16" s="2" customFormat="1">
      <c r="A64" s="12" t="s">
        <v>85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2442.4375</v>
      </c>
      <c r="H69" s="17">
        <f>SUM(H61:H68)</f>
        <v>4693.7291666666661</v>
      </c>
      <c r="I69" s="39"/>
      <c r="J69" s="17">
        <f>SUM(J61:J68)</f>
        <v>2685</v>
      </c>
      <c r="K69" s="41"/>
      <c r="L69" s="17">
        <f>SUM(L61:L68)</f>
        <v>2475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</f>
        <v>2475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89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90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36561.5625</v>
      </c>
    </row>
    <row r="77" spans="1:16">
      <c r="A77" s="23" t="s">
        <v>64</v>
      </c>
      <c r="B77" s="44">
        <f>J16+J29+J39+J45+J58+J69</f>
        <v>44027.5</v>
      </c>
    </row>
    <row r="78" spans="1:16" ht="15.75" thickBot="1">
      <c r="A78" s="45" t="s">
        <v>67</v>
      </c>
      <c r="B78" s="51">
        <f>B79-B74-B75</f>
        <v>35097.895833333328</v>
      </c>
    </row>
    <row r="79" spans="1:16">
      <c r="A79" s="46" t="s">
        <v>56</v>
      </c>
      <c r="B79" s="47">
        <f>H16+H29+H39+H45+H58+H69</f>
        <v>67753.895833333328</v>
      </c>
    </row>
    <row r="80" spans="1:16">
      <c r="A80" s="43" t="s">
        <v>62</v>
      </c>
      <c r="B80" s="48">
        <f>M16+M29+M39+M45+M58+M69</f>
        <v>82602.5</v>
      </c>
    </row>
    <row r="81" spans="1:2">
      <c r="A81" s="24" t="s">
        <v>61</v>
      </c>
      <c r="B81" s="27">
        <f>N16+N29+N39+N45+N58+N69</f>
        <v>14848.604166666666</v>
      </c>
    </row>
    <row r="82" spans="1:2" ht="15.75" thickBot="1">
      <c r="A82" s="49" t="s">
        <v>70</v>
      </c>
      <c r="B82" s="50">
        <f>L16+L29+L39+L45+L58+L69</f>
        <v>38575</v>
      </c>
    </row>
    <row r="83" spans="1:2">
      <c r="A83" s="52" t="s">
        <v>66</v>
      </c>
      <c r="B83" s="53">
        <f>P16+P29+P39+P45+P58+P69</f>
        <v>38575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91</v>
      </c>
      <c r="B85" s="70">
        <v>30221</v>
      </c>
    </row>
    <row r="86" spans="1:2" ht="15.75" thickBot="1">
      <c r="A86" s="57" t="s">
        <v>68</v>
      </c>
      <c r="B86" s="58">
        <f>B85+B83-B78-B87</f>
        <v>33698.104166666672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77725.604166666672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2015-03-19T18:10:52Z</dcterms:modified>
</cp:coreProperties>
</file>