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K49"/>
  <c r="K42"/>
  <c r="K32"/>
  <c r="K19"/>
  <c r="K12"/>
  <c r="K11"/>
  <c r="K10"/>
  <c r="K8"/>
  <c r="K7"/>
  <c r="K6"/>
  <c r="K5"/>
  <c r="P69"/>
  <c r="K63"/>
  <c r="D32"/>
  <c r="F32"/>
  <c r="K20"/>
  <c r="K15"/>
  <c r="K13"/>
  <c r="K9"/>
  <c r="F62"/>
  <c r="F64"/>
  <c r="K62"/>
  <c r="F42"/>
  <c r="K48"/>
  <c r="K21"/>
  <c r="F6"/>
  <c r="K64"/>
  <c r="K14"/>
  <c r="F19"/>
  <c r="D21"/>
  <c r="F21"/>
  <c r="F12"/>
  <c r="F5"/>
  <c r="K65"/>
  <c r="F10"/>
  <c r="F13"/>
  <c r="F11"/>
  <c r="F7"/>
  <c r="K61"/>
  <c r="F14"/>
  <c r="F9"/>
  <c r="F8"/>
  <c r="E14" l="1"/>
  <c r="F20"/>
  <c r="D20"/>
  <c r="B75"/>
  <c r="B73" s="1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<sst xmlns="http://schemas.openxmlformats.org/spreadsheetml/2006/main" count="176" uniqueCount="93">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</sst>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63</v>
      </c>
      <c r="F5" s="4">
        <f>0+0+3+3+3</f>
        <v>9</v>
      </c>
      <c r="G5" s="11">
        <f>E5*D5</f>
        <v>1233.75</v>
      </c>
      <c r="H5" s="11">
        <f>(E5+K5)*D5</f>
        <v>6110</v>
      </c>
      <c r="I5" s="11">
        <v>25</v>
      </c>
      <c r="J5" s="11">
        <f>(I5*E5)</f>
        <v>1575</v>
      </c>
      <c r="K5" s="11">
        <f>0+0+13+14+8+12+12+7+10+11+4+7+8+5+7+12+5+11+13+6+10+6+9+11+6+5+10+5+7+8+7</f>
        <v>249</v>
      </c>
      <c r="L5" s="11">
        <f>K5*I5</f>
        <v>6225</v>
      </c>
      <c r="M5" s="11">
        <f>J5+L5</f>
        <v>7800</v>
      </c>
      <c r="N5" s="11">
        <f>M5-H5</f>
        <v>1690</v>
      </c>
      <c r="O5" s="11">
        <f>L5</f>
        <v>6225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135</v>
      </c>
      <c r="F6" s="4">
        <f>0+0+1+3+2+4</f>
        <v>10</v>
      </c>
      <c r="G6" s="11">
        <f t="shared" ref="G6:G15" si="1">E6*D6</f>
        <v>4500</v>
      </c>
      <c r="H6" s="11">
        <f t="shared" ref="H6:H15" si="2">(E6+K6)*D6</f>
        <v>10400</v>
      </c>
      <c r="I6" s="11">
        <v>40</v>
      </c>
      <c r="J6" s="11">
        <f t="shared" ref="J6:J15" si="3">(I6*E6)</f>
        <v>5400</v>
      </c>
      <c r="K6" s="11">
        <f>0+0+39+7+2+2+2+5+5+31+2+4+1+3+2+1+1+7+49+2+2+1+2+4+1+2</f>
        <v>177</v>
      </c>
      <c r="L6" s="11">
        <f t="shared" ref="L6:L15" si="4">K6*I6</f>
        <v>7080</v>
      </c>
      <c r="M6" s="11">
        <f t="shared" ref="M6:M15" si="5">J6+L6</f>
        <v>12480</v>
      </c>
      <c r="N6" s="11">
        <f t="shared" ref="N6:N15" si="6">M6-H6</f>
        <v>2080</v>
      </c>
      <c r="O6" s="11">
        <f t="shared" ref="O6:O15" si="7">L6</f>
        <v>7080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17</v>
      </c>
      <c r="F7" s="4">
        <f>0+0+1+2+2</f>
        <v>5</v>
      </c>
      <c r="G7" s="11">
        <f t="shared" si="1"/>
        <v>892.5</v>
      </c>
      <c r="H7" s="11">
        <f t="shared" si="2"/>
        <v>4410</v>
      </c>
      <c r="I7" s="11">
        <v>60</v>
      </c>
      <c r="J7" s="11">
        <f t="shared" si="3"/>
        <v>1020</v>
      </c>
      <c r="K7" s="11">
        <f>0+0+7+2+3+3+1+1+4+6-1+3+3+1+1+3+2+2+3+3+7+1+2+1+1+2+4+2</f>
        <v>67</v>
      </c>
      <c r="L7" s="11">
        <f t="shared" si="4"/>
        <v>4020</v>
      </c>
      <c r="M7" s="11">
        <f t="shared" si="5"/>
        <v>5040</v>
      </c>
      <c r="N7" s="11">
        <f t="shared" si="6"/>
        <v>630</v>
      </c>
      <c r="O7" s="11">
        <f t="shared" si="7"/>
        <v>4020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16</v>
      </c>
      <c r="F8" s="4">
        <f>0+0+1</f>
        <v>1</v>
      </c>
      <c r="G8" s="11">
        <f t="shared" si="1"/>
        <v>466.66666666666669</v>
      </c>
      <c r="H8" s="11">
        <f t="shared" si="2"/>
        <v>2012.5</v>
      </c>
      <c r="I8" s="11">
        <v>40</v>
      </c>
      <c r="J8" s="11">
        <f t="shared" si="3"/>
        <v>640</v>
      </c>
      <c r="K8" s="11">
        <f>0+0+5+8+1+2+3+5+1+3+2+2+3+2+1+3+2+1+1+4+1+1+2</f>
        <v>53</v>
      </c>
      <c r="L8" s="11">
        <f t="shared" si="4"/>
        <v>2120</v>
      </c>
      <c r="M8" s="11">
        <f t="shared" si="5"/>
        <v>2760</v>
      </c>
      <c r="N8" s="11">
        <f t="shared" si="6"/>
        <v>747.5</v>
      </c>
      <c r="O8" s="11">
        <f t="shared" si="7"/>
        <v>2120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7</v>
      </c>
      <c r="F9" s="4">
        <f>0+0+1</f>
        <v>1</v>
      </c>
      <c r="G9" s="11">
        <f t="shared" si="1"/>
        <v>342.70833333333337</v>
      </c>
      <c r="H9" s="11">
        <f t="shared" si="2"/>
        <v>2154.166666666667</v>
      </c>
      <c r="I9" s="11">
        <v>60</v>
      </c>
      <c r="J9" s="11">
        <f t="shared" si="3"/>
        <v>420</v>
      </c>
      <c r="K9" s="11">
        <f>0+0+2+2+4+1+3+1+1+2+1+2+1+4+2+1+1+1+3+1+1+1+1+1</f>
        <v>37</v>
      </c>
      <c r="L9" s="11">
        <f t="shared" si="4"/>
        <v>2220</v>
      </c>
      <c r="M9" s="11">
        <f t="shared" si="5"/>
        <v>2640</v>
      </c>
      <c r="N9" s="11">
        <f t="shared" si="6"/>
        <v>485.83333333333303</v>
      </c>
      <c r="O9" s="11">
        <f t="shared" si="7"/>
        <v>2220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24</v>
      </c>
      <c r="F10" s="4">
        <f>0+0+2+1+4</f>
        <v>7</v>
      </c>
      <c r="G10" s="11">
        <f t="shared" si="1"/>
        <v>1960</v>
      </c>
      <c r="H10" s="11">
        <f t="shared" si="2"/>
        <v>8738.3333333333339</v>
      </c>
      <c r="I10" s="11">
        <v>100</v>
      </c>
      <c r="J10" s="11">
        <f t="shared" si="3"/>
        <v>2400</v>
      </c>
      <c r="K10" s="11">
        <f>0+0+7+2+1+3+3+3+9+4+3+1+2+6+1+3+7+4+5+4+3+2+1+2+2+3+2</f>
        <v>83</v>
      </c>
      <c r="L10" s="11">
        <f t="shared" si="4"/>
        <v>8300</v>
      </c>
      <c r="M10" s="11">
        <f t="shared" si="5"/>
        <v>10700</v>
      </c>
      <c r="N10" s="11">
        <f t="shared" si="6"/>
        <v>1961.6666666666661</v>
      </c>
      <c r="O10" s="11">
        <f t="shared" si="7"/>
        <v>8300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17</v>
      </c>
      <c r="F11" s="4">
        <f>0+0+2+4</f>
        <v>6</v>
      </c>
      <c r="G11" s="11">
        <f t="shared" si="1"/>
        <v>2266.666666666667</v>
      </c>
      <c r="H11" s="11">
        <f t="shared" si="2"/>
        <v>7866.666666666667</v>
      </c>
      <c r="I11" s="11">
        <v>150</v>
      </c>
      <c r="J11" s="11">
        <f t="shared" si="3"/>
        <v>2550</v>
      </c>
      <c r="K11" s="11">
        <f>0+0+7+1+3+5+2+2+1+1+1+2+3+1+1+6+1+5</f>
        <v>42</v>
      </c>
      <c r="L11" s="11">
        <f t="shared" si="4"/>
        <v>6300</v>
      </c>
      <c r="M11" s="11">
        <f t="shared" si="5"/>
        <v>8850</v>
      </c>
      <c r="N11" s="11">
        <f t="shared" si="6"/>
        <v>983.33333333333303</v>
      </c>
      <c r="O11" s="11">
        <f t="shared" si="7"/>
        <v>6300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17</v>
      </c>
      <c r="F12" s="4">
        <f>0+0+2</f>
        <v>2</v>
      </c>
      <c r="G12" s="11">
        <f t="shared" si="1"/>
        <v>850</v>
      </c>
      <c r="H12" s="11">
        <f t="shared" si="2"/>
        <v>2500</v>
      </c>
      <c r="I12" s="65">
        <v>60</v>
      </c>
      <c r="J12" s="65">
        <f t="shared" si="3"/>
        <v>1020</v>
      </c>
      <c r="K12" s="11">
        <f>0+0+3+1+2+2+1+3+1+1+1+2+1+1+1+3+1+2+2+1+1+1+2</f>
        <v>33</v>
      </c>
      <c r="L12" s="11">
        <f t="shared" si="4"/>
        <v>1980</v>
      </c>
      <c r="M12" s="11">
        <f t="shared" si="5"/>
        <v>3000</v>
      </c>
      <c r="N12" s="11">
        <f t="shared" si="6"/>
        <v>500</v>
      </c>
      <c r="O12" s="11">
        <f t="shared" si="7"/>
        <v>1980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34</v>
      </c>
      <c r="F13" s="4">
        <f>0+0+3</f>
        <v>3</v>
      </c>
      <c r="G13" s="11">
        <f t="shared" si="1"/>
        <v>1615</v>
      </c>
      <c r="H13" s="11">
        <f t="shared" si="2"/>
        <v>3040</v>
      </c>
      <c r="I13" s="65">
        <v>60</v>
      </c>
      <c r="J13" s="65">
        <f t="shared" si="3"/>
        <v>2040</v>
      </c>
      <c r="K13" s="11">
        <f>0+0+5+1+2+3+1+1+3+1+1+1+1+1+1+1+1+1+2+1+1+1</f>
        <v>30</v>
      </c>
      <c r="L13" s="11">
        <f t="shared" si="4"/>
        <v>1800</v>
      </c>
      <c r="M13" s="11">
        <f t="shared" si="5"/>
        <v>3840</v>
      </c>
      <c r="N13" s="11">
        <f t="shared" si="6"/>
        <v>800</v>
      </c>
      <c r="O13" s="11">
        <f t="shared" si="7"/>
        <v>1800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1045</v>
      </c>
      <c r="I14" s="65">
        <v>60</v>
      </c>
      <c r="J14" s="65">
        <f t="shared" si="3"/>
        <v>180</v>
      </c>
      <c r="K14" s="11">
        <f>0+0+2+3+1+2+1+1+3+1+1+2+1+1</f>
        <v>19</v>
      </c>
      <c r="L14" s="11">
        <f t="shared" si="4"/>
        <v>1140</v>
      </c>
      <c r="M14" s="11">
        <f t="shared" si="5"/>
        <v>1320</v>
      </c>
      <c r="N14" s="11">
        <f t="shared" si="6"/>
        <v>275</v>
      </c>
      <c r="O14" s="11">
        <f t="shared" si="7"/>
        <v>1140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1</v>
      </c>
      <c r="F15" s="4">
        <f>0+0</f>
        <v>0</v>
      </c>
      <c r="G15" s="11">
        <f t="shared" si="1"/>
        <v>20</v>
      </c>
      <c r="H15" s="11">
        <f t="shared" si="2"/>
        <v>460</v>
      </c>
      <c r="I15" s="65">
        <v>30</v>
      </c>
      <c r="J15" s="65">
        <f t="shared" si="3"/>
        <v>30</v>
      </c>
      <c r="K15" s="11">
        <f>0+0+2+2+2+2+1+1+2+2+1+1+1+3+2</f>
        <v>22</v>
      </c>
      <c r="L15" s="11">
        <f t="shared" si="4"/>
        <v>660</v>
      </c>
      <c r="M15" s="11">
        <f t="shared" si="5"/>
        <v>690</v>
      </c>
      <c r="N15" s="11">
        <f t="shared" si="6"/>
        <v>230</v>
      </c>
      <c r="O15" s="11">
        <f t="shared" si="7"/>
        <v>660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14289.791666666668</v>
      </c>
      <c r="H16" s="17">
        <f>SUM(H5:H15)</f>
        <v>48736.666666666664</v>
      </c>
      <c r="I16" s="17"/>
      <c r="J16" s="17">
        <f>SUM(J5:J15)</f>
        <v>17275</v>
      </c>
      <c r="K16" s="11"/>
      <c r="L16" s="18">
        <f>SUM(L5:L15)</f>
        <v>41845</v>
      </c>
      <c r="M16" s="18">
        <f>SUM(M5:M15)</f>
        <v>59120</v>
      </c>
      <c r="N16" s="18">
        <f>SUM(N5:N15)</f>
        <v>10383.333333333332</v>
      </c>
      <c r="O16" s="18">
        <f>SUM(O5:O15)-P16</f>
        <v>0</v>
      </c>
      <c r="P16" s="17">
        <f>0+0+5035+1460+1310+1540+1200+1865+1950+3135+950+775+670+925+785+1500+485+1205+635+1480+920+1480+1595+3865+610+695+850+795+1575+1030+1525</f>
        <v>41845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20</v>
      </c>
      <c r="F19" s="4">
        <f>0+0+1+1</f>
        <v>2</v>
      </c>
      <c r="G19" s="11">
        <f>E19*D19</f>
        <v>810</v>
      </c>
      <c r="H19" s="11">
        <f>(E19+K19)*D19</f>
        <v>2551.5</v>
      </c>
      <c r="I19" s="4">
        <v>50</v>
      </c>
      <c r="J19" s="11">
        <f>(I19*E19)</f>
        <v>1000</v>
      </c>
      <c r="K19" s="11">
        <f>0+0+2+1+7+4+2+1+7+2+1-2+2+2+1+2+2+2+3+1+1+2</f>
        <v>43</v>
      </c>
      <c r="L19" s="11">
        <f>K19*I19</f>
        <v>2150</v>
      </c>
      <c r="M19" s="11">
        <f>J19+L19</f>
        <v>3150</v>
      </c>
      <c r="N19" s="11">
        <f>M19-H19</f>
        <v>598.5</v>
      </c>
      <c r="O19" s="11">
        <f>L19</f>
        <v>2150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8">(C20+(F20*B20))-K20</f>
        <v>12</v>
      </c>
      <c r="F20" s="4">
        <f>0+0+1</f>
        <v>1</v>
      </c>
      <c r="G20" s="11">
        <f t="shared" ref="G20:G28" si="9">E20*D20</f>
        <v>470</v>
      </c>
      <c r="H20" s="11">
        <f t="shared" ref="H20:H28" si="10">(E20+K20)*D20</f>
        <v>940</v>
      </c>
      <c r="I20" s="4">
        <v>50</v>
      </c>
      <c r="J20" s="11">
        <f t="shared" ref="J20:J28" si="11">(I20*E20)</f>
        <v>600</v>
      </c>
      <c r="K20" s="11">
        <f>0+0+1+1+2+1+1+1+1+2+1+1</f>
        <v>12</v>
      </c>
      <c r="L20" s="11">
        <f t="shared" ref="L20:L27" si="12">K20*I20</f>
        <v>600</v>
      </c>
      <c r="M20" s="11">
        <f t="shared" ref="M20:M28" si="13">J20+L20</f>
        <v>1200</v>
      </c>
      <c r="N20" s="11">
        <f t="shared" ref="N20:N28" si="14">M20-H20</f>
        <v>260</v>
      </c>
      <c r="O20" s="11">
        <f t="shared" ref="O20:O28" si="15">L20</f>
        <v>600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8"/>
        <v>18</v>
      </c>
      <c r="F21" s="4">
        <f>0+0+1</f>
        <v>1</v>
      </c>
      <c r="G21" s="11">
        <f t="shared" si="9"/>
        <v>810</v>
      </c>
      <c r="H21" s="11">
        <f t="shared" si="10"/>
        <v>1080</v>
      </c>
      <c r="I21" s="4">
        <v>50</v>
      </c>
      <c r="J21" s="11">
        <f t="shared" si="11"/>
        <v>900</v>
      </c>
      <c r="K21" s="11">
        <f>0+0+1+2+1+2</f>
        <v>6</v>
      </c>
      <c r="L21" s="11">
        <f t="shared" si="12"/>
        <v>300</v>
      </c>
      <c r="M21" s="11">
        <f t="shared" si="13"/>
        <v>1200</v>
      </c>
      <c r="N21" s="11">
        <f t="shared" si="14"/>
        <v>120</v>
      </c>
      <c r="O21" s="11">
        <f t="shared" si="15"/>
        <v>300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8"/>
        <v>0</v>
      </c>
      <c r="F22" s="4">
        <f t="shared" ref="F22:F28" si="16">0+0</f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ref="K22:K28" si="17">0+0</f>
        <v>0</v>
      </c>
      <c r="L22" s="11">
        <f t="shared" si="12"/>
        <v>0</v>
      </c>
      <c r="M22" s="11">
        <f t="shared" si="13"/>
        <v>0</v>
      </c>
      <c r="N22" s="11">
        <f t="shared" si="14"/>
        <v>0</v>
      </c>
      <c r="O22" s="11">
        <f t="shared" si="15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6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7"/>
        <v>0</v>
      </c>
      <c r="L23" s="11">
        <f t="shared" si="12"/>
        <v>0</v>
      </c>
      <c r="M23" s="11">
        <f t="shared" si="13"/>
        <v>0</v>
      </c>
      <c r="N23" s="11">
        <f t="shared" si="14"/>
        <v>0</v>
      </c>
      <c r="O23" s="11">
        <f t="shared" si="15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6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7"/>
        <v>0</v>
      </c>
      <c r="L24" s="11">
        <f t="shared" si="12"/>
        <v>0</v>
      </c>
      <c r="M24" s="11">
        <f t="shared" si="13"/>
        <v>0</v>
      </c>
      <c r="N24" s="11">
        <f t="shared" si="14"/>
        <v>0</v>
      </c>
      <c r="O24" s="11">
        <f t="shared" si="15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6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7"/>
        <v>0</v>
      </c>
      <c r="L25" s="11">
        <f t="shared" si="12"/>
        <v>0</v>
      </c>
      <c r="M25" s="11">
        <f t="shared" si="13"/>
        <v>0</v>
      </c>
      <c r="N25" s="11">
        <f t="shared" si="14"/>
        <v>0</v>
      </c>
      <c r="O25" s="11">
        <f t="shared" si="15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8"/>
        <v>0</v>
      </c>
      <c r="F26" s="4">
        <f t="shared" si="16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7"/>
        <v>0</v>
      </c>
      <c r="L26" s="11">
        <f t="shared" si="12"/>
        <v>0</v>
      </c>
      <c r="M26" s="11">
        <f t="shared" si="13"/>
        <v>0</v>
      </c>
      <c r="N26" s="11">
        <f t="shared" si="14"/>
        <v>0</v>
      </c>
      <c r="O26" s="11">
        <f t="shared" si="15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8"/>
        <v>0</v>
      </c>
      <c r="F27" s="4">
        <f t="shared" si="16"/>
        <v>0</v>
      </c>
      <c r="G27" s="11">
        <f t="shared" si="9"/>
        <v>0</v>
      </c>
      <c r="H27" s="11">
        <f t="shared" si="10"/>
        <v>0</v>
      </c>
      <c r="I27" s="4"/>
      <c r="J27" s="11">
        <f t="shared" si="11"/>
        <v>0</v>
      </c>
      <c r="K27" s="11">
        <f t="shared" si="17"/>
        <v>0</v>
      </c>
      <c r="L27" s="11">
        <f t="shared" si="12"/>
        <v>0</v>
      </c>
      <c r="M27" s="11">
        <f t="shared" si="13"/>
        <v>0</v>
      </c>
      <c r="N27" s="11">
        <f t="shared" si="14"/>
        <v>0</v>
      </c>
      <c r="O27" s="11">
        <f t="shared" si="15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8"/>
        <v>0</v>
      </c>
      <c r="F28" s="4">
        <f t="shared" si="16"/>
        <v>0</v>
      </c>
      <c r="G28" s="11">
        <f t="shared" si="9"/>
        <v>0</v>
      </c>
      <c r="H28" s="11">
        <f t="shared" si="10"/>
        <v>0</v>
      </c>
      <c r="I28" s="4"/>
      <c r="J28" s="11">
        <f t="shared" si="11"/>
        <v>0</v>
      </c>
      <c r="K28" s="11">
        <f t="shared" si="17"/>
        <v>0</v>
      </c>
      <c r="L28" s="11">
        <f>K28*I28</f>
        <v>0</v>
      </c>
      <c r="M28" s="11">
        <f t="shared" si="13"/>
        <v>0</v>
      </c>
      <c r="N28" s="11">
        <f t="shared" si="14"/>
        <v>0</v>
      </c>
      <c r="O28" s="11">
        <f t="shared" si="15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2090</v>
      </c>
      <c r="H29" s="17">
        <f>SUM(H19:H28)</f>
        <v>4571.5</v>
      </c>
      <c r="I29" s="16"/>
      <c r="J29" s="17">
        <f>SUM(J19:J28)</f>
        <v>2500</v>
      </c>
      <c r="K29" s="18"/>
      <c r="L29" s="18">
        <f>SUM(L19:L28)</f>
        <v>3050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0+0+100+50+350+200+100+50+350+150+100+150+50+150+50+150+150+100+150+250+100+150+50+100</f>
        <v>3050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50</v>
      </c>
      <c r="C32" s="5">
        <v>0</v>
      </c>
      <c r="D32" s="4">
        <f>6000/50</f>
        <v>120</v>
      </c>
      <c r="E32" s="4">
        <f t="shared" ref="E32:E38" si="18">(C32+(F32*B32))-K32</f>
        <v>53.5</v>
      </c>
      <c r="F32" s="4">
        <f>0+0+1+1</f>
        <v>2</v>
      </c>
      <c r="G32" s="11">
        <f>E32*D32</f>
        <v>6420</v>
      </c>
      <c r="H32" s="11">
        <f>(E32+K32)*D32</f>
        <v>12000</v>
      </c>
      <c r="I32" s="4">
        <v>140</v>
      </c>
      <c r="J32" s="11">
        <f t="shared" ref="J32:J38" si="19">(I32*E32)</f>
        <v>7490</v>
      </c>
      <c r="K32" s="11">
        <f>0+0+13+3+4+4+4+4.5+6+4+4</f>
        <v>46.5</v>
      </c>
      <c r="L32" s="11">
        <f>K32*I32</f>
        <v>6510</v>
      </c>
      <c r="M32" s="11">
        <f t="shared" ref="M32:M38" si="20">J32+L32</f>
        <v>14000</v>
      </c>
      <c r="N32" s="11">
        <f t="shared" ref="N32:N38" si="21">M32-H32</f>
        <v>2000</v>
      </c>
      <c r="O32" s="11">
        <f t="shared" ref="O32:O38" si="22">L32</f>
        <v>6510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8"/>
        <v>0</v>
      </c>
      <c r="F33" s="4">
        <f t="shared" ref="F33:F38" si="23">0+0</f>
        <v>0</v>
      </c>
      <c r="G33" s="11">
        <f t="shared" ref="G33:G38" si="24">E33*D33</f>
        <v>0</v>
      </c>
      <c r="H33" s="11">
        <f t="shared" ref="H33:H38" si="25">(E33+K33)*D33</f>
        <v>0</v>
      </c>
      <c r="I33" s="4"/>
      <c r="J33" s="11">
        <f t="shared" si="19"/>
        <v>0</v>
      </c>
      <c r="K33" s="11">
        <f t="shared" ref="K33:K38" si="26">0+0</f>
        <v>0</v>
      </c>
      <c r="L33" s="11">
        <f t="shared" ref="L33:L38" si="27">K33*I33</f>
        <v>0</v>
      </c>
      <c r="M33" s="11">
        <f t="shared" si="20"/>
        <v>0</v>
      </c>
      <c r="N33" s="11">
        <f t="shared" si="21"/>
        <v>0</v>
      </c>
      <c r="O33" s="11">
        <f t="shared" si="22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8"/>
        <v>0</v>
      </c>
      <c r="F34" s="4">
        <f>0+0</f>
        <v>0</v>
      </c>
      <c r="G34" s="11">
        <f t="shared" si="24"/>
        <v>0</v>
      </c>
      <c r="H34" s="11">
        <f t="shared" si="25"/>
        <v>0</v>
      </c>
      <c r="I34" s="4">
        <v>115</v>
      </c>
      <c r="J34" s="11">
        <f t="shared" si="19"/>
        <v>0</v>
      </c>
      <c r="K34" s="11">
        <f>0+0</f>
        <v>0</v>
      </c>
      <c r="L34" s="11">
        <f t="shared" si="27"/>
        <v>0</v>
      </c>
      <c r="M34" s="11">
        <f t="shared" si="20"/>
        <v>0</v>
      </c>
      <c r="N34" s="11">
        <f t="shared" si="21"/>
        <v>0</v>
      </c>
      <c r="O34" s="11">
        <f t="shared" si="22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3"/>
        <v>0</v>
      </c>
      <c r="G35" s="11">
        <f t="shared" si="24"/>
        <v>0</v>
      </c>
      <c r="H35" s="11">
        <f t="shared" si="25"/>
        <v>0</v>
      </c>
      <c r="I35" s="4"/>
      <c r="J35" s="11">
        <f t="shared" si="19"/>
        <v>0</v>
      </c>
      <c r="K35" s="11">
        <f t="shared" si="26"/>
        <v>0</v>
      </c>
      <c r="L35" s="11">
        <f t="shared" si="27"/>
        <v>0</v>
      </c>
      <c r="M35" s="11">
        <f t="shared" si="20"/>
        <v>0</v>
      </c>
      <c r="N35" s="11">
        <f t="shared" si="21"/>
        <v>0</v>
      </c>
      <c r="O35" s="11">
        <f t="shared" si="22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3"/>
        <v>0</v>
      </c>
      <c r="G36" s="11">
        <f t="shared" si="24"/>
        <v>0</v>
      </c>
      <c r="H36" s="11">
        <f t="shared" si="25"/>
        <v>0</v>
      </c>
      <c r="I36" s="4"/>
      <c r="J36" s="11">
        <f t="shared" si="19"/>
        <v>0</v>
      </c>
      <c r="K36" s="11">
        <f t="shared" si="26"/>
        <v>0</v>
      </c>
      <c r="L36" s="11">
        <f t="shared" si="27"/>
        <v>0</v>
      </c>
      <c r="M36" s="11">
        <f t="shared" si="20"/>
        <v>0</v>
      </c>
      <c r="N36" s="11">
        <f t="shared" si="21"/>
        <v>0</v>
      </c>
      <c r="O36" s="11">
        <f t="shared" si="22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8"/>
        <v>0</v>
      </c>
      <c r="F37" s="4">
        <f t="shared" si="23"/>
        <v>0</v>
      </c>
      <c r="G37" s="11">
        <f t="shared" si="24"/>
        <v>0</v>
      </c>
      <c r="H37" s="11">
        <f t="shared" si="25"/>
        <v>0</v>
      </c>
      <c r="I37" s="4"/>
      <c r="J37" s="11">
        <f t="shared" si="19"/>
        <v>0</v>
      </c>
      <c r="K37" s="11">
        <f t="shared" si="26"/>
        <v>0</v>
      </c>
      <c r="L37" s="11">
        <f t="shared" si="27"/>
        <v>0</v>
      </c>
      <c r="M37" s="11">
        <f t="shared" si="20"/>
        <v>0</v>
      </c>
      <c r="N37" s="11">
        <f t="shared" si="21"/>
        <v>0</v>
      </c>
      <c r="O37" s="11">
        <f t="shared" si="22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8"/>
        <v>0</v>
      </c>
      <c r="F38" s="4">
        <f t="shared" si="23"/>
        <v>0</v>
      </c>
      <c r="G38" s="11">
        <f t="shared" si="24"/>
        <v>0</v>
      </c>
      <c r="H38" s="11">
        <f t="shared" si="25"/>
        <v>0</v>
      </c>
      <c r="I38" s="4"/>
      <c r="J38" s="11">
        <f t="shared" si="19"/>
        <v>0</v>
      </c>
      <c r="K38" s="11">
        <f t="shared" si="26"/>
        <v>0</v>
      </c>
      <c r="L38" s="11">
        <f t="shared" si="27"/>
        <v>0</v>
      </c>
      <c r="M38" s="11">
        <f t="shared" si="20"/>
        <v>0</v>
      </c>
      <c r="N38" s="11">
        <f t="shared" si="21"/>
        <v>0</v>
      </c>
      <c r="O38" s="11">
        <f t="shared" si="22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6420</v>
      </c>
      <c r="H39" s="21">
        <f>SUM(H32:H38)</f>
        <v>12000</v>
      </c>
      <c r="I39" s="16"/>
      <c r="J39" s="21">
        <f>SUM(J32:J38)</f>
        <v>7490</v>
      </c>
      <c r="K39" s="11"/>
      <c r="L39" s="17">
        <f>SUM(L32:L38)</f>
        <v>6510</v>
      </c>
      <c r="M39" s="21">
        <f>SUM(M32:M38)</f>
        <v>14000</v>
      </c>
      <c r="N39" s="21">
        <f>SUM(N32:N38)</f>
        <v>2000</v>
      </c>
      <c r="O39" s="18">
        <f>SUM(O32:O38)-P39</f>
        <v>0</v>
      </c>
      <c r="P39" s="17">
        <f>0+0+1820+420+560+560+560+630+840+560+560</f>
        <v>6510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>(C42+(F42*B42))-K42</f>
        <v>14</v>
      </c>
      <c r="F42" s="4">
        <f>0+0+1</f>
        <v>1</v>
      </c>
      <c r="G42" s="11">
        <f>E42*D42</f>
        <v>1008</v>
      </c>
      <c r="H42" s="11">
        <f>(E42+K42)*D42</f>
        <v>5022</v>
      </c>
      <c r="I42" s="4">
        <v>110</v>
      </c>
      <c r="J42" s="11">
        <f>(I42*E42)</f>
        <v>1540</v>
      </c>
      <c r="K42" s="11">
        <f>0+0+2.5+2.75+0.5+3.5+1.75+1.25+4+1.5+0.25+0.75+0.25+1+1+3+2+7.5+6.5+2.75+2.5+1.5+2.5+1.25+2.25+3</f>
        <v>55.75</v>
      </c>
      <c r="L42" s="11">
        <f>K42*I42</f>
        <v>6132.5</v>
      </c>
      <c r="M42" s="11">
        <f>J42+L42</f>
        <v>7672.5</v>
      </c>
      <c r="N42" s="11">
        <f>M42-H42</f>
        <v>2650.5</v>
      </c>
      <c r="O42" s="11">
        <f>L42</f>
        <v>6132.5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1008</v>
      </c>
      <c r="H45" s="17">
        <f>SUM(H42:H44)</f>
        <v>5022</v>
      </c>
      <c r="I45" s="16"/>
      <c r="J45" s="17">
        <f>SUM(J42:J44)</f>
        <v>1540</v>
      </c>
      <c r="K45" s="17"/>
      <c r="L45" s="17">
        <f>SUM(L42:L44)</f>
        <v>6132.5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0+275+303+55+385+192+138+440+165+27+83+27+110+110+330+220+825+715+303+275+165+275+137+248+330</f>
        <v>6133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28">(C48+(F48*B48))-K48</f>
        <v>9.5</v>
      </c>
      <c r="F48" s="4">
        <f>0+0</f>
        <v>0</v>
      </c>
      <c r="G48" s="11">
        <f t="shared" ref="G48:G57" si="29">E48*D48</f>
        <v>2156.5</v>
      </c>
      <c r="H48" s="11">
        <f t="shared" ref="H48:H57" si="30">(E48+K48)*D48</f>
        <v>3405</v>
      </c>
      <c r="I48" s="5">
        <v>250</v>
      </c>
      <c r="J48" s="11">
        <f t="shared" ref="J48:J57" si="31">(I48*E48)</f>
        <v>2375</v>
      </c>
      <c r="K48" s="11">
        <f>0+0+1+1+1+1.5+1</f>
        <v>5.5</v>
      </c>
      <c r="L48" s="11">
        <f t="shared" ref="L48:L57" si="32">K48*I48</f>
        <v>1375</v>
      </c>
      <c r="M48" s="11">
        <f t="shared" ref="M48:M57" si="33">J48+L48</f>
        <v>3750</v>
      </c>
      <c r="N48" s="11">
        <f t="shared" ref="N48:N57" si="34">M48-H48</f>
        <v>345</v>
      </c>
      <c r="O48" s="11">
        <f t="shared" ref="O48:O57" si="35">L48</f>
        <v>1375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28"/>
        <v>8</v>
      </c>
      <c r="F49" s="4">
        <f>0+0</f>
        <v>0</v>
      </c>
      <c r="G49" s="11">
        <f t="shared" si="29"/>
        <v>1816</v>
      </c>
      <c r="H49" s="11">
        <f t="shared" si="30"/>
        <v>3405</v>
      </c>
      <c r="I49" s="5">
        <v>250</v>
      </c>
      <c r="J49" s="11">
        <f t="shared" si="31"/>
        <v>2000</v>
      </c>
      <c r="K49" s="11">
        <f>0+0+1+1+2+1+1+1</f>
        <v>7</v>
      </c>
      <c r="L49" s="11">
        <f t="shared" si="32"/>
        <v>1750</v>
      </c>
      <c r="M49" s="11">
        <f t="shared" si="33"/>
        <v>3750</v>
      </c>
      <c r="N49" s="11">
        <f t="shared" si="34"/>
        <v>345</v>
      </c>
      <c r="O49" s="11">
        <f t="shared" si="35"/>
        <v>1750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28"/>
        <v>64</v>
      </c>
      <c r="F50" s="4">
        <f>0+0</f>
        <v>0</v>
      </c>
      <c r="G50" s="11">
        <f t="shared" si="29"/>
        <v>1700</v>
      </c>
      <c r="H50" s="11">
        <f t="shared" si="30"/>
        <v>1700</v>
      </c>
      <c r="I50" s="5">
        <v>30</v>
      </c>
      <c r="J50" s="11">
        <f t="shared" si="31"/>
        <v>1920</v>
      </c>
      <c r="K50" s="11">
        <f t="shared" ref="K50:K57" si="36">0+0</f>
        <v>0</v>
      </c>
      <c r="L50" s="11">
        <f t="shared" si="32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28"/>
        <v>72</v>
      </c>
      <c r="F51" s="4">
        <f>0+0</f>
        <v>0</v>
      </c>
      <c r="G51" s="11">
        <f t="shared" si="29"/>
        <v>1700</v>
      </c>
      <c r="H51" s="11">
        <f t="shared" si="30"/>
        <v>1700</v>
      </c>
      <c r="I51" s="5">
        <v>30</v>
      </c>
      <c r="J51" s="11">
        <f t="shared" si="31"/>
        <v>2160</v>
      </c>
      <c r="K51" s="11">
        <f t="shared" si="36"/>
        <v>0</v>
      </c>
      <c r="L51" s="11">
        <f t="shared" si="32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28"/>
        <v>0</v>
      </c>
      <c r="F52" s="4">
        <f t="shared" ref="F52:F57" si="37">0+0</f>
        <v>0</v>
      </c>
      <c r="G52" s="11">
        <f t="shared" si="29"/>
        <v>0</v>
      </c>
      <c r="H52" s="11">
        <f t="shared" si="30"/>
        <v>0</v>
      </c>
      <c r="I52" s="5"/>
      <c r="J52" s="11">
        <f t="shared" si="31"/>
        <v>0</v>
      </c>
      <c r="K52" s="11">
        <f t="shared" si="36"/>
        <v>0</v>
      </c>
      <c r="L52" s="11">
        <f t="shared" si="32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28"/>
        <v>0</v>
      </c>
      <c r="F53" s="4">
        <f t="shared" si="37"/>
        <v>0</v>
      </c>
      <c r="G53" s="11">
        <f t="shared" si="29"/>
        <v>0</v>
      </c>
      <c r="H53" s="11">
        <f t="shared" si="30"/>
        <v>0</v>
      </c>
      <c r="I53" s="5"/>
      <c r="J53" s="11">
        <f t="shared" si="31"/>
        <v>0</v>
      </c>
      <c r="K53" s="11">
        <f t="shared" si="36"/>
        <v>0</v>
      </c>
      <c r="L53" s="11">
        <f t="shared" si="32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28"/>
        <v>0</v>
      </c>
      <c r="F54" s="4">
        <f t="shared" si="37"/>
        <v>0</v>
      </c>
      <c r="G54" s="11">
        <f t="shared" si="29"/>
        <v>0</v>
      </c>
      <c r="H54" s="11">
        <f t="shared" si="30"/>
        <v>0</v>
      </c>
      <c r="I54" s="5"/>
      <c r="J54" s="11">
        <f t="shared" si="31"/>
        <v>0</v>
      </c>
      <c r="K54" s="11">
        <f t="shared" si="36"/>
        <v>0</v>
      </c>
      <c r="L54" s="11">
        <f t="shared" si="32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28"/>
        <v>0</v>
      </c>
      <c r="F55" s="4">
        <f t="shared" si="37"/>
        <v>0</v>
      </c>
      <c r="G55" s="11">
        <f t="shared" si="29"/>
        <v>0</v>
      </c>
      <c r="H55" s="11">
        <f t="shared" si="30"/>
        <v>0</v>
      </c>
      <c r="I55" s="5"/>
      <c r="J55" s="11">
        <f t="shared" si="31"/>
        <v>0</v>
      </c>
      <c r="K55" s="11">
        <f t="shared" si="36"/>
        <v>0</v>
      </c>
      <c r="L55" s="11">
        <f t="shared" si="32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28"/>
        <v>0</v>
      </c>
      <c r="F56" s="4">
        <f t="shared" si="37"/>
        <v>0</v>
      </c>
      <c r="G56" s="11">
        <f t="shared" si="29"/>
        <v>0</v>
      </c>
      <c r="H56" s="11">
        <f t="shared" si="30"/>
        <v>0</v>
      </c>
      <c r="I56" s="5"/>
      <c r="J56" s="11">
        <f t="shared" si="31"/>
        <v>0</v>
      </c>
      <c r="K56" s="11">
        <f t="shared" si="36"/>
        <v>0</v>
      </c>
      <c r="L56" s="11">
        <f t="shared" si="32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28"/>
        <v>0</v>
      </c>
      <c r="F57" s="4">
        <f t="shared" si="37"/>
        <v>0</v>
      </c>
      <c r="G57" s="11">
        <f t="shared" si="29"/>
        <v>0</v>
      </c>
      <c r="H57" s="11">
        <f t="shared" si="30"/>
        <v>0</v>
      </c>
      <c r="I57" s="5"/>
      <c r="J57" s="11">
        <f t="shared" si="31"/>
        <v>0</v>
      </c>
      <c r="K57" s="11">
        <f t="shared" si="36"/>
        <v>0</v>
      </c>
      <c r="L57" s="11">
        <f t="shared" si="32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7372.5</v>
      </c>
      <c r="H58" s="17">
        <f>SUM(H48:H57)</f>
        <v>10210</v>
      </c>
      <c r="I58" s="39"/>
      <c r="J58" s="17">
        <f>SUM(J48:J57)</f>
        <v>8455</v>
      </c>
      <c r="K58" s="41"/>
      <c r="L58" s="17">
        <f>SUM(L48:L57)</f>
        <v>3125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0+0+250+250+250+250+250+375+500+250+250+250+250</f>
        <v>3125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38">(C61+(F61*B61))-K61</f>
        <v>8</v>
      </c>
      <c r="F61" s="4">
        <f>0+0</f>
        <v>0</v>
      </c>
      <c r="G61" s="11">
        <f t="shared" ref="G61:G68" si="39">E61*D61</f>
        <v>1128</v>
      </c>
      <c r="H61" s="11">
        <f t="shared" ref="H61:H68" si="40">(E61+K61)*D61</f>
        <v>1833</v>
      </c>
      <c r="I61" s="5">
        <v>155</v>
      </c>
      <c r="J61" s="11">
        <f t="shared" ref="J61:J68" si="41">(I61*E61)</f>
        <v>1240</v>
      </c>
      <c r="K61" s="11">
        <f>0+0+2+1+1+1</f>
        <v>5</v>
      </c>
      <c r="L61" s="11">
        <f t="shared" ref="L61:L68" si="42">K61*I61</f>
        <v>775</v>
      </c>
      <c r="M61" s="11">
        <f t="shared" ref="M61:M68" si="43">J61+L61</f>
        <v>2015</v>
      </c>
      <c r="N61" s="11">
        <f t="shared" ref="N61:N68" si="44">M61-H61</f>
        <v>182</v>
      </c>
      <c r="O61" s="11">
        <f t="shared" ref="O61:O68" si="45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38"/>
        <v>13.04</v>
      </c>
      <c r="F62" s="4">
        <f>0+0+0.75+0.44</f>
        <v>1.19</v>
      </c>
      <c r="G62" s="11">
        <f t="shared" si="39"/>
        <v>1008.155</v>
      </c>
      <c r="H62" s="11">
        <f t="shared" si="40"/>
        <v>2013.2175</v>
      </c>
      <c r="I62" s="5">
        <v>85</v>
      </c>
      <c r="J62" s="11">
        <f t="shared" si="41"/>
        <v>1108.3999999999999</v>
      </c>
      <c r="K62" s="11">
        <f>0+0+1+1+1+2+2+1+1+1+2+1</f>
        <v>13</v>
      </c>
      <c r="L62" s="11">
        <f t="shared" si="42"/>
        <v>1105</v>
      </c>
      <c r="M62" s="11">
        <f t="shared" si="43"/>
        <v>2213.3999999999996</v>
      </c>
      <c r="N62" s="11">
        <f t="shared" si="44"/>
        <v>200.18249999999966</v>
      </c>
      <c r="O62" s="11">
        <f t="shared" si="45"/>
        <v>1105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38"/>
        <v>1</v>
      </c>
      <c r="F63" s="4">
        <f>0+0</f>
        <v>0</v>
      </c>
      <c r="G63" s="11">
        <f t="shared" si="39"/>
        <v>77.333333333333329</v>
      </c>
      <c r="H63" s="11">
        <f t="shared" si="40"/>
        <v>618.66666666666663</v>
      </c>
      <c r="I63" s="5">
        <v>85</v>
      </c>
      <c r="J63" s="11">
        <f t="shared" si="41"/>
        <v>85</v>
      </c>
      <c r="K63" s="11">
        <f>0+0+1+1+1+1+2+1</f>
        <v>7</v>
      </c>
      <c r="L63" s="11">
        <f t="shared" si="42"/>
        <v>595</v>
      </c>
      <c r="M63" s="11">
        <f t="shared" si="43"/>
        <v>680</v>
      </c>
      <c r="N63" s="11">
        <f t="shared" si="44"/>
        <v>61.333333333333371</v>
      </c>
      <c r="O63" s="11">
        <f t="shared" si="45"/>
        <v>595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38"/>
        <v>8.9600000000000009</v>
      </c>
      <c r="F64" s="4">
        <f>0+0+0.25+0.56</f>
        <v>0.81</v>
      </c>
      <c r="G64" s="11">
        <f t="shared" si="39"/>
        <v>692.72</v>
      </c>
      <c r="H64" s="11">
        <f t="shared" si="40"/>
        <v>1465.845</v>
      </c>
      <c r="I64" s="5">
        <v>85</v>
      </c>
      <c r="J64" s="11">
        <f t="shared" si="41"/>
        <v>761.6</v>
      </c>
      <c r="K64" s="11">
        <f>0+0+1+1+1+1+1+1-1+2+2+1</f>
        <v>10</v>
      </c>
      <c r="L64" s="11">
        <f t="shared" si="42"/>
        <v>850</v>
      </c>
      <c r="M64" s="11">
        <f t="shared" si="43"/>
        <v>1611.6</v>
      </c>
      <c r="N64" s="11">
        <f t="shared" si="44"/>
        <v>145.75499999999988</v>
      </c>
      <c r="O64" s="11">
        <f t="shared" si="45"/>
        <v>850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38"/>
        <v>0</v>
      </c>
      <c r="F65" s="4">
        <f>0+0</f>
        <v>0</v>
      </c>
      <c r="G65" s="11">
        <f t="shared" si="39"/>
        <v>0</v>
      </c>
      <c r="H65" s="11">
        <f t="shared" si="40"/>
        <v>0</v>
      </c>
      <c r="I65" s="5"/>
      <c r="J65" s="11">
        <f t="shared" si="41"/>
        <v>0</v>
      </c>
      <c r="K65" s="11">
        <f>0+0</f>
        <v>0</v>
      </c>
      <c r="L65" s="11">
        <f t="shared" si="42"/>
        <v>0</v>
      </c>
      <c r="M65" s="11">
        <f t="shared" si="43"/>
        <v>0</v>
      </c>
      <c r="N65" s="11">
        <f t="shared" si="44"/>
        <v>0</v>
      </c>
      <c r="O65" s="11">
        <f t="shared" si="45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38"/>
        <v>0</v>
      </c>
      <c r="F66" s="4">
        <f>0+0</f>
        <v>0</v>
      </c>
      <c r="G66" s="11">
        <f t="shared" si="39"/>
        <v>0</v>
      </c>
      <c r="H66" s="11">
        <f t="shared" si="40"/>
        <v>0</v>
      </c>
      <c r="I66" s="5"/>
      <c r="J66" s="11">
        <f t="shared" si="41"/>
        <v>0</v>
      </c>
      <c r="K66" s="11">
        <f>0+0</f>
        <v>0</v>
      </c>
      <c r="L66" s="11">
        <f t="shared" si="42"/>
        <v>0</v>
      </c>
      <c r="M66" s="11">
        <f t="shared" si="43"/>
        <v>0</v>
      </c>
      <c r="N66" s="11">
        <f t="shared" si="44"/>
        <v>0</v>
      </c>
      <c r="O66" s="11">
        <f t="shared" si="45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38"/>
        <v>0</v>
      </c>
      <c r="F67" s="4">
        <f>0+0</f>
        <v>0</v>
      </c>
      <c r="G67" s="11">
        <f t="shared" si="39"/>
        <v>0</v>
      </c>
      <c r="H67" s="11">
        <f t="shared" si="40"/>
        <v>0</v>
      </c>
      <c r="I67" s="5"/>
      <c r="J67" s="11">
        <f t="shared" si="41"/>
        <v>0</v>
      </c>
      <c r="K67" s="11">
        <f>0+0</f>
        <v>0</v>
      </c>
      <c r="L67" s="11">
        <f t="shared" si="42"/>
        <v>0</v>
      </c>
      <c r="M67" s="11">
        <f t="shared" si="43"/>
        <v>0</v>
      </c>
      <c r="N67" s="11">
        <f t="shared" si="44"/>
        <v>0</v>
      </c>
      <c r="O67" s="11">
        <f t="shared" si="45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38"/>
        <v>0</v>
      </c>
      <c r="F68" s="4">
        <f>0+0</f>
        <v>0</v>
      </c>
      <c r="G68" s="11">
        <f t="shared" si="39"/>
        <v>0</v>
      </c>
      <c r="H68" s="11">
        <f t="shared" si="40"/>
        <v>0</v>
      </c>
      <c r="I68" s="5"/>
      <c r="J68" s="11">
        <f t="shared" si="41"/>
        <v>0</v>
      </c>
      <c r="K68" s="11">
        <f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2906.208333333333</v>
      </c>
      <c r="H69" s="17">
        <f>SUM(H61:H68)</f>
        <v>5930.729166666667</v>
      </c>
      <c r="I69" s="39"/>
      <c r="J69" s="17">
        <f>SUM(J61:J68)</f>
        <v>3194.9999999999995</v>
      </c>
      <c r="K69" s="41"/>
      <c r="L69" s="17">
        <f>SUM(L61:L68)</f>
        <v>3325</v>
      </c>
      <c r="M69" s="17">
        <f>SUM(M61:M68)</f>
        <v>6520</v>
      </c>
      <c r="N69" s="17">
        <f>SUM(N61:N68)</f>
        <v>589.27083333333292</v>
      </c>
      <c r="O69" s="17">
        <f>SUM(O61:O68)-P69</f>
        <v>0</v>
      </c>
      <c r="P69" s="17">
        <f>0+0+255+395+240+170+240+170+85+255+170+240+85+170+170+85+170+255+85+85</f>
        <v>3325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34086.5</v>
      </c>
    </row>
    <row r="77" spans="1:16">
      <c r="A77" s="23" t="s">
        <v>61</v>
      </c>
      <c r="B77" s="44">
        <f>J16+J29+J39+J45+J58+J69</f>
        <v>40455</v>
      </c>
    </row>
    <row r="78" spans="1:16" ht="15.75" thickBot="1">
      <c r="A78" s="45" t="s">
        <v>64</v>
      </c>
      <c r="B78" s="51">
        <f>B79-B74-B75</f>
        <v>53814.895833333328</v>
      </c>
    </row>
    <row r="79" spans="1:16">
      <c r="A79" s="46" t="s">
        <v>53</v>
      </c>
      <c r="B79" s="47">
        <f>H16+H29+H39+H45+H58+H69</f>
        <v>86470.895833333328</v>
      </c>
    </row>
    <row r="80" spans="1:16">
      <c r="A80" s="43" t="s">
        <v>59</v>
      </c>
      <c r="B80" s="48">
        <f>M16+M29+M39+M45+M58+M69</f>
        <v>104442.5</v>
      </c>
    </row>
    <row r="81" spans="1:2">
      <c r="A81" s="24" t="s">
        <v>58</v>
      </c>
      <c r="B81" s="27">
        <f>N16+N29+N39+N45+N58+N69</f>
        <v>17971.604166666664</v>
      </c>
    </row>
    <row r="82" spans="1:2" ht="15.75" thickBot="1">
      <c r="A82" s="49" t="s">
        <v>67</v>
      </c>
      <c r="B82" s="50">
        <f>L16+L29+L39+L45+L58+L69</f>
        <v>63987.5</v>
      </c>
    </row>
    <row r="83" spans="1:2">
      <c r="A83" s="52" t="s">
        <v>63</v>
      </c>
      <c r="B83" s="53">
        <f>P16+P29+P39+P45+P58+P69</f>
        <v>63988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40394.104166666672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80848.604166666672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2015-03-29T18:14:36Z</dcterms:modified>
</cp:coreProperties>
</file>