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29"/>
  <c r="P45"/>
  <c r="P69"/>
  <c r="K64"/>
  <c r="K61"/>
  <c r="K42"/>
  <c r="K19"/>
  <c r="F11"/>
  <c r="F10"/>
  <c r="K14"/>
  <c r="K12"/>
  <c r="K11"/>
  <c r="K10"/>
  <c r="K9"/>
  <c r="K8"/>
  <c r="F7"/>
  <c r="K7"/>
  <c r="F6"/>
  <c r="K6"/>
  <c r="K5"/>
  <c r="F5"/>
  <c r="B75" l="1"/>
  <c r="B73" l="1"/>
  <c r="K63" l="1"/>
  <c r="K62"/>
  <c r="K15"/>
  <c r="K13"/>
  <c r="F42"/>
  <c r="F51"/>
  <c r="F50"/>
  <c r="F49"/>
  <c r="F48"/>
  <c r="F64"/>
  <c r="F63"/>
  <c r="F62"/>
  <c r="F61"/>
  <c r="K49" l="1"/>
  <c r="K48"/>
  <c r="P58"/>
  <c r="F19"/>
  <c r="F8"/>
  <c r="F9"/>
  <c r="F12"/>
  <c r="F13"/>
  <c r="F14"/>
  <c r="F15"/>
  <c r="K65"/>
  <c r="L15"/>
  <c r="O15" s="1"/>
  <c r="D15"/>
  <c r="L14"/>
  <c r="O14" s="1"/>
  <c r="D14"/>
  <c r="E15" l="1"/>
  <c r="E14"/>
  <c r="J14" s="1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F20"/>
  <c r="D20"/>
  <c r="D42"/>
  <c r="E12"/>
  <c r="H12" s="1"/>
  <c r="D12"/>
  <c r="D10"/>
  <c r="E13"/>
  <c r="J13" s="1"/>
  <c r="D13"/>
  <c r="L8"/>
  <c r="O8" s="1"/>
  <c r="D8"/>
  <c r="L42"/>
  <c r="P39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K32"/>
  <c r="L32" s="1"/>
  <c r="E19"/>
  <c r="H19" s="1"/>
  <c r="L19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F32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20"/>
  <c r="G38"/>
  <c r="G36"/>
  <c r="G34"/>
  <c r="G37"/>
  <c r="G35"/>
  <c r="G33"/>
  <c r="G32"/>
  <c r="G19"/>
  <c r="G7"/>
  <c r="G6"/>
  <c r="N62" l="1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H16" s="1"/>
  <c r="G29"/>
  <c r="G39"/>
  <c r="J69" l="1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86" l="1"/>
  <c r="B88" s="1"/>
  <c r="B78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<sst xmlns="http://schemas.openxmlformats.org/spreadsheetml/2006/main" count="176" uniqueCount="93">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</sst>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69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69</v>
      </c>
      <c r="F5" s="4">
        <f>0+0</f>
        <v>0</v>
      </c>
      <c r="G5" s="11">
        <f>E5*D5</f>
        <v>1351.25</v>
      </c>
      <c r="H5" s="11">
        <f>(E5+K5)*D5</f>
        <v>1880</v>
      </c>
      <c r="I5" s="11">
        <v>25</v>
      </c>
      <c r="J5" s="11">
        <f>(I5*E5)</f>
        <v>1725</v>
      </c>
      <c r="K5" s="11">
        <f>0+0+13+14</f>
        <v>27</v>
      </c>
      <c r="L5" s="11">
        <f>K5*I5</f>
        <v>675</v>
      </c>
      <c r="M5" s="11">
        <f>J5+L5</f>
        <v>2400</v>
      </c>
      <c r="N5" s="11">
        <f>M5-H5</f>
        <v>520</v>
      </c>
      <c r="O5" s="11">
        <f>L5</f>
        <v>675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50</v>
      </c>
      <c r="F6" s="4">
        <f>0+0+1</f>
        <v>1</v>
      </c>
      <c r="G6" s="11">
        <f t="shared" ref="G6:G15" si="1">E6*D6</f>
        <v>1666.6666666666667</v>
      </c>
      <c r="H6" s="11">
        <f t="shared" ref="H6:H15" si="2">(E6+K6)*D6</f>
        <v>3200</v>
      </c>
      <c r="I6" s="11">
        <v>40</v>
      </c>
      <c r="J6" s="11">
        <f t="shared" ref="J6:J15" si="3">(I6*E6)</f>
        <v>2000</v>
      </c>
      <c r="K6" s="11">
        <f>0+0+39+7</f>
        <v>46</v>
      </c>
      <c r="L6" s="11">
        <f t="shared" ref="L6:L15" si="4">K6*I6</f>
        <v>1840</v>
      </c>
      <c r="M6" s="11">
        <f t="shared" ref="M6:M15" si="5">J6+L6</f>
        <v>3840</v>
      </c>
      <c r="N6" s="11">
        <f t="shared" ref="N6:N15" si="6">M6-H6</f>
        <v>640</v>
      </c>
      <c r="O6" s="11">
        <f t="shared" ref="O6:O15" si="7">L6</f>
        <v>1840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27</v>
      </c>
      <c r="F7" s="4">
        <f>0+0+1</f>
        <v>1</v>
      </c>
      <c r="G7" s="11">
        <f t="shared" si="1"/>
        <v>1417.5</v>
      </c>
      <c r="H7" s="11">
        <f t="shared" si="2"/>
        <v>1890</v>
      </c>
      <c r="I7" s="11">
        <v>60</v>
      </c>
      <c r="J7" s="11">
        <f t="shared" si="3"/>
        <v>1620</v>
      </c>
      <c r="K7" s="11">
        <f>0+0+7+2</f>
        <v>9</v>
      </c>
      <c r="L7" s="11">
        <f t="shared" si="4"/>
        <v>540</v>
      </c>
      <c r="M7" s="11">
        <f t="shared" si="5"/>
        <v>2160</v>
      </c>
      <c r="N7" s="11">
        <f t="shared" si="6"/>
        <v>270</v>
      </c>
      <c r="O7" s="11">
        <f t="shared" si="7"/>
        <v>540</v>
      </c>
      <c r="P7" s="11"/>
    </row>
    <row r="8" spans="1:16">
      <c r="A8" s="7" t="s">
        <v>73</v>
      </c>
      <c r="B8" s="10">
        <v>24</v>
      </c>
      <c r="C8" s="9">
        <v>45</v>
      </c>
      <c r="D8" s="8">
        <f>700/24</f>
        <v>29.166666666666668</v>
      </c>
      <c r="E8" s="4">
        <f t="shared" si="0"/>
        <v>40</v>
      </c>
      <c r="F8" s="4">
        <f t="shared" ref="F6:F15" si="8">0+0</f>
        <v>0</v>
      </c>
      <c r="G8" s="11">
        <f t="shared" si="1"/>
        <v>1166.6666666666667</v>
      </c>
      <c r="H8" s="11">
        <f t="shared" si="2"/>
        <v>1312.5</v>
      </c>
      <c r="I8" s="11">
        <v>40</v>
      </c>
      <c r="J8" s="11">
        <f t="shared" si="3"/>
        <v>1600</v>
      </c>
      <c r="K8" s="11">
        <f>0+0+5</f>
        <v>5</v>
      </c>
      <c r="L8" s="11">
        <f t="shared" si="4"/>
        <v>200</v>
      </c>
      <c r="M8" s="11">
        <f t="shared" si="5"/>
        <v>1800</v>
      </c>
      <c r="N8" s="11">
        <f t="shared" si="6"/>
        <v>487.5</v>
      </c>
      <c r="O8" s="11">
        <f t="shared" si="7"/>
        <v>200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16</v>
      </c>
      <c r="F9" s="4">
        <f t="shared" si="8"/>
        <v>0</v>
      </c>
      <c r="G9" s="11">
        <f t="shared" si="1"/>
        <v>783.33333333333337</v>
      </c>
      <c r="H9" s="11">
        <f t="shared" si="2"/>
        <v>979.16666666666674</v>
      </c>
      <c r="I9" s="11">
        <v>60</v>
      </c>
      <c r="J9" s="11">
        <f t="shared" si="3"/>
        <v>960</v>
      </c>
      <c r="K9" s="11">
        <f>0+0+2+2</f>
        <v>4</v>
      </c>
      <c r="L9" s="11">
        <f t="shared" si="4"/>
        <v>240</v>
      </c>
      <c r="M9" s="11">
        <f t="shared" si="5"/>
        <v>1200</v>
      </c>
      <c r="N9" s="11">
        <f t="shared" si="6"/>
        <v>220.83333333333326</v>
      </c>
      <c r="O9" s="11">
        <f t="shared" si="7"/>
        <v>240</v>
      </c>
      <c r="P9" s="11"/>
    </row>
    <row r="10" spans="1:16">
      <c r="A10" s="7" t="s">
        <v>74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38</v>
      </c>
      <c r="F10" s="4">
        <f>0+0+2</f>
        <v>2</v>
      </c>
      <c r="G10" s="11">
        <f t="shared" si="1"/>
        <v>3103.3333333333335</v>
      </c>
      <c r="H10" s="11">
        <f t="shared" si="2"/>
        <v>3838.3333333333335</v>
      </c>
      <c r="I10" s="11">
        <v>100</v>
      </c>
      <c r="J10" s="11">
        <f t="shared" si="3"/>
        <v>3800</v>
      </c>
      <c r="K10" s="11">
        <f>0+0+7+2</f>
        <v>9</v>
      </c>
      <c r="L10" s="11">
        <f t="shared" si="4"/>
        <v>900</v>
      </c>
      <c r="M10" s="11">
        <f t="shared" si="5"/>
        <v>4700</v>
      </c>
      <c r="N10" s="11">
        <f t="shared" si="6"/>
        <v>861.66666666666652</v>
      </c>
      <c r="O10" s="11">
        <f t="shared" si="7"/>
        <v>900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27</v>
      </c>
      <c r="F11" s="4">
        <f>0+0+2</f>
        <v>2</v>
      </c>
      <c r="G11" s="11">
        <f t="shared" si="1"/>
        <v>3600.0000000000005</v>
      </c>
      <c r="H11" s="11">
        <f t="shared" si="2"/>
        <v>4666.666666666667</v>
      </c>
      <c r="I11" s="11">
        <v>150</v>
      </c>
      <c r="J11" s="11">
        <f t="shared" si="3"/>
        <v>4050</v>
      </c>
      <c r="K11" s="11">
        <f>0+0+7+1</f>
        <v>8</v>
      </c>
      <c r="L11" s="11">
        <f t="shared" si="4"/>
        <v>1200</v>
      </c>
      <c r="M11" s="11">
        <f t="shared" si="5"/>
        <v>5250</v>
      </c>
      <c r="N11" s="11">
        <f t="shared" si="6"/>
        <v>583.33333333333303</v>
      </c>
      <c r="O11" s="11">
        <f t="shared" si="7"/>
        <v>1200</v>
      </c>
      <c r="P11" s="11"/>
    </row>
    <row r="12" spans="1:16">
      <c r="A12" s="61" t="s">
        <v>76</v>
      </c>
      <c r="B12" s="62">
        <v>12</v>
      </c>
      <c r="C12" s="63">
        <v>26</v>
      </c>
      <c r="D12" s="64">
        <f>600/12</f>
        <v>50</v>
      </c>
      <c r="E12" s="4">
        <f t="shared" si="0"/>
        <v>22</v>
      </c>
      <c r="F12" s="4">
        <f t="shared" si="8"/>
        <v>0</v>
      </c>
      <c r="G12" s="11">
        <f t="shared" si="1"/>
        <v>1100</v>
      </c>
      <c r="H12" s="11">
        <f t="shared" si="2"/>
        <v>1300</v>
      </c>
      <c r="I12" s="65">
        <v>60</v>
      </c>
      <c r="J12" s="65">
        <f t="shared" si="3"/>
        <v>1320</v>
      </c>
      <c r="K12" s="11">
        <f>0+0+3+1</f>
        <v>4</v>
      </c>
      <c r="L12" s="11">
        <f t="shared" si="4"/>
        <v>240</v>
      </c>
      <c r="M12" s="11">
        <f t="shared" si="5"/>
        <v>1560</v>
      </c>
      <c r="N12" s="11">
        <f t="shared" si="6"/>
        <v>260</v>
      </c>
      <c r="O12" s="11">
        <f t="shared" si="7"/>
        <v>240</v>
      </c>
      <c r="P12" s="65"/>
    </row>
    <row r="13" spans="1:16">
      <c r="A13" s="61" t="s">
        <v>75</v>
      </c>
      <c r="B13" s="62">
        <v>12</v>
      </c>
      <c r="C13" s="63">
        <v>28</v>
      </c>
      <c r="D13" s="64">
        <f>570/12</f>
        <v>47.5</v>
      </c>
      <c r="E13" s="4">
        <f t="shared" si="0"/>
        <v>23</v>
      </c>
      <c r="F13" s="4">
        <f t="shared" si="8"/>
        <v>0</v>
      </c>
      <c r="G13" s="11">
        <f t="shared" si="1"/>
        <v>1092.5</v>
      </c>
      <c r="H13" s="11">
        <f t="shared" si="2"/>
        <v>1330</v>
      </c>
      <c r="I13" s="65">
        <v>60</v>
      </c>
      <c r="J13" s="65">
        <f t="shared" si="3"/>
        <v>1380</v>
      </c>
      <c r="K13" s="11">
        <f>0+0+5</f>
        <v>5</v>
      </c>
      <c r="L13" s="11">
        <f t="shared" si="4"/>
        <v>300</v>
      </c>
      <c r="M13" s="11">
        <f t="shared" si="5"/>
        <v>1680</v>
      </c>
      <c r="N13" s="11">
        <f t="shared" si="6"/>
        <v>350</v>
      </c>
      <c r="O13" s="11">
        <f t="shared" si="7"/>
        <v>300</v>
      </c>
      <c r="P13" s="65"/>
    </row>
    <row r="14" spans="1:16">
      <c r="A14" s="61" t="s">
        <v>88</v>
      </c>
      <c r="B14" s="62">
        <v>12</v>
      </c>
      <c r="C14" s="63">
        <v>10</v>
      </c>
      <c r="D14" s="64">
        <f>570/12</f>
        <v>47.5</v>
      </c>
      <c r="E14" s="4">
        <f t="shared" si="0"/>
        <v>5</v>
      </c>
      <c r="F14" s="4">
        <f t="shared" si="8"/>
        <v>0</v>
      </c>
      <c r="G14" s="11">
        <f t="shared" si="1"/>
        <v>237.5</v>
      </c>
      <c r="H14" s="11">
        <f t="shared" si="2"/>
        <v>475</v>
      </c>
      <c r="I14" s="65">
        <v>60</v>
      </c>
      <c r="J14" s="65">
        <f t="shared" si="3"/>
        <v>300</v>
      </c>
      <c r="K14" s="11">
        <f>0+0+2+3</f>
        <v>5</v>
      </c>
      <c r="L14" s="11">
        <f t="shared" si="4"/>
        <v>300</v>
      </c>
      <c r="M14" s="11">
        <f t="shared" si="5"/>
        <v>600</v>
      </c>
      <c r="N14" s="11">
        <f t="shared" si="6"/>
        <v>125</v>
      </c>
      <c r="O14" s="11">
        <f t="shared" si="7"/>
        <v>300</v>
      </c>
      <c r="P14" s="65"/>
    </row>
    <row r="15" spans="1:16">
      <c r="A15" s="61" t="s">
        <v>89</v>
      </c>
      <c r="B15" s="62">
        <v>24</v>
      </c>
      <c r="C15" s="63">
        <v>23</v>
      </c>
      <c r="D15" s="64">
        <f>480/24</f>
        <v>20</v>
      </c>
      <c r="E15" s="4">
        <f t="shared" si="0"/>
        <v>21</v>
      </c>
      <c r="F15" s="4">
        <f t="shared" si="8"/>
        <v>0</v>
      </c>
      <c r="G15" s="11">
        <f t="shared" si="1"/>
        <v>420</v>
      </c>
      <c r="H15" s="11">
        <f t="shared" si="2"/>
        <v>460</v>
      </c>
      <c r="I15" s="65">
        <v>30</v>
      </c>
      <c r="J15" s="65">
        <f t="shared" si="3"/>
        <v>630</v>
      </c>
      <c r="K15" s="11">
        <f>0+0+2</f>
        <v>2</v>
      </c>
      <c r="L15" s="11">
        <f t="shared" si="4"/>
        <v>60</v>
      </c>
      <c r="M15" s="11">
        <f t="shared" si="5"/>
        <v>690</v>
      </c>
      <c r="N15" s="11">
        <f t="shared" si="6"/>
        <v>230</v>
      </c>
      <c r="O15" s="11">
        <f t="shared" si="7"/>
        <v>60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15938.75</v>
      </c>
      <c r="H16" s="17">
        <f>SUM(H5:H15)</f>
        <v>21331.666666666668</v>
      </c>
      <c r="I16" s="17"/>
      <c r="J16" s="17">
        <f>SUM(J5:J15)</f>
        <v>19385</v>
      </c>
      <c r="K16" s="11"/>
      <c r="L16" s="18">
        <f>SUM(L5:L15)</f>
        <v>6495</v>
      </c>
      <c r="M16" s="18">
        <f>SUM(M5:M15)</f>
        <v>25880</v>
      </c>
      <c r="N16" s="18">
        <f>SUM(N5:N15)</f>
        <v>4548.3333333333321</v>
      </c>
      <c r="O16" s="18">
        <f>SUM(O5:O15)-P16</f>
        <v>0</v>
      </c>
      <c r="P16" s="17">
        <f>0+0+5035+1460</f>
        <v>6495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20</v>
      </c>
      <c r="C18" s="35" t="s">
        <v>24</v>
      </c>
      <c r="D18" s="36" t="s">
        <v>79</v>
      </c>
      <c r="E18" s="36" t="s">
        <v>6</v>
      </c>
      <c r="F18" s="36" t="s">
        <v>3</v>
      </c>
      <c r="G18" s="36" t="s">
        <v>54</v>
      </c>
      <c r="H18" s="36" t="s">
        <v>55</v>
      </c>
      <c r="I18" s="36" t="s">
        <v>59</v>
      </c>
      <c r="J18" s="36" t="s">
        <v>15</v>
      </c>
      <c r="K18" s="36" t="s">
        <v>40</v>
      </c>
      <c r="L18" s="36" t="s">
        <v>41</v>
      </c>
      <c r="M18" s="36" t="s">
        <v>57</v>
      </c>
      <c r="N18" s="36" t="s">
        <v>58</v>
      </c>
      <c r="O18" s="36" t="s">
        <v>16</v>
      </c>
      <c r="P18" s="36" t="s">
        <v>4</v>
      </c>
    </row>
    <row r="19" spans="1:16">
      <c r="A19" s="12" t="s">
        <v>87</v>
      </c>
      <c r="B19" s="12">
        <v>24</v>
      </c>
      <c r="C19" s="12">
        <v>15</v>
      </c>
      <c r="D19" s="8">
        <f>972/24</f>
        <v>40.5</v>
      </c>
      <c r="E19" s="4">
        <f>(C19+(F19*B19))-K19</f>
        <v>12</v>
      </c>
      <c r="F19" s="4">
        <f>0+0</f>
        <v>0</v>
      </c>
      <c r="G19" s="11">
        <f>E19*D19</f>
        <v>486</v>
      </c>
      <c r="H19" s="11">
        <f>(E19+K19)*D19</f>
        <v>607.5</v>
      </c>
      <c r="I19" s="4">
        <v>50</v>
      </c>
      <c r="J19" s="11">
        <f>(I19*E19)</f>
        <v>600</v>
      </c>
      <c r="K19" s="11">
        <f>0+0+2+1</f>
        <v>3</v>
      </c>
      <c r="L19" s="11">
        <f>K19*I19</f>
        <v>150</v>
      </c>
      <c r="M19" s="11">
        <f>J19+L19</f>
        <v>750</v>
      </c>
      <c r="N19" s="11">
        <f>M19-H19</f>
        <v>142.5</v>
      </c>
      <c r="O19" s="11">
        <f>L19</f>
        <v>150</v>
      </c>
      <c r="P19" s="4"/>
    </row>
    <row r="20" spans="1:16">
      <c r="A20" s="12" t="s">
        <v>77</v>
      </c>
      <c r="B20" s="5">
        <v>10</v>
      </c>
      <c r="C20" s="12">
        <v>0</v>
      </c>
      <c r="D20" s="4">
        <f>360/10</f>
        <v>36</v>
      </c>
      <c r="E20" s="4">
        <f t="shared" ref="E20:E28" si="9">(C20+(F20*B20))-K20</f>
        <v>0</v>
      </c>
      <c r="F20" s="4">
        <f>0+0</f>
        <v>0</v>
      </c>
      <c r="G20" s="11">
        <f t="shared" ref="G20:G28" si="10">E20*D20</f>
        <v>0</v>
      </c>
      <c r="H20" s="11">
        <f t="shared" ref="H20:H28" si="11">(E20+K20)*D20</f>
        <v>0</v>
      </c>
      <c r="I20" s="4">
        <v>50</v>
      </c>
      <c r="J20" s="11">
        <f t="shared" ref="J20:J28" si="12">(I20*E20)</f>
        <v>0</v>
      </c>
      <c r="K20" s="11">
        <f t="shared" ref="K20:K28" si="13">0+0</f>
        <v>0</v>
      </c>
      <c r="L20" s="11">
        <f t="shared" ref="L20:L27" si="14">K20*I20</f>
        <v>0</v>
      </c>
      <c r="M20" s="11">
        <f t="shared" ref="M20:M28" si="15">J20+L20</f>
        <v>0</v>
      </c>
      <c r="N20" s="11">
        <f t="shared" ref="N20:N28" si="16">M20-H20</f>
        <v>0</v>
      </c>
      <c r="O20" s="11">
        <f t="shared" ref="O20:O28" si="17">L20</f>
        <v>0</v>
      </c>
      <c r="P20" s="4"/>
    </row>
    <row r="21" spans="1:16">
      <c r="A21" s="12" t="s">
        <v>17</v>
      </c>
      <c r="B21" s="5">
        <v>12</v>
      </c>
      <c r="C21" s="12">
        <v>0</v>
      </c>
      <c r="D21" s="4"/>
      <c r="E21" s="4">
        <f t="shared" si="9"/>
        <v>0</v>
      </c>
      <c r="F21" s="4">
        <f t="shared" ref="F21:F28" si="18">0+0</f>
        <v>0</v>
      </c>
      <c r="G21" s="11">
        <f t="shared" si="10"/>
        <v>0</v>
      </c>
      <c r="H21" s="11">
        <f t="shared" si="11"/>
        <v>0</v>
      </c>
      <c r="I21" s="4"/>
      <c r="J21" s="11">
        <f t="shared" si="12"/>
        <v>0</v>
      </c>
      <c r="K21" s="11">
        <f t="shared" si="13"/>
        <v>0</v>
      </c>
      <c r="L21" s="11">
        <f t="shared" si="14"/>
        <v>0</v>
      </c>
      <c r="M21" s="11">
        <f t="shared" si="15"/>
        <v>0</v>
      </c>
      <c r="N21" s="11">
        <f t="shared" si="16"/>
        <v>0</v>
      </c>
      <c r="O21" s="11">
        <f t="shared" si="17"/>
        <v>0</v>
      </c>
      <c r="P21" s="4"/>
    </row>
    <row r="22" spans="1:16">
      <c r="A22" s="12" t="s">
        <v>18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8"/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>
        <f t="shared" si="13"/>
        <v>0</v>
      </c>
      <c r="L22" s="11">
        <f t="shared" si="14"/>
        <v>0</v>
      </c>
      <c r="M22" s="11">
        <f t="shared" si="15"/>
        <v>0</v>
      </c>
      <c r="N22" s="11">
        <f t="shared" si="16"/>
        <v>0</v>
      </c>
      <c r="O22" s="11">
        <f t="shared" si="17"/>
        <v>0</v>
      </c>
      <c r="P22" s="4"/>
    </row>
    <row r="23" spans="1:16">
      <c r="A23" s="12" t="s">
        <v>19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8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3"/>
        <v>0</v>
      </c>
      <c r="L23" s="11">
        <f t="shared" si="14"/>
        <v>0</v>
      </c>
      <c r="M23" s="11">
        <f t="shared" si="15"/>
        <v>0</v>
      </c>
      <c r="N23" s="11">
        <f t="shared" si="16"/>
        <v>0</v>
      </c>
      <c r="O23" s="11">
        <f t="shared" si="17"/>
        <v>0</v>
      </c>
      <c r="P23" s="4"/>
    </row>
    <row r="24" spans="1:16">
      <c r="A24" s="12" t="s">
        <v>21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8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3"/>
        <v>0</v>
      </c>
      <c r="L24" s="11">
        <f t="shared" si="14"/>
        <v>0</v>
      </c>
      <c r="M24" s="11">
        <f t="shared" si="15"/>
        <v>0</v>
      </c>
      <c r="N24" s="11">
        <f t="shared" si="16"/>
        <v>0</v>
      </c>
      <c r="O24" s="11">
        <f t="shared" si="17"/>
        <v>0</v>
      </c>
      <c r="P24" s="4"/>
    </row>
    <row r="25" spans="1:16">
      <c r="A25" s="12" t="s">
        <v>22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8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3"/>
        <v>0</v>
      </c>
      <c r="L25" s="11">
        <f t="shared" si="14"/>
        <v>0</v>
      </c>
      <c r="M25" s="11">
        <f t="shared" si="15"/>
        <v>0</v>
      </c>
      <c r="N25" s="11">
        <f t="shared" si="16"/>
        <v>0</v>
      </c>
      <c r="O25" s="11">
        <f t="shared" si="17"/>
        <v>0</v>
      </c>
      <c r="P25" s="4"/>
    </row>
    <row r="26" spans="1:16">
      <c r="A26" s="12" t="s">
        <v>23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8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3"/>
        <v>0</v>
      </c>
      <c r="L26" s="11">
        <f t="shared" si="14"/>
        <v>0</v>
      </c>
      <c r="M26" s="11">
        <f t="shared" si="15"/>
        <v>0</v>
      </c>
      <c r="N26" s="11">
        <f t="shared" si="16"/>
        <v>0</v>
      </c>
      <c r="O26" s="11">
        <f t="shared" si="17"/>
        <v>0</v>
      </c>
      <c r="P26" s="4"/>
    </row>
    <row r="27" spans="1:16">
      <c r="A27" s="12" t="s">
        <v>25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8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3"/>
        <v>0</v>
      </c>
      <c r="L27" s="11">
        <f t="shared" si="14"/>
        <v>0</v>
      </c>
      <c r="M27" s="11">
        <f t="shared" si="15"/>
        <v>0</v>
      </c>
      <c r="N27" s="11">
        <f t="shared" si="16"/>
        <v>0</v>
      </c>
      <c r="O27" s="11">
        <f t="shared" si="17"/>
        <v>0</v>
      </c>
      <c r="P27" s="4"/>
    </row>
    <row r="28" spans="1:16">
      <c r="A28" s="12" t="s">
        <v>26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8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3"/>
        <v>0</v>
      </c>
      <c r="L28" s="11">
        <f>K28*I28</f>
        <v>0</v>
      </c>
      <c r="M28" s="11">
        <f t="shared" si="15"/>
        <v>0</v>
      </c>
      <c r="N28" s="11">
        <f t="shared" si="16"/>
        <v>0</v>
      </c>
      <c r="O28" s="11">
        <f t="shared" si="17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486</v>
      </c>
      <c r="H29" s="17">
        <f>SUM(H19:H28)</f>
        <v>607.5</v>
      </c>
      <c r="I29" s="16"/>
      <c r="J29" s="17">
        <f>SUM(J19:J28)</f>
        <v>600</v>
      </c>
      <c r="K29" s="18"/>
      <c r="L29" s="18">
        <f>SUM(L19:L28)</f>
        <v>150</v>
      </c>
      <c r="M29" s="21">
        <f>SUM(M19:M28)</f>
        <v>750</v>
      </c>
      <c r="N29" s="21">
        <f>SUM(N19:N28)</f>
        <v>142.5</v>
      </c>
      <c r="O29" s="18">
        <f>SUM(O19:O28)-P29</f>
        <v>0</v>
      </c>
      <c r="P29" s="17">
        <f>0+0+100+50</f>
        <v>150</v>
      </c>
    </row>
    <row r="30" spans="1:16" ht="16.5" thickTop="1">
      <c r="A30" s="71" t="s">
        <v>35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20</v>
      </c>
      <c r="C31" s="35" t="s">
        <v>24</v>
      </c>
      <c r="D31" s="36" t="s">
        <v>79</v>
      </c>
      <c r="E31" s="36" t="s">
        <v>6</v>
      </c>
      <c r="F31" s="36" t="s">
        <v>3</v>
      </c>
      <c r="G31" s="36" t="s">
        <v>54</v>
      </c>
      <c r="H31" s="36" t="s">
        <v>55</v>
      </c>
      <c r="I31" s="36" t="s">
        <v>59</v>
      </c>
      <c r="J31" s="36" t="s">
        <v>15</v>
      </c>
      <c r="K31" s="36" t="s">
        <v>40</v>
      </c>
      <c r="L31" s="36" t="s">
        <v>41</v>
      </c>
      <c r="M31" s="36" t="s">
        <v>57</v>
      </c>
      <c r="N31" s="36" t="s">
        <v>58</v>
      </c>
      <c r="O31" s="36" t="s">
        <v>16</v>
      </c>
      <c r="P31" s="36" t="s">
        <v>4</v>
      </c>
    </row>
    <row r="32" spans="1:16">
      <c r="A32" s="12" t="s">
        <v>27</v>
      </c>
      <c r="B32" s="13">
        <v>12</v>
      </c>
      <c r="C32" s="5">
        <v>0</v>
      </c>
      <c r="D32" s="4"/>
      <c r="E32" s="4">
        <f t="shared" ref="E32:E38" si="19">(C32+(F32*B32))-K32</f>
        <v>0</v>
      </c>
      <c r="F32" s="4">
        <f>0+0</f>
        <v>0</v>
      </c>
      <c r="G32" s="11">
        <f>E32*D32</f>
        <v>0</v>
      </c>
      <c r="H32" s="11">
        <f>(E32+K32)*D32</f>
        <v>0</v>
      </c>
      <c r="I32" s="4"/>
      <c r="J32" s="11">
        <f t="shared" ref="J32:J38" si="20">(I32*E32)</f>
        <v>0</v>
      </c>
      <c r="K32" s="11">
        <f t="shared" ref="K32:K38" si="21">0+0</f>
        <v>0</v>
      </c>
      <c r="L32" s="11">
        <f>K32*I32</f>
        <v>0</v>
      </c>
      <c r="M32" s="11">
        <f t="shared" ref="M32:M38" si="22">J32+L32</f>
        <v>0</v>
      </c>
      <c r="N32" s="11">
        <f t="shared" ref="N32:N38" si="23">M32-H32</f>
        <v>0</v>
      </c>
      <c r="O32" s="11">
        <f t="shared" ref="O32:O38" si="24">L32</f>
        <v>0</v>
      </c>
      <c r="P32" s="4"/>
    </row>
    <row r="33" spans="1:16">
      <c r="A33" s="12" t="s">
        <v>28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5">0+0</f>
        <v>0</v>
      </c>
      <c r="G33" s="11">
        <f t="shared" ref="G33:G38" si="26">E33*D33</f>
        <v>0</v>
      </c>
      <c r="H33" s="11">
        <f t="shared" ref="H33:H38" si="27">(E33+K33)*D33</f>
        <v>0</v>
      </c>
      <c r="I33" s="4"/>
      <c r="J33" s="11">
        <f t="shared" si="20"/>
        <v>0</v>
      </c>
      <c r="K33" s="11">
        <f t="shared" si="21"/>
        <v>0</v>
      </c>
      <c r="L33" s="11">
        <f t="shared" ref="L33:L38" si="28">K33*I33</f>
        <v>0</v>
      </c>
      <c r="M33" s="11">
        <f t="shared" si="22"/>
        <v>0</v>
      </c>
      <c r="N33" s="11">
        <f t="shared" si="23"/>
        <v>0</v>
      </c>
      <c r="O33" s="11">
        <f t="shared" si="24"/>
        <v>0</v>
      </c>
      <c r="P33" s="4"/>
    </row>
    <row r="34" spans="1:16">
      <c r="A34" s="12" t="s">
        <v>29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6"/>
        <v>0</v>
      </c>
      <c r="H34" s="11">
        <f t="shared" si="27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8"/>
        <v>0</v>
      </c>
      <c r="M34" s="11">
        <f t="shared" si="22"/>
        <v>0</v>
      </c>
      <c r="N34" s="11">
        <f t="shared" si="23"/>
        <v>0</v>
      </c>
      <c r="O34" s="11">
        <f t="shared" si="24"/>
        <v>0</v>
      </c>
      <c r="P34" s="4"/>
    </row>
    <row r="35" spans="1:16">
      <c r="A35" s="12" t="s">
        <v>30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5"/>
        <v>0</v>
      </c>
      <c r="G35" s="11">
        <f t="shared" si="26"/>
        <v>0</v>
      </c>
      <c r="H35" s="11">
        <f t="shared" si="27"/>
        <v>0</v>
      </c>
      <c r="I35" s="4"/>
      <c r="J35" s="11">
        <f t="shared" si="20"/>
        <v>0</v>
      </c>
      <c r="K35" s="11">
        <f t="shared" si="21"/>
        <v>0</v>
      </c>
      <c r="L35" s="11">
        <f t="shared" si="28"/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31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/>
      <c r="J36" s="11">
        <f t="shared" si="20"/>
        <v>0</v>
      </c>
      <c r="K36" s="11">
        <f t="shared" si="21"/>
        <v>0</v>
      </c>
      <c r="L36" s="11">
        <f t="shared" si="28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32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5"/>
        <v>0</v>
      </c>
      <c r="G37" s="11">
        <f t="shared" si="26"/>
        <v>0</v>
      </c>
      <c r="H37" s="11">
        <f t="shared" si="27"/>
        <v>0</v>
      </c>
      <c r="I37" s="4"/>
      <c r="J37" s="11">
        <f t="shared" si="20"/>
        <v>0</v>
      </c>
      <c r="K37" s="11">
        <f t="shared" si="21"/>
        <v>0</v>
      </c>
      <c r="L37" s="11">
        <f t="shared" si="28"/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33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0"/>
        <v>0</v>
      </c>
      <c r="K38" s="11">
        <f t="shared" si="21"/>
        <v>0</v>
      </c>
      <c r="L38" s="11">
        <f t="shared" si="28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0</v>
      </c>
      <c r="H39" s="21">
        <f>SUM(H32:H38)</f>
        <v>0</v>
      </c>
      <c r="I39" s="16"/>
      <c r="J39" s="21">
        <f>SUM(J32:J38)</f>
        <v>0</v>
      </c>
      <c r="K39" s="11"/>
      <c r="L39" s="17">
        <f>SUM(L32:L38)</f>
        <v>0</v>
      </c>
      <c r="M39" s="21">
        <f>SUM(M32:M38)</f>
        <v>0</v>
      </c>
      <c r="N39" s="21">
        <f>SUM(N32:N38)</f>
        <v>0</v>
      </c>
      <c r="O39" s="18">
        <f>SUM(O32:O38)-P39</f>
        <v>0</v>
      </c>
      <c r="P39" s="17">
        <f>0+0</f>
        <v>0</v>
      </c>
    </row>
    <row r="40" spans="1:16" ht="16.5" thickTop="1">
      <c r="A40" s="71" t="s">
        <v>34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20</v>
      </c>
      <c r="C41" s="35" t="s">
        <v>24</v>
      </c>
      <c r="D41" s="36" t="s">
        <v>79</v>
      </c>
      <c r="E41" s="36" t="s">
        <v>6</v>
      </c>
      <c r="F41" s="36" t="s">
        <v>3</v>
      </c>
      <c r="G41" s="36" t="s">
        <v>54</v>
      </c>
      <c r="H41" s="36" t="s">
        <v>55</v>
      </c>
      <c r="I41" s="36" t="s">
        <v>59</v>
      </c>
      <c r="J41" s="36" t="s">
        <v>15</v>
      </c>
      <c r="K41" s="36" t="s">
        <v>40</v>
      </c>
      <c r="L41" s="36" t="s">
        <v>41</v>
      </c>
      <c r="M41" s="36" t="s">
        <v>57</v>
      </c>
      <c r="N41" s="36" t="s">
        <v>58</v>
      </c>
      <c r="O41" s="36" t="s">
        <v>16</v>
      </c>
      <c r="P41" s="36" t="s">
        <v>4</v>
      </c>
    </row>
    <row r="42" spans="1:16">
      <c r="A42" s="12" t="s">
        <v>36</v>
      </c>
      <c r="B42" s="13">
        <v>50</v>
      </c>
      <c r="C42" s="5">
        <v>19.75</v>
      </c>
      <c r="D42" s="4">
        <f>3900/50</f>
        <v>78</v>
      </c>
      <c r="E42" s="4">
        <f t="shared" ref="E42:E44" si="29">(C42+(F42*B42))-K42</f>
        <v>14.5</v>
      </c>
      <c r="F42" s="4">
        <f>0+0</f>
        <v>0</v>
      </c>
      <c r="G42" s="11">
        <f t="shared" ref="G42:G44" si="30">E42*D42</f>
        <v>1131</v>
      </c>
      <c r="H42" s="11">
        <f t="shared" ref="H42:H44" si="31">(E42+K42)*D42</f>
        <v>1540.5</v>
      </c>
      <c r="I42" s="4">
        <v>110</v>
      </c>
      <c r="J42" s="11">
        <f t="shared" ref="J42:J44" si="32">(I42*E42)</f>
        <v>1595</v>
      </c>
      <c r="K42" s="11">
        <f>0+0+2.5+2.75</f>
        <v>5.25</v>
      </c>
      <c r="L42" s="11">
        <f t="shared" ref="L42:L44" si="33">K42*I42</f>
        <v>577.5</v>
      </c>
      <c r="M42" s="11">
        <f t="shared" ref="M42:M44" si="34">J42+L42</f>
        <v>2172.5</v>
      </c>
      <c r="N42" s="11">
        <f t="shared" ref="N42:N44" si="35">M42-H42</f>
        <v>632</v>
      </c>
      <c r="O42" s="11">
        <f t="shared" ref="O42:O44" si="36">L42</f>
        <v>577.5</v>
      </c>
      <c r="P42" s="4"/>
    </row>
    <row r="43" spans="1:16">
      <c r="A43" s="12" t="s">
        <v>37</v>
      </c>
      <c r="B43" s="13">
        <v>12</v>
      </c>
      <c r="C43" s="5">
        <v>0</v>
      </c>
      <c r="D43" s="4"/>
      <c r="E43" s="4">
        <f t="shared" si="29"/>
        <v>0</v>
      </c>
      <c r="F43" s="4">
        <f t="shared" ref="F43:F44" si="37">0+0</f>
        <v>0</v>
      </c>
      <c r="G43" s="11">
        <f t="shared" si="30"/>
        <v>0</v>
      </c>
      <c r="H43" s="11">
        <f t="shared" si="31"/>
        <v>0</v>
      </c>
      <c r="I43" s="4"/>
      <c r="J43" s="11">
        <f t="shared" si="32"/>
        <v>0</v>
      </c>
      <c r="K43" s="11">
        <f t="shared" ref="K43:K44" si="38">0+0</f>
        <v>0</v>
      </c>
      <c r="L43" s="11">
        <f t="shared" si="33"/>
        <v>0</v>
      </c>
      <c r="M43" s="11">
        <f t="shared" si="34"/>
        <v>0</v>
      </c>
      <c r="N43" s="11">
        <f t="shared" si="35"/>
        <v>0</v>
      </c>
      <c r="O43" s="11">
        <f t="shared" si="36"/>
        <v>0</v>
      </c>
      <c r="P43" s="4"/>
    </row>
    <row r="44" spans="1:16">
      <c r="A44" s="12" t="s">
        <v>38</v>
      </c>
      <c r="B44" s="13">
        <v>24</v>
      </c>
      <c r="C44" s="5">
        <v>0</v>
      </c>
      <c r="D44" s="4"/>
      <c r="E44" s="4">
        <f t="shared" si="29"/>
        <v>0</v>
      </c>
      <c r="F44" s="4">
        <f t="shared" si="37"/>
        <v>0</v>
      </c>
      <c r="G44" s="11">
        <f t="shared" si="30"/>
        <v>0</v>
      </c>
      <c r="H44" s="11">
        <f t="shared" si="31"/>
        <v>0</v>
      </c>
      <c r="I44" s="4"/>
      <c r="J44" s="11">
        <f t="shared" si="32"/>
        <v>0</v>
      </c>
      <c r="K44" s="11">
        <f t="shared" si="38"/>
        <v>0</v>
      </c>
      <c r="L44" s="11">
        <f t="shared" si="33"/>
        <v>0</v>
      </c>
      <c r="M44" s="11">
        <f t="shared" si="34"/>
        <v>0</v>
      </c>
      <c r="N44" s="11">
        <f t="shared" si="35"/>
        <v>0</v>
      </c>
      <c r="O44" s="11">
        <f t="shared" si="36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1131</v>
      </c>
      <c r="H45" s="17">
        <f>SUM(H42:H44)</f>
        <v>1540.5</v>
      </c>
      <c r="I45" s="16"/>
      <c r="J45" s="17">
        <f>SUM(J42:J44)</f>
        <v>1595</v>
      </c>
      <c r="K45" s="17"/>
      <c r="L45" s="17">
        <f>SUM(L42:L44)</f>
        <v>577.5</v>
      </c>
      <c r="M45" s="17">
        <f>SUM(M42:M44)</f>
        <v>2172.5</v>
      </c>
      <c r="N45" s="17">
        <f>SUM(N42:N44)</f>
        <v>632</v>
      </c>
      <c r="O45" s="17">
        <f>SUM(O42:O44)-P45</f>
        <v>-0.5</v>
      </c>
      <c r="P45" s="17">
        <f>0+275+303</f>
        <v>578</v>
      </c>
    </row>
    <row r="46" spans="1:16" s="1" customFormat="1" ht="16.5" thickTop="1">
      <c r="A46" s="77" t="s">
        <v>42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20</v>
      </c>
      <c r="C47" s="35" t="s">
        <v>24</v>
      </c>
      <c r="D47" s="36" t="s">
        <v>79</v>
      </c>
      <c r="E47" s="36" t="s">
        <v>6</v>
      </c>
      <c r="F47" s="36" t="s">
        <v>3</v>
      </c>
      <c r="G47" s="36" t="s">
        <v>54</v>
      </c>
      <c r="H47" s="36" t="s">
        <v>55</v>
      </c>
      <c r="I47" s="36" t="s">
        <v>59</v>
      </c>
      <c r="J47" s="36" t="s">
        <v>15</v>
      </c>
      <c r="K47" s="36" t="s">
        <v>40</v>
      </c>
      <c r="L47" s="36" t="s">
        <v>41</v>
      </c>
      <c r="M47" s="36" t="s">
        <v>57</v>
      </c>
      <c r="N47" s="36" t="s">
        <v>58</v>
      </c>
      <c r="O47" s="36" t="s">
        <v>16</v>
      </c>
      <c r="P47" s="36" t="s">
        <v>4</v>
      </c>
    </row>
    <row r="48" spans="1:16" s="2" customFormat="1">
      <c r="A48" s="12" t="s">
        <v>78</v>
      </c>
      <c r="B48" s="5">
        <v>8</v>
      </c>
      <c r="C48" s="5">
        <v>15</v>
      </c>
      <c r="D48" s="66">
        <f>1816/8</f>
        <v>227</v>
      </c>
      <c r="E48" s="4">
        <f t="shared" ref="E48:E57" si="39">(C48+(F48*B48))-K48</f>
        <v>15</v>
      </c>
      <c r="F48" s="4">
        <f>0+0</f>
        <v>0</v>
      </c>
      <c r="G48" s="11">
        <f t="shared" ref="G48:G57" si="40">E48*D48</f>
        <v>3405</v>
      </c>
      <c r="H48" s="11">
        <f t="shared" ref="H48:H57" si="41">(E48+K48)*D48</f>
        <v>3405</v>
      </c>
      <c r="I48" s="5">
        <v>250</v>
      </c>
      <c r="J48" s="11">
        <f t="shared" ref="J48:J57" si="42">(I48*E48)</f>
        <v>3750</v>
      </c>
      <c r="K48" s="11">
        <f>0+0</f>
        <v>0</v>
      </c>
      <c r="L48" s="11">
        <f t="shared" ref="L48:L57" si="43">K48*I48</f>
        <v>0</v>
      </c>
      <c r="M48" s="11">
        <f t="shared" ref="M48:M57" si="44">J48+L48</f>
        <v>3750</v>
      </c>
      <c r="N48" s="11">
        <f t="shared" ref="N48:N57" si="45">M48-H48</f>
        <v>345</v>
      </c>
      <c r="O48" s="11">
        <f t="shared" ref="O48:O57" si="46">L48</f>
        <v>0</v>
      </c>
      <c r="P48" s="32"/>
    </row>
    <row r="49" spans="1:16" s="2" customFormat="1">
      <c r="A49" s="12" t="s">
        <v>80</v>
      </c>
      <c r="B49" s="5">
        <v>8</v>
      </c>
      <c r="C49" s="5">
        <v>15</v>
      </c>
      <c r="D49" s="66">
        <f>1816/8</f>
        <v>227</v>
      </c>
      <c r="E49" s="4">
        <f t="shared" si="39"/>
        <v>15</v>
      </c>
      <c r="F49" s="4">
        <f>0+0</f>
        <v>0</v>
      </c>
      <c r="G49" s="11">
        <f t="shared" si="40"/>
        <v>3405</v>
      </c>
      <c r="H49" s="11">
        <f t="shared" si="41"/>
        <v>3405</v>
      </c>
      <c r="I49" s="5">
        <v>250</v>
      </c>
      <c r="J49" s="11">
        <f t="shared" si="42"/>
        <v>3750</v>
      </c>
      <c r="K49" s="11">
        <f>0+0</f>
        <v>0</v>
      </c>
      <c r="L49" s="11">
        <f t="shared" si="43"/>
        <v>0</v>
      </c>
      <c r="M49" s="11">
        <f t="shared" si="44"/>
        <v>3750</v>
      </c>
      <c r="N49" s="11">
        <f t="shared" si="45"/>
        <v>345</v>
      </c>
      <c r="O49" s="11">
        <f t="shared" si="46"/>
        <v>0</v>
      </c>
      <c r="P49" s="32"/>
    </row>
    <row r="50" spans="1:16" s="2" customFormat="1">
      <c r="A50" s="12" t="s">
        <v>81</v>
      </c>
      <c r="B50" s="5">
        <v>64</v>
      </c>
      <c r="C50" s="5">
        <v>64</v>
      </c>
      <c r="D50" s="66">
        <f>1700/64</f>
        <v>26.5625</v>
      </c>
      <c r="E50" s="4">
        <f t="shared" si="39"/>
        <v>64</v>
      </c>
      <c r="F50" s="4">
        <f>0+0</f>
        <v>0</v>
      </c>
      <c r="G50" s="11">
        <f t="shared" si="40"/>
        <v>1700</v>
      </c>
      <c r="H50" s="11">
        <f t="shared" si="41"/>
        <v>1700</v>
      </c>
      <c r="I50" s="5">
        <v>30</v>
      </c>
      <c r="J50" s="11">
        <f t="shared" si="42"/>
        <v>1920</v>
      </c>
      <c r="K50" s="11">
        <f t="shared" ref="K50:K57" si="47">0+0</f>
        <v>0</v>
      </c>
      <c r="L50" s="11">
        <f t="shared" si="43"/>
        <v>0</v>
      </c>
      <c r="M50" s="11">
        <f t="shared" si="44"/>
        <v>1920</v>
      </c>
      <c r="N50" s="11">
        <f t="shared" si="45"/>
        <v>220</v>
      </c>
      <c r="O50" s="11">
        <f t="shared" si="46"/>
        <v>0</v>
      </c>
      <c r="P50" s="32"/>
    </row>
    <row r="51" spans="1:16" s="2" customFormat="1">
      <c r="A51" s="12" t="s">
        <v>82</v>
      </c>
      <c r="B51" s="5">
        <v>72</v>
      </c>
      <c r="C51" s="5">
        <v>72</v>
      </c>
      <c r="D51" s="66">
        <f>1700/72</f>
        <v>23.611111111111111</v>
      </c>
      <c r="E51" s="4">
        <f t="shared" si="39"/>
        <v>72</v>
      </c>
      <c r="F51" s="4">
        <f>0+0</f>
        <v>0</v>
      </c>
      <c r="G51" s="11">
        <f t="shared" si="40"/>
        <v>1700</v>
      </c>
      <c r="H51" s="11">
        <f t="shared" si="41"/>
        <v>1700</v>
      </c>
      <c r="I51" s="5">
        <v>30</v>
      </c>
      <c r="J51" s="11">
        <f t="shared" si="42"/>
        <v>2160</v>
      </c>
      <c r="K51" s="11">
        <f t="shared" si="47"/>
        <v>0</v>
      </c>
      <c r="L51" s="11">
        <f t="shared" si="43"/>
        <v>0</v>
      </c>
      <c r="M51" s="11">
        <f t="shared" si="44"/>
        <v>2160</v>
      </c>
      <c r="N51" s="11">
        <f t="shared" si="45"/>
        <v>460</v>
      </c>
      <c r="O51" s="11">
        <f t="shared" si="46"/>
        <v>0</v>
      </c>
      <c r="P51" s="32"/>
    </row>
    <row r="52" spans="1:16" s="2" customFormat="1">
      <c r="A52" s="12" t="s">
        <v>43</v>
      </c>
      <c r="B52" s="5"/>
      <c r="C52" s="5">
        <v>0</v>
      </c>
      <c r="D52" s="5"/>
      <c r="E52" s="4">
        <f t="shared" si="39"/>
        <v>0</v>
      </c>
      <c r="F52" s="4">
        <f t="shared" ref="F52:F57" si="48">0+0</f>
        <v>0</v>
      </c>
      <c r="G52" s="11">
        <f t="shared" si="40"/>
        <v>0</v>
      </c>
      <c r="H52" s="11">
        <f t="shared" si="41"/>
        <v>0</v>
      </c>
      <c r="I52" s="5"/>
      <c r="J52" s="11">
        <f t="shared" si="42"/>
        <v>0</v>
      </c>
      <c r="K52" s="11">
        <f t="shared" si="47"/>
        <v>0</v>
      </c>
      <c r="L52" s="11">
        <f t="shared" si="43"/>
        <v>0</v>
      </c>
      <c r="M52" s="11">
        <f t="shared" si="44"/>
        <v>0</v>
      </c>
      <c r="N52" s="11">
        <f t="shared" si="45"/>
        <v>0</v>
      </c>
      <c r="O52" s="11">
        <f t="shared" si="46"/>
        <v>0</v>
      </c>
      <c r="P52" s="32"/>
    </row>
    <row r="53" spans="1:16" s="2" customFormat="1">
      <c r="A53" s="12" t="s">
        <v>44</v>
      </c>
      <c r="B53" s="5"/>
      <c r="C53" s="5">
        <v>0</v>
      </c>
      <c r="D53" s="5"/>
      <c r="E53" s="4">
        <f t="shared" si="39"/>
        <v>0</v>
      </c>
      <c r="F53" s="4">
        <f t="shared" si="48"/>
        <v>0</v>
      </c>
      <c r="G53" s="11">
        <f t="shared" si="40"/>
        <v>0</v>
      </c>
      <c r="H53" s="11">
        <f t="shared" si="41"/>
        <v>0</v>
      </c>
      <c r="I53" s="5"/>
      <c r="J53" s="11">
        <f t="shared" si="42"/>
        <v>0</v>
      </c>
      <c r="K53" s="11">
        <f t="shared" si="47"/>
        <v>0</v>
      </c>
      <c r="L53" s="11">
        <f t="shared" si="43"/>
        <v>0</v>
      </c>
      <c r="M53" s="11">
        <f t="shared" si="44"/>
        <v>0</v>
      </c>
      <c r="N53" s="11">
        <f t="shared" si="45"/>
        <v>0</v>
      </c>
      <c r="O53" s="11">
        <f t="shared" si="46"/>
        <v>0</v>
      </c>
      <c r="P53" s="32"/>
    </row>
    <row r="54" spans="1:16" s="2" customFormat="1">
      <c r="A54" s="12" t="s">
        <v>45</v>
      </c>
      <c r="B54" s="5"/>
      <c r="C54" s="5">
        <v>0</v>
      </c>
      <c r="D54" s="5"/>
      <c r="E54" s="4">
        <f t="shared" si="39"/>
        <v>0</v>
      </c>
      <c r="F54" s="4">
        <f t="shared" si="48"/>
        <v>0</v>
      </c>
      <c r="G54" s="11">
        <f t="shared" si="40"/>
        <v>0</v>
      </c>
      <c r="H54" s="11">
        <f t="shared" si="41"/>
        <v>0</v>
      </c>
      <c r="I54" s="5"/>
      <c r="J54" s="11">
        <f t="shared" si="42"/>
        <v>0</v>
      </c>
      <c r="K54" s="11">
        <f t="shared" si="47"/>
        <v>0</v>
      </c>
      <c r="L54" s="11">
        <f t="shared" si="43"/>
        <v>0</v>
      </c>
      <c r="M54" s="11">
        <f t="shared" si="44"/>
        <v>0</v>
      </c>
      <c r="N54" s="11">
        <f t="shared" si="45"/>
        <v>0</v>
      </c>
      <c r="O54" s="11">
        <f t="shared" si="46"/>
        <v>0</v>
      </c>
      <c r="P54" s="32"/>
    </row>
    <row r="55" spans="1:16" s="2" customFormat="1">
      <c r="A55" s="12" t="s">
        <v>46</v>
      </c>
      <c r="B55" s="5"/>
      <c r="C55" s="5">
        <v>0</v>
      </c>
      <c r="D55" s="5"/>
      <c r="E55" s="4">
        <f t="shared" si="39"/>
        <v>0</v>
      </c>
      <c r="F55" s="4">
        <f t="shared" si="48"/>
        <v>0</v>
      </c>
      <c r="G55" s="11">
        <f t="shared" si="40"/>
        <v>0</v>
      </c>
      <c r="H55" s="11">
        <f t="shared" si="41"/>
        <v>0</v>
      </c>
      <c r="I55" s="5"/>
      <c r="J55" s="11">
        <f t="shared" si="42"/>
        <v>0</v>
      </c>
      <c r="K55" s="11">
        <f t="shared" si="47"/>
        <v>0</v>
      </c>
      <c r="L55" s="11">
        <f t="shared" si="43"/>
        <v>0</v>
      </c>
      <c r="M55" s="11">
        <f t="shared" si="44"/>
        <v>0</v>
      </c>
      <c r="N55" s="11">
        <f t="shared" si="45"/>
        <v>0</v>
      </c>
      <c r="O55" s="11">
        <f t="shared" si="46"/>
        <v>0</v>
      </c>
      <c r="P55" s="32"/>
    </row>
    <row r="56" spans="1:16" s="2" customFormat="1">
      <c r="A56" s="12" t="s">
        <v>47</v>
      </c>
      <c r="B56" s="5"/>
      <c r="C56" s="5">
        <v>0</v>
      </c>
      <c r="D56" s="5"/>
      <c r="E56" s="4">
        <f t="shared" si="39"/>
        <v>0</v>
      </c>
      <c r="F56" s="4">
        <f t="shared" si="48"/>
        <v>0</v>
      </c>
      <c r="G56" s="11">
        <f t="shared" si="40"/>
        <v>0</v>
      </c>
      <c r="H56" s="11">
        <f t="shared" si="41"/>
        <v>0</v>
      </c>
      <c r="I56" s="5"/>
      <c r="J56" s="11">
        <f t="shared" si="42"/>
        <v>0</v>
      </c>
      <c r="K56" s="11">
        <f t="shared" si="47"/>
        <v>0</v>
      </c>
      <c r="L56" s="11">
        <f t="shared" si="43"/>
        <v>0</v>
      </c>
      <c r="M56" s="11">
        <f t="shared" si="44"/>
        <v>0</v>
      </c>
      <c r="N56" s="11">
        <f t="shared" si="45"/>
        <v>0</v>
      </c>
      <c r="O56" s="11">
        <f t="shared" si="46"/>
        <v>0</v>
      </c>
      <c r="P56" s="32"/>
    </row>
    <row r="57" spans="1:16" s="2" customFormat="1">
      <c r="A57" s="12" t="s">
        <v>48</v>
      </c>
      <c r="B57" s="5"/>
      <c r="C57" s="5">
        <v>0</v>
      </c>
      <c r="D57" s="5"/>
      <c r="E57" s="4">
        <f t="shared" si="39"/>
        <v>0</v>
      </c>
      <c r="F57" s="4">
        <f t="shared" si="48"/>
        <v>0</v>
      </c>
      <c r="G57" s="11">
        <f t="shared" si="40"/>
        <v>0</v>
      </c>
      <c r="H57" s="11">
        <f t="shared" si="41"/>
        <v>0</v>
      </c>
      <c r="I57" s="5"/>
      <c r="J57" s="11">
        <f t="shared" si="42"/>
        <v>0</v>
      </c>
      <c r="K57" s="11">
        <f t="shared" si="47"/>
        <v>0</v>
      </c>
      <c r="L57" s="11">
        <f t="shared" si="43"/>
        <v>0</v>
      </c>
      <c r="M57" s="11">
        <f t="shared" si="44"/>
        <v>0</v>
      </c>
      <c r="N57" s="11">
        <f t="shared" si="45"/>
        <v>0</v>
      </c>
      <c r="O57" s="11">
        <f t="shared" si="46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10210</v>
      </c>
      <c r="H58" s="17">
        <f>SUM(H48:H57)</f>
        <v>10210</v>
      </c>
      <c r="I58" s="39"/>
      <c r="J58" s="17">
        <f>SUM(J48:J57)</f>
        <v>11580</v>
      </c>
      <c r="K58" s="41"/>
      <c r="L58" s="17">
        <f>SUM(L48:L57)</f>
        <v>0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</f>
        <v>0</v>
      </c>
    </row>
    <row r="59" spans="1:16" s="2" customFormat="1" ht="16.5" thickTop="1">
      <c r="A59" s="79" t="s">
        <v>49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20</v>
      </c>
      <c r="C60" s="35" t="s">
        <v>24</v>
      </c>
      <c r="D60" s="36" t="s">
        <v>5</v>
      </c>
      <c r="E60" s="36" t="s">
        <v>6</v>
      </c>
      <c r="F60" s="36" t="s">
        <v>3</v>
      </c>
      <c r="G60" s="36" t="s">
        <v>54</v>
      </c>
      <c r="H60" s="36" t="s">
        <v>55</v>
      </c>
      <c r="I60" s="36" t="s">
        <v>59</v>
      </c>
      <c r="J60" s="36" t="s">
        <v>15</v>
      </c>
      <c r="K60" s="36" t="s">
        <v>40</v>
      </c>
      <c r="L60" s="36" t="s">
        <v>41</v>
      </c>
      <c r="M60" s="36" t="s">
        <v>57</v>
      </c>
      <c r="N60" s="36" t="s">
        <v>58</v>
      </c>
      <c r="O60" s="36" t="s">
        <v>16</v>
      </c>
      <c r="P60" s="36" t="s">
        <v>4</v>
      </c>
    </row>
    <row r="61" spans="1:16" s="2" customFormat="1">
      <c r="A61" s="12" t="s">
        <v>83</v>
      </c>
      <c r="B61" s="5">
        <v>16</v>
      </c>
      <c r="C61" s="5">
        <v>13</v>
      </c>
      <c r="D61" s="5">
        <f>2256/16</f>
        <v>141</v>
      </c>
      <c r="E61" s="4">
        <f t="shared" ref="E61:E68" si="49">(C61+(F61*B61))-K61</f>
        <v>11</v>
      </c>
      <c r="F61" s="4">
        <f>0+0</f>
        <v>0</v>
      </c>
      <c r="G61" s="11">
        <f t="shared" ref="G61:G68" si="50">E61*D61</f>
        <v>1551</v>
      </c>
      <c r="H61" s="11">
        <f t="shared" ref="H61:H68" si="51">(E61+K61)*D61</f>
        <v>1833</v>
      </c>
      <c r="I61" s="5">
        <v>155</v>
      </c>
      <c r="J61" s="11">
        <f t="shared" ref="J61:J68" si="52">(I61*E61)</f>
        <v>1705</v>
      </c>
      <c r="K61" s="11">
        <f>0+0+2</f>
        <v>2</v>
      </c>
      <c r="L61" s="11">
        <f t="shared" ref="L61:L68" si="53">K61*I61</f>
        <v>310</v>
      </c>
      <c r="M61" s="11">
        <f t="shared" ref="M61:M68" si="54">J61+L61</f>
        <v>2015</v>
      </c>
      <c r="N61" s="11">
        <f t="shared" ref="N61:N68" si="55">M61-H61</f>
        <v>182</v>
      </c>
      <c r="O61" s="11">
        <f t="shared" ref="O61:O68" si="56">L61</f>
        <v>310</v>
      </c>
      <c r="P61" s="32"/>
    </row>
    <row r="62" spans="1:16" s="2" customFormat="1">
      <c r="A62" s="12" t="s">
        <v>84</v>
      </c>
      <c r="B62" s="5">
        <v>16</v>
      </c>
      <c r="C62" s="5">
        <v>7</v>
      </c>
      <c r="D62" s="66">
        <f>1237/16</f>
        <v>77.3125</v>
      </c>
      <c r="E62" s="4">
        <f t="shared" si="49"/>
        <v>6</v>
      </c>
      <c r="F62" s="4">
        <f>0+0</f>
        <v>0</v>
      </c>
      <c r="G62" s="11">
        <f t="shared" si="50"/>
        <v>463.875</v>
      </c>
      <c r="H62" s="11">
        <f t="shared" si="51"/>
        <v>541.1875</v>
      </c>
      <c r="I62" s="5">
        <v>85</v>
      </c>
      <c r="J62" s="11">
        <f t="shared" si="52"/>
        <v>510</v>
      </c>
      <c r="K62" s="11">
        <f>0+0+1</f>
        <v>1</v>
      </c>
      <c r="L62" s="11">
        <f t="shared" si="53"/>
        <v>85</v>
      </c>
      <c r="M62" s="11">
        <f t="shared" si="54"/>
        <v>595</v>
      </c>
      <c r="N62" s="11">
        <f t="shared" si="55"/>
        <v>53.8125</v>
      </c>
      <c r="O62" s="11">
        <f t="shared" si="56"/>
        <v>85</v>
      </c>
      <c r="P62" s="32"/>
    </row>
    <row r="63" spans="1:16" s="2" customFormat="1">
      <c r="A63" s="12" t="s">
        <v>85</v>
      </c>
      <c r="B63" s="5">
        <v>18</v>
      </c>
      <c r="C63" s="5">
        <v>8</v>
      </c>
      <c r="D63" s="66">
        <f>1392/18</f>
        <v>77.333333333333329</v>
      </c>
      <c r="E63" s="4">
        <f t="shared" si="49"/>
        <v>7</v>
      </c>
      <c r="F63" s="4">
        <f>0+0</f>
        <v>0</v>
      </c>
      <c r="G63" s="11">
        <f t="shared" si="50"/>
        <v>541.33333333333326</v>
      </c>
      <c r="H63" s="11">
        <f t="shared" si="51"/>
        <v>618.66666666666663</v>
      </c>
      <c r="I63" s="5">
        <v>85</v>
      </c>
      <c r="J63" s="11">
        <f t="shared" si="52"/>
        <v>595</v>
      </c>
      <c r="K63" s="11">
        <f>0+0+1</f>
        <v>1</v>
      </c>
      <c r="L63" s="11">
        <f t="shared" si="53"/>
        <v>85</v>
      </c>
      <c r="M63" s="11">
        <f t="shared" si="54"/>
        <v>680</v>
      </c>
      <c r="N63" s="11">
        <f t="shared" si="55"/>
        <v>61.333333333333371</v>
      </c>
      <c r="O63" s="11">
        <f t="shared" si="56"/>
        <v>85</v>
      </c>
      <c r="P63" s="32"/>
    </row>
    <row r="64" spans="1:16" s="2" customFormat="1">
      <c r="A64" s="12" t="s">
        <v>86</v>
      </c>
      <c r="B64" s="5">
        <v>16</v>
      </c>
      <c r="C64" s="5">
        <v>6</v>
      </c>
      <c r="D64" s="66">
        <f>1237/16</f>
        <v>77.3125</v>
      </c>
      <c r="E64" s="4">
        <f t="shared" si="49"/>
        <v>4</v>
      </c>
      <c r="F64" s="4">
        <f>0+0</f>
        <v>0</v>
      </c>
      <c r="G64" s="11">
        <f t="shared" si="50"/>
        <v>309.25</v>
      </c>
      <c r="H64" s="11">
        <f t="shared" si="51"/>
        <v>463.875</v>
      </c>
      <c r="I64" s="5">
        <v>85</v>
      </c>
      <c r="J64" s="11">
        <f t="shared" si="52"/>
        <v>340</v>
      </c>
      <c r="K64" s="11">
        <f>0+0+1+1</f>
        <v>2</v>
      </c>
      <c r="L64" s="11">
        <f t="shared" si="53"/>
        <v>170</v>
      </c>
      <c r="M64" s="11">
        <f t="shared" si="54"/>
        <v>510</v>
      </c>
      <c r="N64" s="11">
        <f t="shared" si="55"/>
        <v>46.125</v>
      </c>
      <c r="O64" s="11">
        <f t="shared" si="56"/>
        <v>170</v>
      </c>
      <c r="P64" s="32"/>
    </row>
    <row r="65" spans="1:16" s="2" customFormat="1">
      <c r="A65" s="12" t="s">
        <v>50</v>
      </c>
      <c r="B65" s="5"/>
      <c r="C65" s="5">
        <v>0</v>
      </c>
      <c r="D65" s="5"/>
      <c r="E65" s="4">
        <f t="shared" si="49"/>
        <v>0</v>
      </c>
      <c r="F65" s="4">
        <f t="shared" ref="F65:F68" si="57">0+0</f>
        <v>0</v>
      </c>
      <c r="G65" s="11">
        <f t="shared" si="50"/>
        <v>0</v>
      </c>
      <c r="H65" s="11">
        <f t="shared" si="51"/>
        <v>0</v>
      </c>
      <c r="I65" s="5"/>
      <c r="J65" s="11">
        <f t="shared" si="52"/>
        <v>0</v>
      </c>
      <c r="K65" s="11">
        <f t="shared" ref="K65:K68" si="58">0+0</f>
        <v>0</v>
      </c>
      <c r="L65" s="11">
        <f t="shared" si="53"/>
        <v>0</v>
      </c>
      <c r="M65" s="11">
        <f t="shared" si="54"/>
        <v>0</v>
      </c>
      <c r="N65" s="11">
        <f t="shared" si="55"/>
        <v>0</v>
      </c>
      <c r="O65" s="11">
        <f t="shared" si="56"/>
        <v>0</v>
      </c>
      <c r="P65" s="32"/>
    </row>
    <row r="66" spans="1:16" s="2" customFormat="1">
      <c r="A66" s="12" t="s">
        <v>51</v>
      </c>
      <c r="B66" s="5"/>
      <c r="C66" s="5">
        <v>0</v>
      </c>
      <c r="D66" s="5"/>
      <c r="E66" s="4">
        <f t="shared" si="49"/>
        <v>0</v>
      </c>
      <c r="F66" s="4">
        <f t="shared" si="57"/>
        <v>0</v>
      </c>
      <c r="G66" s="11">
        <f t="shared" si="50"/>
        <v>0</v>
      </c>
      <c r="H66" s="11">
        <f t="shared" si="51"/>
        <v>0</v>
      </c>
      <c r="I66" s="5"/>
      <c r="J66" s="11">
        <f t="shared" si="52"/>
        <v>0</v>
      </c>
      <c r="K66" s="11">
        <f t="shared" si="58"/>
        <v>0</v>
      </c>
      <c r="L66" s="11">
        <f t="shared" si="53"/>
        <v>0</v>
      </c>
      <c r="M66" s="11">
        <f t="shared" si="54"/>
        <v>0</v>
      </c>
      <c r="N66" s="11">
        <f t="shared" si="55"/>
        <v>0</v>
      </c>
      <c r="O66" s="11">
        <f t="shared" si="56"/>
        <v>0</v>
      </c>
      <c r="P66" s="32"/>
    </row>
    <row r="67" spans="1:16" s="2" customFormat="1">
      <c r="A67" s="12" t="s">
        <v>52</v>
      </c>
      <c r="B67" s="5"/>
      <c r="C67" s="5">
        <v>0</v>
      </c>
      <c r="D67" s="5"/>
      <c r="E67" s="4">
        <f t="shared" si="49"/>
        <v>0</v>
      </c>
      <c r="F67" s="4">
        <f t="shared" si="57"/>
        <v>0</v>
      </c>
      <c r="G67" s="11">
        <f t="shared" si="50"/>
        <v>0</v>
      </c>
      <c r="H67" s="11">
        <f t="shared" si="51"/>
        <v>0</v>
      </c>
      <c r="I67" s="5"/>
      <c r="J67" s="11">
        <f t="shared" si="52"/>
        <v>0</v>
      </c>
      <c r="K67" s="11">
        <f t="shared" si="58"/>
        <v>0</v>
      </c>
      <c r="L67" s="11">
        <f t="shared" si="53"/>
        <v>0</v>
      </c>
      <c r="M67" s="11">
        <f t="shared" si="54"/>
        <v>0</v>
      </c>
      <c r="N67" s="11">
        <f t="shared" si="55"/>
        <v>0</v>
      </c>
      <c r="O67" s="11">
        <f t="shared" si="56"/>
        <v>0</v>
      </c>
      <c r="P67" s="32"/>
    </row>
    <row r="68" spans="1:16" s="2" customFormat="1">
      <c r="A68" s="12" t="s">
        <v>53</v>
      </c>
      <c r="B68" s="5"/>
      <c r="C68" s="5">
        <v>0</v>
      </c>
      <c r="D68" s="5"/>
      <c r="E68" s="4">
        <f t="shared" si="49"/>
        <v>0</v>
      </c>
      <c r="F68" s="4">
        <f t="shared" si="57"/>
        <v>0</v>
      </c>
      <c r="G68" s="11">
        <f t="shared" si="50"/>
        <v>0</v>
      </c>
      <c r="H68" s="11">
        <f t="shared" si="51"/>
        <v>0</v>
      </c>
      <c r="I68" s="5"/>
      <c r="J68" s="11">
        <f t="shared" si="52"/>
        <v>0</v>
      </c>
      <c r="K68" s="11">
        <f t="shared" si="58"/>
        <v>0</v>
      </c>
      <c r="L68" s="11">
        <f t="shared" si="53"/>
        <v>0</v>
      </c>
      <c r="M68" s="11">
        <f t="shared" si="54"/>
        <v>0</v>
      </c>
      <c r="N68" s="11">
        <f t="shared" si="55"/>
        <v>0</v>
      </c>
      <c r="O68" s="11">
        <f t="shared" si="5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2865.458333333333</v>
      </c>
      <c r="H69" s="17">
        <f>SUM(H61:H68)</f>
        <v>3456.7291666666665</v>
      </c>
      <c r="I69" s="39"/>
      <c r="J69" s="17">
        <f>SUM(J61:J68)</f>
        <v>3150</v>
      </c>
      <c r="K69" s="41"/>
      <c r="L69" s="17">
        <f>SUM(L61:L68)</f>
        <v>650</v>
      </c>
      <c r="M69" s="17">
        <f>SUM(M61:M68)</f>
        <v>3800</v>
      </c>
      <c r="N69" s="17">
        <f>SUM(N61:N68)</f>
        <v>343.27083333333337</v>
      </c>
      <c r="O69" s="17">
        <f>SUM(O61:O68)-P69</f>
        <v>0</v>
      </c>
      <c r="P69" s="17">
        <f>0+0+255+395</f>
        <v>650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39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69</v>
      </c>
      <c r="B73" s="56">
        <f>56107+B75</f>
        <v>56107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90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91</v>
      </c>
      <c r="B75" s="68">
        <f>0+0</f>
        <v>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63</v>
      </c>
      <c r="B76" s="26">
        <f>G16+G29+G39+G45+G58+G69</f>
        <v>30631.208333333332</v>
      </c>
    </row>
    <row r="77" spans="1:16">
      <c r="A77" s="23" t="s">
        <v>64</v>
      </c>
      <c r="B77" s="44">
        <f>J16+J29+J39+J45+J58+J69</f>
        <v>36310</v>
      </c>
    </row>
    <row r="78" spans="1:16" ht="15.75" thickBot="1">
      <c r="A78" s="45" t="s">
        <v>67</v>
      </c>
      <c r="B78" s="51">
        <f>B79-B74-B75</f>
        <v>4990.3958333333358</v>
      </c>
    </row>
    <row r="79" spans="1:16">
      <c r="A79" s="46" t="s">
        <v>56</v>
      </c>
      <c r="B79" s="47">
        <f>H16+H29+H39+H45+H58+H69</f>
        <v>37146.395833333336</v>
      </c>
    </row>
    <row r="80" spans="1:16">
      <c r="A80" s="43" t="s">
        <v>62</v>
      </c>
      <c r="B80" s="48">
        <f>M16+M29+M39+M45+M58+M69</f>
        <v>44182.5</v>
      </c>
    </row>
    <row r="81" spans="1:2">
      <c r="A81" s="24" t="s">
        <v>61</v>
      </c>
      <c r="B81" s="27">
        <f>N16+N29+N39+N45+N58+N69</f>
        <v>7036.1041666666652</v>
      </c>
    </row>
    <row r="82" spans="1:2" ht="15.75" thickBot="1">
      <c r="A82" s="49" t="s">
        <v>70</v>
      </c>
      <c r="B82" s="50">
        <f>L16+L29+L39+L45+L58+L69</f>
        <v>7872.5</v>
      </c>
    </row>
    <row r="83" spans="1:2">
      <c r="A83" s="52" t="s">
        <v>66</v>
      </c>
      <c r="B83" s="53">
        <f>P16+P29+P39+P45+P58+P69</f>
        <v>7873</v>
      </c>
    </row>
    <row r="84" spans="1:2">
      <c r="A84" s="25" t="s">
        <v>65</v>
      </c>
      <c r="B84" s="28">
        <f>O16+O29+O39+O45+O58+O69</f>
        <v>-0.5</v>
      </c>
    </row>
    <row r="85" spans="1:2">
      <c r="A85" s="69" t="s">
        <v>92</v>
      </c>
      <c r="B85" s="70">
        <v>30221</v>
      </c>
    </row>
    <row r="86" spans="1:2" ht="15.75" thickBot="1">
      <c r="A86" s="57" t="s">
        <v>68</v>
      </c>
      <c r="B86" s="58">
        <f>B85+B83-B78-B87</f>
        <v>33103.604166666664</v>
      </c>
    </row>
    <row r="87" spans="1:2">
      <c r="A87" s="59" t="s">
        <v>71</v>
      </c>
      <c r="B87" s="60">
        <v>0</v>
      </c>
    </row>
    <row r="88" spans="1:2" ht="15.75" thickBot="1">
      <c r="A88" s="33" t="s">
        <v>72</v>
      </c>
      <c r="B88" s="42">
        <f>(B77+B86)+B84</f>
        <v>69413.104166666657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2015-03-02T18:54:46Z</dcterms:modified>
</cp:coreProperties>
</file>