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34"/>
  <c r="K44"/>
  <c r="K37"/>
  <c r="K27"/>
  <c r="K26"/>
  <c r="K29"/>
  <c r="K21"/>
  <c r="K20"/>
  <c r="K16"/>
  <c r="K13"/>
  <c r="K12"/>
  <c r="K11"/>
  <c r="K10"/>
  <c r="K9"/>
  <c r="K8"/>
  <c r="K7"/>
  <c r="K6"/>
  <c r="K5"/>
  <c r="K40"/>
  <c r="K22"/>
  <c r="K14"/>
  <c r="F34"/>
  <c r="D34"/>
  <c r="P60"/>
  <c r="P71"/>
  <c r="K66"/>
  <c r="K54"/>
  <c r="F8"/>
  <c r="F11"/>
  <c r="F10"/>
  <c r="F9"/>
  <c r="K65"/>
  <c r="K63"/>
  <c r="K51"/>
  <c r="K50"/>
  <c r="K28"/>
  <c r="F7"/>
  <c r="K24"/>
  <c r="K64" l="1"/>
  <c r="D37"/>
  <c r="D28"/>
  <c r="F37"/>
  <c r="F29"/>
  <c r="F14"/>
  <c r="F16"/>
  <c r="F64"/>
  <c r="F65"/>
  <c r="F66"/>
  <c r="K52"/>
  <c r="K53"/>
  <c r="F51"/>
  <c r="F52"/>
  <c r="F53"/>
  <c r="F54"/>
  <c r="F44"/>
  <c r="K35"/>
  <c r="K36"/>
  <c r="K38"/>
  <c r="K39"/>
  <c r="F35"/>
  <c r="F36"/>
  <c r="F38"/>
  <c r="F39"/>
  <c r="F40"/>
  <c r="F21"/>
  <c r="F22"/>
  <c r="F23"/>
  <c r="F24"/>
  <c r="F25"/>
  <c r="F26"/>
  <c r="F27"/>
  <c r="F28"/>
  <c r="F30"/>
  <c r="F20"/>
  <c r="K23"/>
  <c r="K25"/>
  <c r="K30"/>
  <c r="K15"/>
  <c r="F6"/>
  <c r="F12"/>
  <c r="F13"/>
  <c r="F15"/>
  <c r="F5"/>
  <c r="L37"/>
  <c r="E16"/>
  <c r="D51"/>
  <c r="D44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<sst xmlns="http://schemas.openxmlformats.org/spreadsheetml/2006/main" count="178" uniqueCount="95">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</sst>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121</v>
      </c>
      <c r="F5" s="4">
        <f>0+0</f>
        <v>0</v>
      </c>
      <c r="G5" s="11">
        <f>E5*D5</f>
        <v>2369.583333333333</v>
      </c>
      <c r="H5" s="11">
        <f>(E5+K5)*D5</f>
        <v>3211.6666666666665</v>
      </c>
      <c r="I5" s="11">
        <v>25</v>
      </c>
      <c r="J5" s="11">
        <f>(I5*E5)</f>
        <v>3025</v>
      </c>
      <c r="K5" s="11">
        <f>0+0+7+8+8+1+3+6+3+1+6</f>
        <v>43</v>
      </c>
      <c r="L5" s="11">
        <f>K5*I5</f>
        <v>1075</v>
      </c>
      <c r="M5" s="11">
        <f>J5+L5</f>
        <v>4100</v>
      </c>
      <c r="N5" s="11">
        <f>M5-H5</f>
        <v>888.33333333333348</v>
      </c>
      <c r="O5" s="11">
        <f>L5</f>
        <v>1075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35</v>
      </c>
      <c r="F6" s="4">
        <f t="shared" ref="F6:F15" si="1">0+0</f>
        <v>0</v>
      </c>
      <c r="G6" s="11">
        <f t="shared" ref="G6:G16" si="2">E6*D6</f>
        <v>1166.6666666666667</v>
      </c>
      <c r="H6" s="11">
        <f t="shared" ref="H6:H16" si="3">(E6+K6)*D6</f>
        <v>3533.3333333333335</v>
      </c>
      <c r="I6" s="11">
        <v>40</v>
      </c>
      <c r="J6" s="11">
        <f t="shared" ref="J6:J16" si="4">(I6*E6)</f>
        <v>1400</v>
      </c>
      <c r="K6" s="11">
        <f>0+0+2+4+7+3+3+2+50</f>
        <v>71</v>
      </c>
      <c r="L6" s="11">
        <f t="shared" ref="L6:L16" si="5">K6*I6</f>
        <v>2840</v>
      </c>
      <c r="M6" s="11">
        <f t="shared" ref="M6:M16" si="6">J6+L6</f>
        <v>4240</v>
      </c>
      <c r="N6" s="11">
        <f t="shared" ref="N6:N16" si="7">M6-H6</f>
        <v>706.66666666666652</v>
      </c>
      <c r="O6" s="11">
        <f t="shared" ref="O6:O16" si="8">L6</f>
        <v>2840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22</v>
      </c>
      <c r="F7" s="4">
        <f>0+0+1</f>
        <v>1</v>
      </c>
      <c r="G7" s="11">
        <f t="shared" si="2"/>
        <v>1338.3333333333335</v>
      </c>
      <c r="H7" s="11">
        <f t="shared" si="3"/>
        <v>2555</v>
      </c>
      <c r="I7" s="11">
        <v>70</v>
      </c>
      <c r="J7" s="11">
        <f t="shared" si="4"/>
        <v>1540</v>
      </c>
      <c r="K7" s="11">
        <f>0+0+10+1+2+1-1+1+5+1</f>
        <v>20</v>
      </c>
      <c r="L7" s="11">
        <f t="shared" si="5"/>
        <v>1400</v>
      </c>
      <c r="M7" s="11">
        <f t="shared" si="6"/>
        <v>2940</v>
      </c>
      <c r="N7" s="11">
        <f t="shared" si="7"/>
        <v>385</v>
      </c>
      <c r="O7" s="11">
        <f t="shared" si="8"/>
        <v>1400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38</v>
      </c>
      <c r="F8" s="4">
        <f>0+0+1</f>
        <v>1</v>
      </c>
      <c r="G8" s="11">
        <f t="shared" si="2"/>
        <v>1108.3333333333335</v>
      </c>
      <c r="H8" s="11">
        <f t="shared" si="3"/>
        <v>1341.6666666666667</v>
      </c>
      <c r="I8" s="11">
        <v>40</v>
      </c>
      <c r="J8" s="11">
        <f t="shared" si="4"/>
        <v>1520</v>
      </c>
      <c r="K8" s="11">
        <f>0+0+3+3+1+1</f>
        <v>8</v>
      </c>
      <c r="L8" s="11">
        <f t="shared" si="5"/>
        <v>320</v>
      </c>
      <c r="M8" s="11">
        <f t="shared" si="6"/>
        <v>1840</v>
      </c>
      <c r="N8" s="11">
        <f t="shared" si="7"/>
        <v>498.33333333333326</v>
      </c>
      <c r="O8" s="11">
        <f t="shared" si="8"/>
        <v>320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46</v>
      </c>
      <c r="F9" s="4">
        <f>0+0+1+1</f>
        <v>2</v>
      </c>
      <c r="G9" s="11">
        <f t="shared" si="2"/>
        <v>2453.3333333333335</v>
      </c>
      <c r="H9" s="11">
        <f t="shared" si="3"/>
        <v>3306.666666666667</v>
      </c>
      <c r="I9" s="11">
        <v>65</v>
      </c>
      <c r="J9" s="11">
        <f t="shared" si="4"/>
        <v>2990</v>
      </c>
      <c r="K9" s="11">
        <f>0+0+1+2+2+3+2+3+3</f>
        <v>16</v>
      </c>
      <c r="L9" s="11">
        <f t="shared" si="5"/>
        <v>1040</v>
      </c>
      <c r="M9" s="11">
        <f t="shared" si="6"/>
        <v>4030</v>
      </c>
      <c r="N9" s="11">
        <f t="shared" si="7"/>
        <v>723.33333333333303</v>
      </c>
      <c r="O9" s="11">
        <f t="shared" si="8"/>
        <v>1040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38</v>
      </c>
      <c r="F10" s="4">
        <f>0+0+2</f>
        <v>2</v>
      </c>
      <c r="G10" s="11">
        <f t="shared" si="2"/>
        <v>3103.3333333333335</v>
      </c>
      <c r="H10" s="11">
        <f t="shared" si="3"/>
        <v>4736.666666666667</v>
      </c>
      <c r="I10" s="11">
        <v>100</v>
      </c>
      <c r="J10" s="11">
        <f t="shared" si="4"/>
        <v>3800</v>
      </c>
      <c r="K10" s="11">
        <f>0+0+4+3+2+2+1+2+6</f>
        <v>20</v>
      </c>
      <c r="L10" s="11">
        <f t="shared" si="5"/>
        <v>2000</v>
      </c>
      <c r="M10" s="11">
        <f t="shared" si="6"/>
        <v>5800</v>
      </c>
      <c r="N10" s="11">
        <f t="shared" si="7"/>
        <v>1063.333333333333</v>
      </c>
      <c r="O10" s="11">
        <f t="shared" si="8"/>
        <v>2000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36</v>
      </c>
      <c r="F11" s="4">
        <f>0+0+1+1+4</f>
        <v>6</v>
      </c>
      <c r="G11" s="11">
        <f t="shared" si="2"/>
        <v>4800</v>
      </c>
      <c r="H11" s="11">
        <f t="shared" si="3"/>
        <v>6800.0000000000009</v>
      </c>
      <c r="I11" s="11">
        <v>150</v>
      </c>
      <c r="J11" s="11">
        <f t="shared" si="4"/>
        <v>5400</v>
      </c>
      <c r="K11" s="11">
        <f>0+0+3+3+1+1+2+5</f>
        <v>15</v>
      </c>
      <c r="L11" s="11">
        <f t="shared" si="5"/>
        <v>2250</v>
      </c>
      <c r="M11" s="11">
        <f t="shared" si="6"/>
        <v>7650</v>
      </c>
      <c r="N11" s="11">
        <f t="shared" si="7"/>
        <v>849.99999999999909</v>
      </c>
      <c r="O11" s="11">
        <f t="shared" si="8"/>
        <v>2250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si="1"/>
        <v>0</v>
      </c>
      <c r="G12" s="11">
        <f t="shared" si="2"/>
        <v>200</v>
      </c>
      <c r="H12" s="11">
        <f t="shared" si="3"/>
        <v>650</v>
      </c>
      <c r="I12" s="64">
        <v>60</v>
      </c>
      <c r="J12" s="64">
        <f t="shared" si="4"/>
        <v>240</v>
      </c>
      <c r="K12" s="11">
        <f>0+0+2+6+1</f>
        <v>9</v>
      </c>
      <c r="L12" s="11">
        <f t="shared" si="5"/>
        <v>540</v>
      </c>
      <c r="M12" s="11">
        <f t="shared" si="6"/>
        <v>780</v>
      </c>
      <c r="N12" s="11">
        <f t="shared" si="7"/>
        <v>130</v>
      </c>
      <c r="O12" s="11">
        <f t="shared" si="8"/>
        <v>540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20</v>
      </c>
      <c r="F13" s="4">
        <f t="shared" si="1"/>
        <v>0</v>
      </c>
      <c r="G13" s="11">
        <f t="shared" si="2"/>
        <v>950</v>
      </c>
      <c r="H13" s="11">
        <f t="shared" si="3"/>
        <v>1187.5</v>
      </c>
      <c r="I13" s="64">
        <v>60</v>
      </c>
      <c r="J13" s="64">
        <f t="shared" si="4"/>
        <v>1200</v>
      </c>
      <c r="K13" s="11">
        <f>0+0+1+2+2</f>
        <v>5</v>
      </c>
      <c r="L13" s="11">
        <f t="shared" si="5"/>
        <v>300</v>
      </c>
      <c r="M13" s="11">
        <f t="shared" si="6"/>
        <v>1500</v>
      </c>
      <c r="N13" s="11">
        <f t="shared" si="7"/>
        <v>312.5</v>
      </c>
      <c r="O13" s="11">
        <f t="shared" si="8"/>
        <v>300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2"/>
        <v>570</v>
      </c>
      <c r="H14" s="11">
        <f t="shared" si="3"/>
        <v>665</v>
      </c>
      <c r="I14" s="64">
        <v>60</v>
      </c>
      <c r="J14" s="64">
        <f t="shared" si="4"/>
        <v>720</v>
      </c>
      <c r="K14" s="11">
        <f>0+0+2</f>
        <v>2</v>
      </c>
      <c r="L14" s="11">
        <f t="shared" si="5"/>
        <v>120</v>
      </c>
      <c r="M14" s="11">
        <f t="shared" si="6"/>
        <v>840</v>
      </c>
      <c r="N14" s="11">
        <f t="shared" si="7"/>
        <v>175</v>
      </c>
      <c r="O14" s="11">
        <f t="shared" si="8"/>
        <v>120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 t="shared" si="3"/>
        <v>100</v>
      </c>
      <c r="I15" s="64">
        <v>30</v>
      </c>
      <c r="J15" s="64">
        <f t="shared" si="4"/>
        <v>150</v>
      </c>
      <c r="K15" s="11">
        <f t="shared" ref="K15" si="9">0+0</f>
        <v>0</v>
      </c>
      <c r="L15" s="11">
        <f t="shared" si="5"/>
        <v>0</v>
      </c>
      <c r="M15" s="11">
        <f t="shared" si="6"/>
        <v>150</v>
      </c>
      <c r="N15" s="11">
        <f t="shared" si="7"/>
        <v>50</v>
      </c>
      <c r="O15" s="11">
        <f t="shared" si="8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30</v>
      </c>
      <c r="F16" s="4">
        <f>0+0+3</f>
        <v>3</v>
      </c>
      <c r="G16" s="11">
        <f t="shared" si="2"/>
        <v>412.5</v>
      </c>
      <c r="H16" s="11">
        <f t="shared" si="3"/>
        <v>1086.25</v>
      </c>
      <c r="I16" s="64">
        <v>20</v>
      </c>
      <c r="J16" s="64">
        <f t="shared" si="4"/>
        <v>600</v>
      </c>
      <c r="K16" s="11">
        <f>0+0+14+4+9+5+1+5+5+5+1</f>
        <v>49</v>
      </c>
      <c r="L16" s="11">
        <f t="shared" si="5"/>
        <v>980</v>
      </c>
      <c r="M16" s="11">
        <f t="shared" si="6"/>
        <v>1580</v>
      </c>
      <c r="N16" s="11">
        <f t="shared" si="7"/>
        <v>493.75</v>
      </c>
      <c r="O16" s="11">
        <f t="shared" si="8"/>
        <v>980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18159.583333333336</v>
      </c>
      <c r="H17" s="17">
        <f>SUM(H5:H15)</f>
        <v>28087.5</v>
      </c>
      <c r="I17" s="17"/>
      <c r="J17" s="17">
        <f>SUM(J5:J15)</f>
        <v>21985</v>
      </c>
      <c r="K17" s="11"/>
      <c r="L17" s="18">
        <f>SUM(L5:L15)</f>
        <v>11885</v>
      </c>
      <c r="M17" s="18">
        <f>SUM(M5:M15)</f>
        <v>33870</v>
      </c>
      <c r="N17" s="18">
        <f>SUM(N5:N15)</f>
        <v>5782.4999999999982</v>
      </c>
      <c r="O17" s="18">
        <f>SUM(O5:O15)-P17</f>
        <v>0</v>
      </c>
      <c r="P17" s="17">
        <f>0+0+1970+1350+1330+585+700+610+625+850+3865</f>
        <v>11885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3</v>
      </c>
      <c r="F20" s="4">
        <f>0+0</f>
        <v>0</v>
      </c>
      <c r="G20" s="11">
        <f>E20*D20</f>
        <v>121.5</v>
      </c>
      <c r="H20" s="11">
        <f>(E20+K20)*D20</f>
        <v>445.5</v>
      </c>
      <c r="I20" s="4">
        <v>50</v>
      </c>
      <c r="J20" s="11">
        <f>(I20*E20)</f>
        <v>150</v>
      </c>
      <c r="K20" s="11">
        <f>0+0+2+1+1+1+3</f>
        <v>8</v>
      </c>
      <c r="L20" s="11">
        <f>K20*I20</f>
        <v>400</v>
      </c>
      <c r="M20" s="11">
        <f>J20+L20</f>
        <v>550</v>
      </c>
      <c r="N20" s="11">
        <f>M20-H20</f>
        <v>104.5</v>
      </c>
      <c r="O20" s="11">
        <f>L20</f>
        <v>400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9</v>
      </c>
      <c r="F21" s="4">
        <f t="shared" ref="F21:F30" si="11">0+0</f>
        <v>0</v>
      </c>
      <c r="G21" s="11">
        <f t="shared" ref="G21:G30" si="12">E21*D21</f>
        <v>352.5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450</v>
      </c>
      <c r="K21" s="11">
        <f>0+0+2+1+1+1</f>
        <v>5</v>
      </c>
      <c r="L21" s="11">
        <f t="shared" ref="L21:L29" si="15">K21*I21</f>
        <v>250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250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13</v>
      </c>
      <c r="F22" s="4">
        <f t="shared" si="11"/>
        <v>0</v>
      </c>
      <c r="G22" s="11">
        <f t="shared" si="12"/>
        <v>585</v>
      </c>
      <c r="H22" s="11">
        <f t="shared" si="13"/>
        <v>945</v>
      </c>
      <c r="I22" s="4">
        <v>50</v>
      </c>
      <c r="J22" s="11">
        <f t="shared" si="14"/>
        <v>650</v>
      </c>
      <c r="K22" s="11">
        <f>0+0+3+4+1</f>
        <v>8</v>
      </c>
      <c r="L22" s="11">
        <f t="shared" si="15"/>
        <v>400</v>
      </c>
      <c r="M22" s="11">
        <f t="shared" si="16"/>
        <v>1050</v>
      </c>
      <c r="N22" s="11">
        <f t="shared" si="17"/>
        <v>105</v>
      </c>
      <c r="O22" s="11">
        <f t="shared" si="18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6</v>
      </c>
      <c r="F24" s="4">
        <f t="shared" si="11"/>
        <v>0</v>
      </c>
      <c r="G24" s="11">
        <f t="shared" si="12"/>
        <v>590</v>
      </c>
      <c r="H24" s="11">
        <f t="shared" si="13"/>
        <v>786.66666666666663</v>
      </c>
      <c r="I24" s="4">
        <v>110</v>
      </c>
      <c r="J24" s="11">
        <f t="shared" si="14"/>
        <v>660</v>
      </c>
      <c r="K24" s="11">
        <f>0+0+1+1</f>
        <v>2</v>
      </c>
      <c r="L24" s="11">
        <f t="shared" si="15"/>
        <v>220</v>
      </c>
      <c r="M24" s="11">
        <f t="shared" si="16"/>
        <v>880</v>
      </c>
      <c r="N24" s="11">
        <f t="shared" si="17"/>
        <v>93.333333333333371</v>
      </c>
      <c r="O24" s="11">
        <f t="shared" si="18"/>
        <v>220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983.33333333333326</v>
      </c>
      <c r="I26" s="4">
        <v>110</v>
      </c>
      <c r="J26" s="11">
        <f t="shared" si="14"/>
        <v>770</v>
      </c>
      <c r="K26" s="11">
        <f>0+0+1+2</f>
        <v>3</v>
      </c>
      <c r="L26" s="11">
        <f t="shared" si="15"/>
        <v>330</v>
      </c>
      <c r="M26" s="11">
        <f t="shared" si="16"/>
        <v>1100</v>
      </c>
      <c r="N26" s="11">
        <f t="shared" si="17"/>
        <v>116.66666666666674</v>
      </c>
      <c r="O26" s="11">
        <f t="shared" si="18"/>
        <v>330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6</v>
      </c>
      <c r="F27" s="4">
        <f t="shared" si="11"/>
        <v>0</v>
      </c>
      <c r="G27" s="11">
        <f t="shared" si="12"/>
        <v>300</v>
      </c>
      <c r="H27" s="11">
        <f t="shared" si="13"/>
        <v>600</v>
      </c>
      <c r="I27" s="4">
        <v>60</v>
      </c>
      <c r="J27" s="11">
        <f t="shared" si="14"/>
        <v>360</v>
      </c>
      <c r="K27" s="11">
        <f>0+0+1+1+1+1+1+1</f>
        <v>6</v>
      </c>
      <c r="L27" s="11">
        <f t="shared" si="15"/>
        <v>360</v>
      </c>
      <c r="M27" s="11">
        <f t="shared" si="16"/>
        <v>720</v>
      </c>
      <c r="N27" s="11">
        <f t="shared" si="17"/>
        <v>120</v>
      </c>
      <c r="O27" s="11">
        <f t="shared" si="18"/>
        <v>360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8</v>
      </c>
      <c r="F28" s="4">
        <f t="shared" si="11"/>
        <v>0</v>
      </c>
      <c r="G28" s="11">
        <f t="shared" si="12"/>
        <v>826.66666666666663</v>
      </c>
      <c r="H28" s="11">
        <f t="shared" si="13"/>
        <v>930</v>
      </c>
      <c r="I28" s="4">
        <v>125</v>
      </c>
      <c r="J28" s="11">
        <f t="shared" si="14"/>
        <v>1000</v>
      </c>
      <c r="K28" s="11">
        <f>0+0+1</f>
        <v>1</v>
      </c>
      <c r="L28" s="11">
        <f t="shared" si="15"/>
        <v>125</v>
      </c>
      <c r="M28" s="11">
        <f t="shared" si="16"/>
        <v>1125</v>
      </c>
      <c r="N28" s="11">
        <f t="shared" si="17"/>
        <v>195</v>
      </c>
      <c r="O28" s="11">
        <f t="shared" si="18"/>
        <v>125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4</v>
      </c>
      <c r="F29" s="4">
        <f>0+0+1</f>
        <v>1</v>
      </c>
      <c r="G29" s="11">
        <f t="shared" si="12"/>
        <v>366.66666666666669</v>
      </c>
      <c r="H29" s="11">
        <f t="shared" si="13"/>
        <v>1558.3333333333335</v>
      </c>
      <c r="I29" s="4">
        <v>110</v>
      </c>
      <c r="J29" s="11">
        <f t="shared" si="14"/>
        <v>440</v>
      </c>
      <c r="K29" s="11">
        <f>0+0+1+1+2+3+1+5</f>
        <v>13</v>
      </c>
      <c r="L29" s="11">
        <f t="shared" si="15"/>
        <v>1430</v>
      </c>
      <c r="M29" s="11">
        <f t="shared" si="16"/>
        <v>1870</v>
      </c>
      <c r="N29" s="11">
        <f t="shared" si="17"/>
        <v>311.66666666666652</v>
      </c>
      <c r="O29" s="11">
        <f t="shared" si="18"/>
        <v>1430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3830.6666666666661</v>
      </c>
      <c r="H31" s="17">
        <f>SUM(H20:H30)</f>
        <v>6797.1666666666661</v>
      </c>
      <c r="I31" s="16"/>
      <c r="J31" s="17">
        <f>SUM(J20:J30)</f>
        <v>4480</v>
      </c>
      <c r="K31" s="18"/>
      <c r="L31" s="18">
        <f>SUM(L20:L30)</f>
        <v>3515</v>
      </c>
      <c r="M31" s="21">
        <f>SUM(M20:M30)</f>
        <v>7995</v>
      </c>
      <c r="N31" s="21">
        <f>SUM(N20:N30)</f>
        <v>1197.8333333333335</v>
      </c>
      <c r="O31" s="18">
        <f>SUM(O20:O30)-P31</f>
        <v>0</v>
      </c>
      <c r="P31" s="17">
        <f>0+0+270+430+360+330+220+455+310+110+1030</f>
        <v>3515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3600/30</f>
        <v>120</v>
      </c>
      <c r="E34" s="4">
        <f t="shared" ref="E34:E40" si="20">(C34+(F34*B34))-K34</f>
        <v>23</v>
      </c>
      <c r="F34" s="4">
        <f>0+0+1</f>
        <v>1</v>
      </c>
      <c r="G34" s="11">
        <f>E34*D34</f>
        <v>2760</v>
      </c>
      <c r="H34" s="11">
        <f>(E34+K34)*D34</f>
        <v>8160</v>
      </c>
      <c r="I34" s="4">
        <v>140</v>
      </c>
      <c r="J34" s="11">
        <f t="shared" ref="J34:J40" si="21">(I34*E34)</f>
        <v>3220</v>
      </c>
      <c r="K34" s="11">
        <f>0+0+5+5+5+5+5+5+5+5+5</f>
        <v>45</v>
      </c>
      <c r="L34" s="11">
        <f>K34*I34</f>
        <v>6300</v>
      </c>
      <c r="M34" s="11">
        <f t="shared" ref="M34:M40" si="22">J34+L34</f>
        <v>9520</v>
      </c>
      <c r="N34" s="11">
        <f t="shared" ref="N34:N40" si="23">M34-H34</f>
        <v>1360</v>
      </c>
      <c r="O34" s="11">
        <f t="shared" ref="O34:O40" si="24">L34</f>
        <v>6300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17</v>
      </c>
      <c r="F37" s="4">
        <f>0+0+2</f>
        <v>2</v>
      </c>
      <c r="G37" s="11">
        <f t="shared" si="26"/>
        <v>2004.5833333333335</v>
      </c>
      <c r="H37" s="11">
        <f t="shared" si="27"/>
        <v>3655.416666666667</v>
      </c>
      <c r="I37" s="4">
        <v>125</v>
      </c>
      <c r="J37" s="11">
        <f t="shared" si="21"/>
        <v>2125</v>
      </c>
      <c r="K37" s="11">
        <f>0+0+2+3+2+1+2+4</f>
        <v>14</v>
      </c>
      <c r="L37" s="11">
        <f>K37*I37</f>
        <v>1750</v>
      </c>
      <c r="M37" s="11">
        <f t="shared" si="22"/>
        <v>3875</v>
      </c>
      <c r="N37" s="11">
        <f t="shared" si="23"/>
        <v>219.58333333333303</v>
      </c>
      <c r="O37" s="11">
        <f t="shared" si="24"/>
        <v>1750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17</v>
      </c>
      <c r="F40" s="4">
        <f t="shared" si="25"/>
        <v>0</v>
      </c>
      <c r="G40" s="11">
        <f t="shared" si="26"/>
        <v>991.66666666666674</v>
      </c>
      <c r="H40" s="11">
        <f t="shared" si="27"/>
        <v>1225</v>
      </c>
      <c r="I40" s="4">
        <v>70</v>
      </c>
      <c r="J40" s="11">
        <f t="shared" si="21"/>
        <v>1190</v>
      </c>
      <c r="K40" s="11">
        <f>0+0+1+1+1+1</f>
        <v>4</v>
      </c>
      <c r="L40" s="11">
        <f t="shared" si="29"/>
        <v>280</v>
      </c>
      <c r="M40" s="11">
        <f t="shared" si="22"/>
        <v>1470</v>
      </c>
      <c r="N40" s="11">
        <f t="shared" si="23"/>
        <v>245</v>
      </c>
      <c r="O40" s="11">
        <f t="shared" si="24"/>
        <v>280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6910.4166666666679</v>
      </c>
      <c r="H41" s="21">
        <f>SUM(H34:H40)</f>
        <v>14194.583333333334</v>
      </c>
      <c r="I41" s="16"/>
      <c r="J41" s="21">
        <f>SUM(J34:J40)</f>
        <v>7805</v>
      </c>
      <c r="K41" s="11"/>
      <c r="L41" s="17">
        <f>SUM(L34:L40)</f>
        <v>8330</v>
      </c>
      <c r="M41" s="21">
        <f>SUM(M34:M40)</f>
        <v>16135</v>
      </c>
      <c r="N41" s="21">
        <f>SUM(N34:N40)</f>
        <v>1940.4166666666663</v>
      </c>
      <c r="O41" s="18">
        <f>SUM(O34:O40)-P41</f>
        <v>0</v>
      </c>
      <c r="P41" s="17">
        <f>0+0+950+1145+770+950+700+770+817+8+1020+1200</f>
        <v>8330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4000/50</f>
        <v>80</v>
      </c>
      <c r="E44" s="4">
        <f>(C44+(F44*B44))-K44</f>
        <v>27.25</v>
      </c>
      <c r="F44" s="4">
        <f>0+0</f>
        <v>0</v>
      </c>
      <c r="G44" s="11">
        <f>E44*D44</f>
        <v>2180</v>
      </c>
      <c r="H44" s="11">
        <f>(E44+K44)*D44</f>
        <v>3920</v>
      </c>
      <c r="I44" s="4">
        <v>100</v>
      </c>
      <c r="J44" s="11">
        <f>(I44*E44)</f>
        <v>2725</v>
      </c>
      <c r="K44" s="11">
        <f>0+0+4.5+2+3.25+2+2.75+1.25+1.25+4.75</f>
        <v>21.75</v>
      </c>
      <c r="L44" s="11">
        <f>K44*I44</f>
        <v>2175</v>
      </c>
      <c r="M44" s="11">
        <f>J44+L44</f>
        <v>4900</v>
      </c>
      <c r="N44" s="11">
        <f>M44-H44</f>
        <v>980</v>
      </c>
      <c r="O44" s="11">
        <f>L44</f>
        <v>2175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2180</v>
      </c>
      <c r="H47" s="17">
        <f>SUM(H44:H46)</f>
        <v>3920</v>
      </c>
      <c r="I47" s="16"/>
      <c r="J47" s="17">
        <f>SUM(J44:J46)</f>
        <v>2725</v>
      </c>
      <c r="K47" s="17"/>
      <c r="L47" s="17">
        <f>SUM(L44:L46)</f>
        <v>2175</v>
      </c>
      <c r="M47" s="17">
        <f>SUM(M44:M46)</f>
        <v>4900</v>
      </c>
      <c r="N47" s="17">
        <f>SUM(N44:N46)</f>
        <v>980</v>
      </c>
      <c r="O47" s="17">
        <f>SUM(O44:O46)-P47</f>
        <v>0</v>
      </c>
      <c r="P47" s="17">
        <f>0+0+450+200+325+200+275+125+125+475</f>
        <v>2175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3</v>
      </c>
      <c r="F50" s="4">
        <f>0+0</f>
        <v>0</v>
      </c>
      <c r="G50" s="11">
        <f t="shared" ref="G50:G59" si="31">E50*D50</f>
        <v>681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750</v>
      </c>
      <c r="K50" s="11">
        <f>0+0+1+1+1</f>
        <v>3</v>
      </c>
      <c r="L50" s="11">
        <f>K50*I50</f>
        <v>750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750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8</v>
      </c>
      <c r="F51" s="4">
        <f t="shared" ref="F51:F54" si="37">0+0</f>
        <v>0</v>
      </c>
      <c r="G51" s="11">
        <f t="shared" si="31"/>
        <v>1890</v>
      </c>
      <c r="H51" s="11">
        <f t="shared" si="32"/>
        <v>2362.5</v>
      </c>
      <c r="I51" s="5">
        <v>250</v>
      </c>
      <c r="J51" s="11">
        <f t="shared" si="33"/>
        <v>2000</v>
      </c>
      <c r="K51" s="11">
        <f>0+0+1+1</f>
        <v>2</v>
      </c>
      <c r="L51" s="11">
        <f t="shared" ref="L51:L59" si="38">K51*I51</f>
        <v>500</v>
      </c>
      <c r="M51" s="11">
        <f t="shared" si="34"/>
        <v>2500</v>
      </c>
      <c r="N51" s="11">
        <f t="shared" si="35"/>
        <v>137.5</v>
      </c>
      <c r="O51" s="11">
        <f t="shared" si="36"/>
        <v>500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15</v>
      </c>
      <c r="F54" s="4">
        <f t="shared" si="37"/>
        <v>0</v>
      </c>
      <c r="G54" s="11">
        <f t="shared" si="31"/>
        <v>450</v>
      </c>
      <c r="H54" s="11">
        <f t="shared" si="32"/>
        <v>630</v>
      </c>
      <c r="I54" s="5">
        <v>35</v>
      </c>
      <c r="J54" s="11">
        <f t="shared" si="33"/>
        <v>525</v>
      </c>
      <c r="K54" s="11">
        <f>0+0+2+2+2</f>
        <v>6</v>
      </c>
      <c r="L54" s="11">
        <f t="shared" si="38"/>
        <v>210</v>
      </c>
      <c r="M54" s="11">
        <f t="shared" si="34"/>
        <v>735</v>
      </c>
      <c r="N54" s="11">
        <f t="shared" si="35"/>
        <v>105</v>
      </c>
      <c r="O54" s="11">
        <f t="shared" si="36"/>
        <v>210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4721</v>
      </c>
      <c r="H60" s="17">
        <f>SUM(H50:H59)</f>
        <v>6054.5</v>
      </c>
      <c r="I60" s="39"/>
      <c r="J60" s="17">
        <f>SUM(J50:J59)</f>
        <v>5435</v>
      </c>
      <c r="K60" s="41"/>
      <c r="L60" s="17">
        <f>SUM(L50:L59)</f>
        <v>1460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</f>
        <v>1460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4</v>
      </c>
      <c r="F63" s="4">
        <f>0+0</f>
        <v>0</v>
      </c>
      <c r="G63" s="11">
        <f t="shared" ref="G63:G70" si="43">E63*D63</f>
        <v>564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620</v>
      </c>
      <c r="K63" s="11">
        <f>0+0+1</f>
        <v>1</v>
      </c>
      <c r="L63" s="11">
        <f t="shared" ref="L63:L70" si="46">K63*I63</f>
        <v>155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155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15</v>
      </c>
      <c r="F64" s="4">
        <f t="shared" ref="F64:F66" si="50">0+0</f>
        <v>0</v>
      </c>
      <c r="G64" s="11">
        <f t="shared" si="43"/>
        <v>1159.6875</v>
      </c>
      <c r="H64" s="11">
        <f t="shared" si="44"/>
        <v>1314.3125</v>
      </c>
      <c r="I64" s="5">
        <v>85</v>
      </c>
      <c r="J64" s="11">
        <f t="shared" si="45"/>
        <v>1275</v>
      </c>
      <c r="K64" s="11">
        <f>0+0+1+1</f>
        <v>2</v>
      </c>
      <c r="L64" s="11">
        <f t="shared" si="46"/>
        <v>170</v>
      </c>
      <c r="M64" s="11">
        <f t="shared" si="47"/>
        <v>1445</v>
      </c>
      <c r="N64" s="11">
        <f t="shared" si="48"/>
        <v>130.6875</v>
      </c>
      <c r="O64" s="11">
        <f t="shared" si="49"/>
        <v>170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5</v>
      </c>
      <c r="F65" s="4">
        <f t="shared" si="50"/>
        <v>0</v>
      </c>
      <c r="G65" s="11">
        <f t="shared" si="43"/>
        <v>386.66666666666663</v>
      </c>
      <c r="H65" s="11">
        <f t="shared" si="44"/>
        <v>464</v>
      </c>
      <c r="I65" s="5">
        <v>85</v>
      </c>
      <c r="J65" s="11">
        <f t="shared" si="45"/>
        <v>425</v>
      </c>
      <c r="K65" s="11">
        <f>0+0+1</f>
        <v>1</v>
      </c>
      <c r="L65" s="11">
        <f t="shared" si="46"/>
        <v>85</v>
      </c>
      <c r="M65" s="11">
        <f t="shared" si="47"/>
        <v>510</v>
      </c>
      <c r="N65" s="11">
        <f t="shared" si="48"/>
        <v>46</v>
      </c>
      <c r="O65" s="11">
        <f t="shared" si="49"/>
        <v>85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4</v>
      </c>
      <c r="F66" s="4">
        <f t="shared" si="50"/>
        <v>0</v>
      </c>
      <c r="G66" s="11">
        <f t="shared" si="43"/>
        <v>309.25</v>
      </c>
      <c r="H66" s="11">
        <f t="shared" si="44"/>
        <v>541.1875</v>
      </c>
      <c r="I66" s="5">
        <v>85</v>
      </c>
      <c r="J66" s="11">
        <f t="shared" si="45"/>
        <v>340</v>
      </c>
      <c r="K66" s="11">
        <f>0+0+1+1+1</f>
        <v>3</v>
      </c>
      <c r="L66" s="11">
        <f t="shared" si="46"/>
        <v>255</v>
      </c>
      <c r="M66" s="11">
        <f t="shared" si="47"/>
        <v>595</v>
      </c>
      <c r="N66" s="11">
        <f t="shared" si="48"/>
        <v>53.8125</v>
      </c>
      <c r="O66" s="11">
        <f t="shared" si="49"/>
        <v>255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2419.6041666666665</v>
      </c>
      <c r="H71" s="17">
        <f>SUM(H63:H70)</f>
        <v>3024.5</v>
      </c>
      <c r="I71" s="39"/>
      <c r="J71" s="17">
        <f>SUM(J63:J70)</f>
        <v>2660</v>
      </c>
      <c r="K71" s="41"/>
      <c r="L71" s="17">
        <f>SUM(L63:L70)</f>
        <v>665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</f>
        <v>665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38221.270833333336</v>
      </c>
    </row>
    <row r="79" spans="1:16">
      <c r="A79" s="23" t="s">
        <v>60</v>
      </c>
      <c r="B79" s="44">
        <f>J17+J31+J41+J47+J60+J71</f>
        <v>45090</v>
      </c>
    </row>
    <row r="80" spans="1:16" ht="15.75" thickBot="1">
      <c r="A80" s="45" t="s">
        <v>63</v>
      </c>
      <c r="B80" s="51">
        <f>B81-B76-B77</f>
        <v>18822.25</v>
      </c>
    </row>
    <row r="81" spans="1:2">
      <c r="A81" s="46" t="s">
        <v>52</v>
      </c>
      <c r="B81" s="47">
        <f>H17+H31+H41+H47+H60+H71</f>
        <v>62078.25</v>
      </c>
    </row>
    <row r="82" spans="1:2">
      <c r="A82" s="43" t="s">
        <v>58</v>
      </c>
      <c r="B82" s="48">
        <f>M17+M31+M41+M47+M60+M71</f>
        <v>73120</v>
      </c>
    </row>
    <row r="83" spans="1:2">
      <c r="A83" s="24" t="s">
        <v>57</v>
      </c>
      <c r="B83" s="27">
        <f>N17+N31+N41+N47+N60+N71</f>
        <v>11041.749999999998</v>
      </c>
    </row>
    <row r="84" spans="1:2" ht="15.75" thickBot="1">
      <c r="A84" s="49" t="s">
        <v>66</v>
      </c>
      <c r="B84" s="50">
        <f>L17+L31+L41+L47+L60+L71</f>
        <v>28030</v>
      </c>
    </row>
    <row r="85" spans="1:2">
      <c r="A85" s="52" t="s">
        <v>62</v>
      </c>
      <c r="B85" s="53">
        <f>P17+P31+P41+P47+P60+P71</f>
        <v>28030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41060.75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86150.75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2015-05-10T18:33:49Z</dcterms:modified>
</cp:coreProperties>
</file>