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66"/>
  <c r="P80"/>
  <c r="K30"/>
  <c r="K59"/>
  <c r="K70"/>
  <c r="K13"/>
  <c r="K12"/>
  <c r="K9"/>
  <c r="K6"/>
  <c r="K5"/>
  <c r="K44"/>
  <c r="K43"/>
  <c r="K26"/>
  <c r="K49"/>
  <c r="K61"/>
  <c r="K79"/>
  <c r="K73"/>
  <c r="K72"/>
  <c r="K69"/>
  <c r="K25"/>
  <c r="K11"/>
  <c r="K10"/>
  <c r="K8"/>
  <c r="K7"/>
  <c r="K41"/>
  <c r="K71"/>
  <c r="K24"/>
  <c r="K40"/>
  <c r="K27"/>
  <c r="F44"/>
  <c r="K42"/>
  <c r="K33"/>
  <c r="K23"/>
  <c r="F30"/>
  <c r="F26"/>
  <c r="F41"/>
  <c r="K16"/>
  <c r="K28"/>
  <c r="K56"/>
  <c r="F28"/>
  <c r="F27"/>
  <c r="K34"/>
  <c r="K60"/>
  <c r="F7"/>
  <c r="F59"/>
  <c r="F73"/>
  <c r="F72"/>
  <c r="D73"/>
  <c r="D72"/>
  <c r="K58"/>
  <c r="K55"/>
  <c r="K77"/>
  <c r="K75"/>
  <c r="F61"/>
  <c r="F9"/>
  <c r="K74" l="1"/>
  <c r="K76"/>
  <c r="K78"/>
  <c r="K57"/>
  <c r="K62"/>
  <c r="K63"/>
  <c r="K64"/>
  <c r="K65"/>
  <c r="K39"/>
  <c r="K45"/>
  <c r="K29"/>
  <c r="K31"/>
  <c r="K32"/>
  <c r="K14"/>
  <c r="K15"/>
  <c r="K17"/>
  <c r="K18"/>
  <c r="K19"/>
  <c r="F70"/>
  <c r="F71"/>
  <c r="F74"/>
  <c r="F75"/>
  <c r="F76"/>
  <c r="F77"/>
  <c r="F78"/>
  <c r="F79"/>
  <c r="F69"/>
  <c r="F56"/>
  <c r="F57"/>
  <c r="F58"/>
  <c r="F60"/>
  <c r="F62"/>
  <c r="F63"/>
  <c r="F64"/>
  <c r="F65"/>
  <c r="F49"/>
  <c r="F39"/>
  <c r="F40"/>
  <c r="F42"/>
  <c r="F43"/>
  <c r="F45"/>
  <c r="F24"/>
  <c r="F25"/>
  <c r="F29"/>
  <c r="F31"/>
  <c r="F32"/>
  <c r="F33"/>
  <c r="F34"/>
  <c r="F23"/>
  <c r="F6"/>
  <c r="F8"/>
  <c r="F10"/>
  <c r="F11"/>
  <c r="F12"/>
  <c r="F13"/>
  <c r="F14"/>
  <c r="F15"/>
  <c r="F16"/>
  <c r="F17"/>
  <c r="F18"/>
  <c r="F19"/>
  <c r="F5"/>
  <c r="L27"/>
  <c r="O27" s="1"/>
  <c r="K35"/>
  <c r="F55"/>
  <c r="F35"/>
  <c r="L44"/>
  <c r="L15"/>
  <c r="O15" s="1"/>
  <c r="D49"/>
  <c r="D15"/>
  <c r="D16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G79"/>
  <c r="G77"/>
  <c r="H79"/>
  <c r="H77"/>
  <c r="N77" s="1"/>
  <c r="L59"/>
  <c r="O59" s="1"/>
  <c r="L17"/>
  <c r="O17" s="1"/>
  <c r="D62"/>
  <c r="D61"/>
  <c r="D75"/>
  <c r="D74"/>
  <c r="D42"/>
  <c r="D26"/>
  <c r="L18"/>
  <c r="O18" s="1"/>
  <c r="D34"/>
  <c r="D17"/>
  <c r="D18"/>
  <c r="H46"/>
  <c r="D59"/>
  <c r="D40"/>
  <c r="K38"/>
  <c r="F38"/>
  <c r="O44"/>
  <c r="D44"/>
  <c r="D38"/>
  <c r="D29"/>
  <c r="H78" l="1"/>
  <c r="G78"/>
  <c r="M78"/>
  <c r="N78" s="1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<sst xmlns="http://schemas.openxmlformats.org/spreadsheetml/2006/main" count="187" uniqueCount="104">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</sst>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81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114</v>
      </c>
      <c r="D5" s="8">
        <f>470/B5</f>
        <v>19.583333333333332</v>
      </c>
      <c r="E5" s="4">
        <f>(C5+(F5*B5))-K5</f>
        <v>70</v>
      </c>
      <c r="F5" s="4">
        <f>0+0</f>
        <v>0</v>
      </c>
      <c r="G5" s="11">
        <f>E5*D5</f>
        <v>1370.8333333333333</v>
      </c>
      <c r="H5" s="11">
        <f>(E5+K5)*D5</f>
        <v>2232.5</v>
      </c>
      <c r="I5" s="11">
        <v>30</v>
      </c>
      <c r="J5" s="11">
        <f>(I5*E5)</f>
        <v>2100</v>
      </c>
      <c r="K5" s="11">
        <f>0+0+1+6+2+1+3+2+8+5+2+1+5+7+1</f>
        <v>44</v>
      </c>
      <c r="L5" s="11">
        <f>K5*I5</f>
        <v>1320</v>
      </c>
      <c r="M5" s="11">
        <f>J5+L5</f>
        <v>3420</v>
      </c>
      <c r="N5" s="11">
        <f>M5-H5</f>
        <v>1187.5</v>
      </c>
      <c r="O5" s="11">
        <f>L5</f>
        <v>1320</v>
      </c>
      <c r="P5" s="11"/>
    </row>
    <row r="6" spans="1:16">
      <c r="A6" s="6" t="s">
        <v>8</v>
      </c>
      <c r="B6" s="9">
        <v>24</v>
      </c>
      <c r="C6" s="9">
        <v>89</v>
      </c>
      <c r="D6" s="8">
        <f>800/B6</f>
        <v>33.333333333333336</v>
      </c>
      <c r="E6" s="4">
        <f t="shared" ref="E6:E19" si="0">(C6+(F6*B6))-K6</f>
        <v>71</v>
      </c>
      <c r="F6" s="4">
        <f t="shared" ref="F6:F19" si="1">0+0</f>
        <v>0</v>
      </c>
      <c r="G6" s="11">
        <f t="shared" ref="G6:G19" si="2">E6*D6</f>
        <v>2366.666666666667</v>
      </c>
      <c r="H6" s="11">
        <f t="shared" ref="H6:H19" si="3">(E6+K6)*D6</f>
        <v>2966.666666666667</v>
      </c>
      <c r="I6" s="11">
        <v>40</v>
      </c>
      <c r="J6" s="11">
        <f t="shared" ref="J6:J19" si="4">(I6*E6)</f>
        <v>2840</v>
      </c>
      <c r="K6" s="11">
        <f>0+0+2+2+2+1+2+1+4+1+1+1+1</f>
        <v>18</v>
      </c>
      <c r="L6" s="11">
        <f t="shared" ref="L6:L20" si="5">K6*I6</f>
        <v>720</v>
      </c>
      <c r="M6" s="11">
        <f t="shared" ref="M6:M19" si="6">J6+L6</f>
        <v>3560</v>
      </c>
      <c r="N6" s="11">
        <f t="shared" ref="N6:N19" si="7">M6-H6</f>
        <v>593.33333333333303</v>
      </c>
      <c r="O6" s="11">
        <f t="shared" ref="O6:O19" si="8">L6</f>
        <v>720</v>
      </c>
      <c r="P6" s="11"/>
    </row>
    <row r="7" spans="1:16">
      <c r="A7" s="7" t="s">
        <v>9</v>
      </c>
      <c r="B7" s="10">
        <v>12</v>
      </c>
      <c r="C7" s="9">
        <v>29</v>
      </c>
      <c r="D7" s="8">
        <f>730/B7</f>
        <v>60.833333333333336</v>
      </c>
      <c r="E7" s="4">
        <f t="shared" si="0"/>
        <v>33</v>
      </c>
      <c r="F7" s="4">
        <f>0+0+2</f>
        <v>2</v>
      </c>
      <c r="G7" s="11">
        <f t="shared" si="2"/>
        <v>2007.5</v>
      </c>
      <c r="H7" s="11">
        <f t="shared" si="3"/>
        <v>3224.166666666667</v>
      </c>
      <c r="I7" s="11">
        <v>70</v>
      </c>
      <c r="J7" s="11">
        <f t="shared" si="4"/>
        <v>2310</v>
      </c>
      <c r="K7" s="11">
        <f>0+0+2+1+1+2+1+5+3+1+2+2</f>
        <v>20</v>
      </c>
      <c r="L7" s="11">
        <f t="shared" si="5"/>
        <v>1400</v>
      </c>
      <c r="M7" s="11">
        <f t="shared" si="6"/>
        <v>3710</v>
      </c>
      <c r="N7" s="11">
        <f t="shared" si="7"/>
        <v>485.83333333333303</v>
      </c>
      <c r="O7" s="11">
        <f t="shared" si="8"/>
        <v>1400</v>
      </c>
      <c r="P7" s="11"/>
    </row>
    <row r="8" spans="1:16">
      <c r="A8" s="7" t="s">
        <v>62</v>
      </c>
      <c r="B8" s="10">
        <v>24</v>
      </c>
      <c r="C8" s="9">
        <v>20</v>
      </c>
      <c r="D8" s="8">
        <f>700/24</f>
        <v>29.166666666666668</v>
      </c>
      <c r="E8" s="4">
        <f t="shared" si="0"/>
        <v>8</v>
      </c>
      <c r="F8" s="4">
        <f t="shared" si="1"/>
        <v>0</v>
      </c>
      <c r="G8" s="11">
        <f t="shared" si="2"/>
        <v>233.33333333333334</v>
      </c>
      <c r="H8" s="11">
        <f t="shared" si="3"/>
        <v>583.33333333333337</v>
      </c>
      <c r="I8" s="11">
        <v>40</v>
      </c>
      <c r="J8" s="11">
        <f t="shared" si="4"/>
        <v>320</v>
      </c>
      <c r="K8" s="11">
        <f>0+0+3+3+4+2</f>
        <v>12</v>
      </c>
      <c r="L8" s="11">
        <f t="shared" si="5"/>
        <v>480</v>
      </c>
      <c r="M8" s="11">
        <f t="shared" si="6"/>
        <v>800</v>
      </c>
      <c r="N8" s="11">
        <f t="shared" si="7"/>
        <v>216.66666666666663</v>
      </c>
      <c r="O8" s="11">
        <f t="shared" si="8"/>
        <v>480</v>
      </c>
      <c r="P8" s="11"/>
    </row>
    <row r="9" spans="1:16">
      <c r="A9" s="7" t="s">
        <v>10</v>
      </c>
      <c r="B9" s="10">
        <v>24</v>
      </c>
      <c r="C9" s="9">
        <v>4</v>
      </c>
      <c r="D9" s="8">
        <f>1280/B9</f>
        <v>53.333333333333336</v>
      </c>
      <c r="E9" s="4">
        <f t="shared" si="0"/>
        <v>16</v>
      </c>
      <c r="F9" s="4">
        <f>0+0+1</f>
        <v>1</v>
      </c>
      <c r="G9" s="11">
        <f t="shared" si="2"/>
        <v>853.33333333333337</v>
      </c>
      <c r="H9" s="11">
        <f t="shared" si="3"/>
        <v>1493.3333333333335</v>
      </c>
      <c r="I9" s="11">
        <v>65</v>
      </c>
      <c r="J9" s="11">
        <f t="shared" si="4"/>
        <v>1040</v>
      </c>
      <c r="K9" s="11">
        <f>0+0+1+1+4+1+2+1+2</f>
        <v>12</v>
      </c>
      <c r="L9" s="11">
        <f t="shared" si="5"/>
        <v>780</v>
      </c>
      <c r="M9" s="11">
        <f t="shared" si="6"/>
        <v>1820</v>
      </c>
      <c r="N9" s="11">
        <f t="shared" si="7"/>
        <v>326.66666666666652</v>
      </c>
      <c r="O9" s="11">
        <f t="shared" si="8"/>
        <v>780</v>
      </c>
      <c r="P9" s="11"/>
    </row>
    <row r="10" spans="1:16">
      <c r="A10" s="7" t="s">
        <v>63</v>
      </c>
      <c r="B10" s="10">
        <v>12</v>
      </c>
      <c r="C10" s="9">
        <v>16</v>
      </c>
      <c r="D10" s="8">
        <f>980/B10</f>
        <v>81.666666666666671</v>
      </c>
      <c r="E10" s="4">
        <f t="shared" si="0"/>
        <v>2</v>
      </c>
      <c r="F10" s="4">
        <f t="shared" si="1"/>
        <v>0</v>
      </c>
      <c r="G10" s="11">
        <f t="shared" si="2"/>
        <v>163.33333333333334</v>
      </c>
      <c r="H10" s="11">
        <f t="shared" si="3"/>
        <v>1306.6666666666667</v>
      </c>
      <c r="I10" s="11">
        <v>100</v>
      </c>
      <c r="J10" s="11">
        <f t="shared" si="4"/>
        <v>200</v>
      </c>
      <c r="K10" s="11">
        <f>0+0+3+1+1+3+3+1+2</f>
        <v>14</v>
      </c>
      <c r="L10" s="11">
        <f t="shared" si="5"/>
        <v>1400</v>
      </c>
      <c r="M10" s="11">
        <f t="shared" si="6"/>
        <v>1600</v>
      </c>
      <c r="N10" s="11">
        <f t="shared" si="7"/>
        <v>293.33333333333326</v>
      </c>
      <c r="O10" s="11">
        <f t="shared" si="8"/>
        <v>1400</v>
      </c>
      <c r="P10" s="11"/>
    </row>
    <row r="11" spans="1:16">
      <c r="A11" s="7" t="s">
        <v>11</v>
      </c>
      <c r="B11" s="10">
        <v>6</v>
      </c>
      <c r="C11" s="9">
        <v>16</v>
      </c>
      <c r="D11" s="8">
        <f>800/B11</f>
        <v>133.33333333333334</v>
      </c>
      <c r="E11" s="4">
        <f t="shared" si="0"/>
        <v>6</v>
      </c>
      <c r="F11" s="4">
        <f t="shared" si="1"/>
        <v>0</v>
      </c>
      <c r="G11" s="11">
        <f t="shared" si="2"/>
        <v>800</v>
      </c>
      <c r="H11" s="11">
        <f t="shared" si="3"/>
        <v>2133.3333333333335</v>
      </c>
      <c r="I11" s="11">
        <v>150</v>
      </c>
      <c r="J11" s="11">
        <f t="shared" si="4"/>
        <v>900</v>
      </c>
      <c r="K11" s="11">
        <f>0+0+2+1+1+6</f>
        <v>10</v>
      </c>
      <c r="L11" s="11">
        <f t="shared" si="5"/>
        <v>1500</v>
      </c>
      <c r="M11" s="11">
        <f t="shared" si="6"/>
        <v>2400</v>
      </c>
      <c r="N11" s="11">
        <f t="shared" si="7"/>
        <v>266.66666666666652</v>
      </c>
      <c r="O11" s="11">
        <f t="shared" si="8"/>
        <v>1500</v>
      </c>
      <c r="P11" s="11"/>
    </row>
    <row r="12" spans="1:16">
      <c r="A12" s="61" t="s">
        <v>65</v>
      </c>
      <c r="B12" s="62">
        <v>12</v>
      </c>
      <c r="C12" s="9">
        <v>12</v>
      </c>
      <c r="D12" s="63">
        <f>600/12</f>
        <v>50</v>
      </c>
      <c r="E12" s="4">
        <f t="shared" si="0"/>
        <v>2</v>
      </c>
      <c r="F12" s="4">
        <f t="shared" si="1"/>
        <v>0</v>
      </c>
      <c r="G12" s="11">
        <f t="shared" si="2"/>
        <v>100</v>
      </c>
      <c r="H12" s="11">
        <f t="shared" si="3"/>
        <v>600</v>
      </c>
      <c r="I12" s="64">
        <v>60</v>
      </c>
      <c r="J12" s="64">
        <f t="shared" si="4"/>
        <v>120</v>
      </c>
      <c r="K12" s="11">
        <f>0+0+1+2+1+3+2+1</f>
        <v>10</v>
      </c>
      <c r="L12" s="11">
        <f t="shared" si="5"/>
        <v>600</v>
      </c>
      <c r="M12" s="11">
        <f t="shared" si="6"/>
        <v>720</v>
      </c>
      <c r="N12" s="11">
        <f t="shared" si="7"/>
        <v>120</v>
      </c>
      <c r="O12" s="11">
        <f t="shared" si="8"/>
        <v>600</v>
      </c>
      <c r="P12" s="64"/>
    </row>
    <row r="13" spans="1:16">
      <c r="A13" s="61" t="s">
        <v>64</v>
      </c>
      <c r="B13" s="62">
        <v>12</v>
      </c>
      <c r="C13" s="9">
        <v>24</v>
      </c>
      <c r="D13" s="63">
        <f>570/12</f>
        <v>47.5</v>
      </c>
      <c r="E13" s="4">
        <f t="shared" si="0"/>
        <v>17</v>
      </c>
      <c r="F13" s="4">
        <f t="shared" si="1"/>
        <v>0</v>
      </c>
      <c r="G13" s="11">
        <f t="shared" si="2"/>
        <v>807.5</v>
      </c>
      <c r="H13" s="11">
        <f t="shared" si="3"/>
        <v>1140</v>
      </c>
      <c r="I13" s="64">
        <v>60</v>
      </c>
      <c r="J13" s="64">
        <f t="shared" si="4"/>
        <v>1020</v>
      </c>
      <c r="K13" s="11">
        <f>0+0+1+1+1+3+1</f>
        <v>7</v>
      </c>
      <c r="L13" s="11">
        <f t="shared" si="5"/>
        <v>420</v>
      </c>
      <c r="M13" s="11">
        <f t="shared" si="6"/>
        <v>1440</v>
      </c>
      <c r="N13" s="11">
        <f t="shared" si="7"/>
        <v>300</v>
      </c>
      <c r="O13" s="11">
        <f t="shared" si="8"/>
        <v>420</v>
      </c>
      <c r="P13" s="64"/>
    </row>
    <row r="14" spans="1:16">
      <c r="A14" s="61" t="s">
        <v>76</v>
      </c>
      <c r="B14" s="62">
        <v>12</v>
      </c>
      <c r="C14" s="9">
        <v>0</v>
      </c>
      <c r="D14" s="63">
        <f>570/12</f>
        <v>47.5</v>
      </c>
      <c r="E14" s="4">
        <f>(C14+(F14*B14))-K14</f>
        <v>0</v>
      </c>
      <c r="F14" s="4">
        <f t="shared" si="1"/>
        <v>0</v>
      </c>
      <c r="G14" s="11">
        <f t="shared" si="2"/>
        <v>0</v>
      </c>
      <c r="H14" s="11">
        <f t="shared" si="3"/>
        <v>0</v>
      </c>
      <c r="I14" s="64">
        <v>60</v>
      </c>
      <c r="J14" s="64">
        <f t="shared" si="4"/>
        <v>0</v>
      </c>
      <c r="K14" s="11">
        <f t="shared" ref="K14:K19" si="9">0+0</f>
        <v>0</v>
      </c>
      <c r="L14" s="11">
        <f>K14*I14</f>
        <v>0</v>
      </c>
      <c r="M14" s="11">
        <f>J14+L14</f>
        <v>0</v>
      </c>
      <c r="N14" s="11">
        <f t="shared" si="7"/>
        <v>0</v>
      </c>
      <c r="O14" s="11">
        <f>L14</f>
        <v>0</v>
      </c>
      <c r="P14" s="64"/>
    </row>
    <row r="15" spans="1:16">
      <c r="A15" s="61" t="s">
        <v>103</v>
      </c>
      <c r="B15" s="62">
        <v>12</v>
      </c>
      <c r="C15" s="9">
        <v>3</v>
      </c>
      <c r="D15" s="63">
        <f>580/12</f>
        <v>48.333333333333336</v>
      </c>
      <c r="E15" s="4">
        <f>(C15+(F15*B15))-K15</f>
        <v>3</v>
      </c>
      <c r="F15" s="4">
        <f t="shared" si="1"/>
        <v>0</v>
      </c>
      <c r="G15" s="11">
        <f t="shared" si="2"/>
        <v>145</v>
      </c>
      <c r="H15" s="11">
        <f t="shared" si="3"/>
        <v>145</v>
      </c>
      <c r="I15" s="64">
        <v>60</v>
      </c>
      <c r="J15" s="64">
        <f t="shared" si="4"/>
        <v>180</v>
      </c>
      <c r="K15" s="11">
        <f t="shared" si="9"/>
        <v>0</v>
      </c>
      <c r="L15" s="11">
        <f>K15*I15</f>
        <v>0</v>
      </c>
      <c r="M15" s="11">
        <f>J15+L15</f>
        <v>180</v>
      </c>
      <c r="N15" s="11">
        <f t="shared" si="7"/>
        <v>35</v>
      </c>
      <c r="O15" s="11">
        <f>L15</f>
        <v>0</v>
      </c>
      <c r="P15" s="64"/>
    </row>
    <row r="16" spans="1:16">
      <c r="A16" s="61" t="s">
        <v>77</v>
      </c>
      <c r="B16" s="62">
        <v>24</v>
      </c>
      <c r="C16" s="9">
        <v>1</v>
      </c>
      <c r="D16" s="63">
        <f>480/24</f>
        <v>20</v>
      </c>
      <c r="E16" s="4">
        <f t="shared" si="0"/>
        <v>0</v>
      </c>
      <c r="F16" s="4">
        <f t="shared" si="1"/>
        <v>0</v>
      </c>
      <c r="G16" s="11">
        <f t="shared" si="2"/>
        <v>0</v>
      </c>
      <c r="H16" s="11">
        <f>(E16+K16)*D16</f>
        <v>20</v>
      </c>
      <c r="I16" s="64">
        <v>30</v>
      </c>
      <c r="J16" s="64">
        <f t="shared" si="4"/>
        <v>0</v>
      </c>
      <c r="K16" s="11">
        <f>0+0+1</f>
        <v>1</v>
      </c>
      <c r="L16" s="11">
        <f t="shared" si="5"/>
        <v>30</v>
      </c>
      <c r="M16" s="11">
        <f t="shared" si="6"/>
        <v>30</v>
      </c>
      <c r="N16" s="11">
        <f>M16-H16</f>
        <v>10</v>
      </c>
      <c r="O16" s="11">
        <f t="shared" si="8"/>
        <v>30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>(E17+K17)*D17</f>
        <v>0</v>
      </c>
      <c r="I17" s="64">
        <v>10</v>
      </c>
      <c r="J17" s="64">
        <f t="shared" si="4"/>
        <v>0</v>
      </c>
      <c r="K17" s="11">
        <f t="shared" si="9"/>
        <v>0</v>
      </c>
      <c r="L17" s="11">
        <f t="shared" si="5"/>
        <v>0</v>
      </c>
      <c r="M17" s="11">
        <f t="shared" si="6"/>
        <v>0</v>
      </c>
      <c r="N17" s="11">
        <f>M17-H17</f>
        <v>0</v>
      </c>
      <c r="O17" s="11">
        <f t="shared" si="8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1"/>
        <v>0</v>
      </c>
      <c r="G18" s="11">
        <f t="shared" si="2"/>
        <v>0</v>
      </c>
      <c r="H18" s="11">
        <f t="shared" si="3"/>
        <v>0</v>
      </c>
      <c r="I18" s="64">
        <v>5</v>
      </c>
      <c r="J18" s="64">
        <f t="shared" si="4"/>
        <v>0</v>
      </c>
      <c r="K18" s="11">
        <f t="shared" si="9"/>
        <v>0</v>
      </c>
      <c r="L18" s="11">
        <f t="shared" si="5"/>
        <v>0</v>
      </c>
      <c r="M18" s="11">
        <f t="shared" si="6"/>
        <v>0</v>
      </c>
      <c r="N18" s="11">
        <f t="shared" si="7"/>
        <v>0</v>
      </c>
      <c r="O18" s="11">
        <f t="shared" si="8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1"/>
        <v>0</v>
      </c>
      <c r="G19" s="11">
        <f t="shared" si="2"/>
        <v>0</v>
      </c>
      <c r="H19" s="11">
        <f t="shared" si="3"/>
        <v>0</v>
      </c>
      <c r="I19" s="64">
        <v>20</v>
      </c>
      <c r="J19" s="64">
        <f t="shared" si="4"/>
        <v>0</v>
      </c>
      <c r="K19" s="11">
        <f t="shared" si="9"/>
        <v>0</v>
      </c>
      <c r="L19" s="11">
        <f t="shared" si="5"/>
        <v>0</v>
      </c>
      <c r="M19" s="11">
        <f t="shared" si="6"/>
        <v>0</v>
      </c>
      <c r="N19" s="11">
        <f t="shared" si="7"/>
        <v>0</v>
      </c>
      <c r="O19" s="11">
        <f t="shared" si="8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8847.5</v>
      </c>
      <c r="H20" s="17">
        <f>SUM(H5:H16)</f>
        <v>15845.000000000002</v>
      </c>
      <c r="I20" s="17"/>
      <c r="J20" s="17">
        <f>SUM(J5:J16)</f>
        <v>11030</v>
      </c>
      <c r="K20" s="11"/>
      <c r="L20" s="11">
        <f t="shared" si="5"/>
        <v>0</v>
      </c>
      <c r="M20" s="18">
        <f>SUM(M5:M16)</f>
        <v>19680</v>
      </c>
      <c r="N20" s="18">
        <f>SUM(N5:N16)</f>
        <v>3834.9999999999986</v>
      </c>
      <c r="O20" s="18">
        <f>SUM(O5:O16)-P20</f>
        <v>0</v>
      </c>
      <c r="P20" s="17">
        <f>0+0+775+380+210+240+230+865+1070+1055+930+640+2255</f>
        <v>8650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10</v>
      </c>
      <c r="D23" s="8">
        <f>972/24</f>
        <v>40.5</v>
      </c>
      <c r="E23" s="4">
        <f>(C23+(F23*B23))-K23</f>
        <v>0</v>
      </c>
      <c r="F23" s="4">
        <f>0+0</f>
        <v>0</v>
      </c>
      <c r="G23" s="11">
        <f>E23*D23</f>
        <v>0</v>
      </c>
      <c r="H23" s="11">
        <f>(E23+K23)*D23</f>
        <v>405</v>
      </c>
      <c r="I23" s="4">
        <v>50</v>
      </c>
      <c r="J23" s="11">
        <f>(I23*E23)</f>
        <v>0</v>
      </c>
      <c r="K23" s="11">
        <f>0+0+1+3+2+2+1+1</f>
        <v>10</v>
      </c>
      <c r="L23" s="11">
        <f>K23*I23</f>
        <v>500</v>
      </c>
      <c r="M23" s="11">
        <f>J23+L23</f>
        <v>500</v>
      </c>
      <c r="N23" s="11">
        <f>M23-H23</f>
        <v>95</v>
      </c>
      <c r="O23" s="11">
        <f>L23</f>
        <v>500</v>
      </c>
      <c r="P23" s="4"/>
    </row>
    <row r="24" spans="1:16">
      <c r="A24" s="12" t="s">
        <v>81</v>
      </c>
      <c r="B24" s="5">
        <v>24</v>
      </c>
      <c r="C24" s="12">
        <v>12</v>
      </c>
      <c r="D24" s="8">
        <f>940/24</f>
        <v>39.166666666666664</v>
      </c>
      <c r="E24" s="4">
        <f t="shared" ref="E24:E34" si="10">(C24+(F24*B24))-K24</f>
        <v>7</v>
      </c>
      <c r="F24" s="4">
        <f t="shared" ref="F24:F34" si="11">0+0</f>
        <v>0</v>
      </c>
      <c r="G24" s="11">
        <f t="shared" ref="G24:G34" si="12">E24*D24</f>
        <v>274.16666666666663</v>
      </c>
      <c r="H24" s="11">
        <f t="shared" ref="H24:H34" si="13">(E24+K24)*D24</f>
        <v>470</v>
      </c>
      <c r="I24" s="4">
        <v>50</v>
      </c>
      <c r="J24" s="11">
        <f t="shared" ref="J24:J34" si="14">(I24*E24)</f>
        <v>350</v>
      </c>
      <c r="K24" s="11">
        <f>0+0+1+1+1+1+1</f>
        <v>5</v>
      </c>
      <c r="L24" s="11">
        <f t="shared" ref="L24:L33" si="15">K24*I24</f>
        <v>250</v>
      </c>
      <c r="M24" s="11">
        <f t="shared" ref="M24:M34" si="16">J24+L24</f>
        <v>600</v>
      </c>
      <c r="N24" s="11">
        <f t="shared" ref="N24:N34" si="17">M24-H24</f>
        <v>130</v>
      </c>
      <c r="O24" s="11">
        <f t="shared" ref="O24:O34" si="18">L24</f>
        <v>250</v>
      </c>
      <c r="P24" s="4"/>
    </row>
    <row r="25" spans="1:16">
      <c r="A25" s="12" t="s">
        <v>84</v>
      </c>
      <c r="B25" s="5">
        <v>24</v>
      </c>
      <c r="C25" s="12">
        <v>22</v>
      </c>
      <c r="D25" s="4">
        <f>1080/24</f>
        <v>45</v>
      </c>
      <c r="E25" s="4">
        <f t="shared" si="10"/>
        <v>21</v>
      </c>
      <c r="F25" s="4">
        <f t="shared" si="11"/>
        <v>0</v>
      </c>
      <c r="G25" s="11">
        <f t="shared" si="12"/>
        <v>945</v>
      </c>
      <c r="H25" s="11">
        <f t="shared" si="13"/>
        <v>990</v>
      </c>
      <c r="I25" s="4">
        <v>50</v>
      </c>
      <c r="J25" s="11">
        <f t="shared" si="14"/>
        <v>1050</v>
      </c>
      <c r="K25" s="11">
        <f>0+0+1</f>
        <v>1</v>
      </c>
      <c r="L25" s="11">
        <f t="shared" si="15"/>
        <v>50</v>
      </c>
      <c r="M25" s="11">
        <f t="shared" si="16"/>
        <v>1100</v>
      </c>
      <c r="N25" s="11">
        <f t="shared" si="17"/>
        <v>110</v>
      </c>
      <c r="O25" s="11">
        <f t="shared" si="18"/>
        <v>50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12</v>
      </c>
      <c r="F26" s="4">
        <f>0+0+1</f>
        <v>1</v>
      </c>
      <c r="G26" s="11">
        <f t="shared" si="12"/>
        <v>1240</v>
      </c>
      <c r="H26" s="11">
        <f t="shared" si="13"/>
        <v>1756.6666666666665</v>
      </c>
      <c r="I26" s="4">
        <v>110</v>
      </c>
      <c r="J26" s="11">
        <f t="shared" si="14"/>
        <v>1320</v>
      </c>
      <c r="K26" s="11">
        <f>0+0+1+1+1+1+1</f>
        <v>5</v>
      </c>
      <c r="L26" s="11">
        <f t="shared" si="15"/>
        <v>550</v>
      </c>
      <c r="M26" s="11">
        <f t="shared" si="16"/>
        <v>1870</v>
      </c>
      <c r="N26" s="11">
        <f t="shared" si="17"/>
        <v>113.33333333333348</v>
      </c>
      <c r="O26" s="11">
        <f t="shared" si="18"/>
        <v>550</v>
      </c>
      <c r="P26" s="4"/>
    </row>
    <row r="27" spans="1:16">
      <c r="A27" s="12" t="s">
        <v>102</v>
      </c>
      <c r="B27" s="13">
        <v>24</v>
      </c>
      <c r="C27" s="12">
        <v>2</v>
      </c>
      <c r="D27" s="4">
        <f>1265/24</f>
        <v>52.708333333333336</v>
      </c>
      <c r="E27" s="4">
        <f t="shared" si="10"/>
        <v>21</v>
      </c>
      <c r="F27" s="4">
        <f>0+0+1</f>
        <v>1</v>
      </c>
      <c r="G27" s="11">
        <f t="shared" si="12"/>
        <v>1106.875</v>
      </c>
      <c r="H27" s="11">
        <f t="shared" si="13"/>
        <v>1370.4166666666667</v>
      </c>
      <c r="I27" s="4">
        <v>60</v>
      </c>
      <c r="J27" s="11">
        <f t="shared" si="14"/>
        <v>1260</v>
      </c>
      <c r="K27" s="11">
        <f>0+0+1+1+1+2</f>
        <v>5</v>
      </c>
      <c r="L27" s="11">
        <f t="shared" si="15"/>
        <v>300</v>
      </c>
      <c r="M27" s="11">
        <f t="shared" si="16"/>
        <v>1560</v>
      </c>
      <c r="N27" s="11">
        <f t="shared" si="17"/>
        <v>189.58333333333326</v>
      </c>
      <c r="O27" s="11">
        <f t="shared" si="18"/>
        <v>300</v>
      </c>
      <c r="P27" s="4"/>
    </row>
    <row r="28" spans="1:16">
      <c r="A28" s="12" t="s">
        <v>16</v>
      </c>
      <c r="B28" s="13">
        <v>12</v>
      </c>
      <c r="C28" s="12">
        <v>2</v>
      </c>
      <c r="D28" s="4">
        <f>1180/12</f>
        <v>98.333333333333329</v>
      </c>
      <c r="E28" s="4">
        <f t="shared" si="10"/>
        <v>12</v>
      </c>
      <c r="F28" s="4">
        <f>0+0+1</f>
        <v>1</v>
      </c>
      <c r="G28" s="11">
        <f t="shared" si="12"/>
        <v>1180</v>
      </c>
      <c r="H28" s="11">
        <f t="shared" si="13"/>
        <v>1376.6666666666665</v>
      </c>
      <c r="I28" s="4">
        <v>110</v>
      </c>
      <c r="J28" s="11">
        <f t="shared" si="14"/>
        <v>1320</v>
      </c>
      <c r="K28" s="11">
        <f>0+0+1+1</f>
        <v>2</v>
      </c>
      <c r="L28" s="11">
        <f t="shared" si="15"/>
        <v>220</v>
      </c>
      <c r="M28" s="11">
        <f t="shared" si="16"/>
        <v>1540</v>
      </c>
      <c r="N28" s="11">
        <f t="shared" si="17"/>
        <v>163.33333333333348</v>
      </c>
      <c r="O28" s="11">
        <f t="shared" si="18"/>
        <v>220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ref="K29:K32" si="19">0+0</f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19</v>
      </c>
      <c r="B30" s="13">
        <v>12</v>
      </c>
      <c r="C30" s="12">
        <v>7</v>
      </c>
      <c r="D30" s="4">
        <f>1180/12</f>
        <v>98.333333333333329</v>
      </c>
      <c r="E30" s="4">
        <f t="shared" si="10"/>
        <v>10</v>
      </c>
      <c r="F30" s="4">
        <f>0+0+1</f>
        <v>1</v>
      </c>
      <c r="G30" s="11">
        <f>E30*D30</f>
        <v>983.33333333333326</v>
      </c>
      <c r="H30" s="11">
        <f t="shared" si="13"/>
        <v>1868.3333333333333</v>
      </c>
      <c r="I30" s="4">
        <v>115</v>
      </c>
      <c r="J30" s="11">
        <f t="shared" si="14"/>
        <v>1150</v>
      </c>
      <c r="K30" s="11">
        <f>0+0+2+2+1+1+1+1+1</f>
        <v>9</v>
      </c>
      <c r="L30" s="11">
        <f t="shared" si="15"/>
        <v>1035</v>
      </c>
      <c r="M30" s="11">
        <f t="shared" si="16"/>
        <v>2185</v>
      </c>
      <c r="N30" s="11">
        <f t="shared" si="17"/>
        <v>316.66666666666674</v>
      </c>
      <c r="O30" s="11">
        <f t="shared" si="18"/>
        <v>1035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0</v>
      </c>
      <c r="D32" s="4">
        <f>1240/12</f>
        <v>103.33333333333333</v>
      </c>
      <c r="E32" s="4">
        <f t="shared" si="10"/>
        <v>0</v>
      </c>
      <c r="F32" s="4">
        <f t="shared" si="11"/>
        <v>0</v>
      </c>
      <c r="G32" s="11">
        <f t="shared" si="12"/>
        <v>0</v>
      </c>
      <c r="H32" s="11">
        <f t="shared" si="13"/>
        <v>0</v>
      </c>
      <c r="I32" s="4">
        <v>125</v>
      </c>
      <c r="J32" s="11">
        <f t="shared" si="14"/>
        <v>0</v>
      </c>
      <c r="K32" s="11">
        <f t="shared" si="19"/>
        <v>0</v>
      </c>
      <c r="L32" s="11">
        <f t="shared" si="15"/>
        <v>0</v>
      </c>
      <c r="M32" s="11">
        <f t="shared" si="16"/>
        <v>0</v>
      </c>
      <c r="N32" s="11">
        <f t="shared" si="17"/>
        <v>0</v>
      </c>
      <c r="O32" s="11">
        <f t="shared" si="18"/>
        <v>0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6</v>
      </c>
      <c r="F33" s="4">
        <f t="shared" si="11"/>
        <v>0</v>
      </c>
      <c r="G33" s="11">
        <f t="shared" si="12"/>
        <v>550</v>
      </c>
      <c r="H33" s="11">
        <f t="shared" si="13"/>
        <v>1100</v>
      </c>
      <c r="I33" s="4">
        <v>115</v>
      </c>
      <c r="J33" s="11">
        <f t="shared" si="14"/>
        <v>690</v>
      </c>
      <c r="K33" s="11">
        <f>0+0+5+1</f>
        <v>6</v>
      </c>
      <c r="L33" s="11">
        <f t="shared" si="15"/>
        <v>690</v>
      </c>
      <c r="M33" s="11">
        <f t="shared" si="16"/>
        <v>1380</v>
      </c>
      <c r="N33" s="11">
        <f t="shared" si="17"/>
        <v>280</v>
      </c>
      <c r="O33" s="11">
        <f t="shared" si="18"/>
        <v>690</v>
      </c>
      <c r="P33" s="4"/>
    </row>
    <row r="34" spans="1:16" ht="17.25" customHeight="1">
      <c r="A34" s="12" t="s">
        <v>23</v>
      </c>
      <c r="B34" s="13">
        <v>12</v>
      </c>
      <c r="C34" s="12">
        <v>2</v>
      </c>
      <c r="D34" s="4">
        <f>1650/12</f>
        <v>137.5</v>
      </c>
      <c r="E34" s="4">
        <f t="shared" si="10"/>
        <v>0</v>
      </c>
      <c r="F34" s="4">
        <f t="shared" si="11"/>
        <v>0</v>
      </c>
      <c r="G34" s="11">
        <f t="shared" si="12"/>
        <v>0</v>
      </c>
      <c r="H34" s="11">
        <f t="shared" si="13"/>
        <v>275</v>
      </c>
      <c r="I34" s="4">
        <v>155</v>
      </c>
      <c r="J34" s="11">
        <f t="shared" si="14"/>
        <v>0</v>
      </c>
      <c r="K34" s="11">
        <f>0+0+2</f>
        <v>2</v>
      </c>
      <c r="L34" s="11">
        <f>K34*I34</f>
        <v>310</v>
      </c>
      <c r="M34" s="11">
        <f t="shared" si="16"/>
        <v>310</v>
      </c>
      <c r="N34" s="11">
        <f t="shared" si="17"/>
        <v>35</v>
      </c>
      <c r="O34" s="11">
        <f t="shared" si="18"/>
        <v>310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ref="F35" si="20">0+0</f>
        <v>0</v>
      </c>
      <c r="G35" s="17">
        <f>SUM(G23:G34)</f>
        <v>6279.3749999999991</v>
      </c>
      <c r="H35" s="17">
        <f>SUM(H23:H34)</f>
        <v>9612.0833333333339</v>
      </c>
      <c r="I35" s="16"/>
      <c r="J35" s="17">
        <f>SUM(J23:J34)</f>
        <v>7140</v>
      </c>
      <c r="K35" s="11">
        <f t="shared" ref="K35" si="21">0+0</f>
        <v>0</v>
      </c>
      <c r="L35" s="18">
        <f>SUM(L23:L34)</f>
        <v>3905</v>
      </c>
      <c r="M35" s="21">
        <f>SUM(M23:M34)</f>
        <v>11045</v>
      </c>
      <c r="N35" s="21">
        <f>SUM(N23:N34)</f>
        <v>1432.916666666667</v>
      </c>
      <c r="O35" s="18">
        <f>SUM(O23:O34)-P35</f>
        <v>0</v>
      </c>
      <c r="P35" s="17">
        <f>0+0+110+320+685+330+390+420+260+100+625+275+390</f>
        <v>3905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2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3">(I38*E38)</f>
        <v>0</v>
      </c>
      <c r="K38" s="11">
        <f>0+0</f>
        <v>0</v>
      </c>
      <c r="L38" s="11">
        <f>K38*I38</f>
        <v>0</v>
      </c>
      <c r="M38" s="11">
        <f t="shared" ref="M38:M45" si="24">J38+L38</f>
        <v>0</v>
      </c>
      <c r="N38" s="11">
        <f t="shared" ref="N38:N46" si="25">M38-H38</f>
        <v>0</v>
      </c>
      <c r="O38" s="11">
        <f t="shared" ref="O38:O45" si="26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2"/>
        <v>0</v>
      </c>
      <c r="F39" s="4">
        <f t="shared" ref="F39:F45" si="27">0+0</f>
        <v>0</v>
      </c>
      <c r="G39" s="11">
        <f t="shared" ref="G39:G45" si="28">E39*D39</f>
        <v>0</v>
      </c>
      <c r="H39" s="11">
        <f t="shared" ref="H39:H46" si="29">(E39+K39)*D39</f>
        <v>0</v>
      </c>
      <c r="I39" s="4"/>
      <c r="J39" s="11">
        <f t="shared" si="23"/>
        <v>0</v>
      </c>
      <c r="K39" s="11">
        <f t="shared" ref="K39:K45" si="30">0+0</f>
        <v>0</v>
      </c>
      <c r="L39" s="11">
        <f t="shared" ref="L39:L45" si="31">K39*I39</f>
        <v>0</v>
      </c>
      <c r="M39" s="11">
        <f t="shared" si="24"/>
        <v>0</v>
      </c>
      <c r="N39" s="11">
        <f t="shared" si="25"/>
        <v>0</v>
      </c>
      <c r="O39" s="11">
        <f t="shared" si="26"/>
        <v>0</v>
      </c>
      <c r="P39" s="4"/>
    </row>
    <row r="40" spans="1:16">
      <c r="A40" s="12" t="s">
        <v>25</v>
      </c>
      <c r="B40" s="13">
        <v>12</v>
      </c>
      <c r="C40" s="5">
        <v>4</v>
      </c>
      <c r="D40" s="4">
        <f>1520/12</f>
        <v>126.66666666666667</v>
      </c>
      <c r="E40" s="4">
        <f t="shared" si="22"/>
        <v>2</v>
      </c>
      <c r="F40" s="4">
        <f t="shared" si="27"/>
        <v>0</v>
      </c>
      <c r="G40" s="11">
        <f t="shared" si="28"/>
        <v>253.33333333333334</v>
      </c>
      <c r="H40" s="11">
        <f t="shared" si="29"/>
        <v>506.66666666666669</v>
      </c>
      <c r="I40" s="4">
        <v>146</v>
      </c>
      <c r="J40" s="11">
        <f t="shared" si="23"/>
        <v>292</v>
      </c>
      <c r="K40" s="11">
        <f>0+0+1+1</f>
        <v>2</v>
      </c>
      <c r="L40" s="11">
        <f t="shared" si="31"/>
        <v>292</v>
      </c>
      <c r="M40" s="11">
        <f t="shared" si="24"/>
        <v>584</v>
      </c>
      <c r="N40" s="11">
        <f t="shared" si="25"/>
        <v>77.333333333333314</v>
      </c>
      <c r="O40" s="11">
        <f t="shared" si="26"/>
        <v>292</v>
      </c>
      <c r="P40" s="4"/>
    </row>
    <row r="41" spans="1:16">
      <c r="A41" s="12" t="s">
        <v>26</v>
      </c>
      <c r="B41" s="13">
        <v>12</v>
      </c>
      <c r="C41" s="5">
        <v>7</v>
      </c>
      <c r="D41" s="4">
        <f>1415/12</f>
        <v>117.91666666666667</v>
      </c>
      <c r="E41" s="4">
        <f t="shared" si="22"/>
        <v>12</v>
      </c>
      <c r="F41" s="4">
        <f>0+0+1</f>
        <v>1</v>
      </c>
      <c r="G41" s="11">
        <f t="shared" si="28"/>
        <v>1415</v>
      </c>
      <c r="H41" s="11">
        <f t="shared" si="29"/>
        <v>2240.416666666667</v>
      </c>
      <c r="I41" s="4">
        <v>130</v>
      </c>
      <c r="J41" s="11">
        <f t="shared" si="23"/>
        <v>1560</v>
      </c>
      <c r="K41" s="11">
        <f>0+0+4+1+2</f>
        <v>7</v>
      </c>
      <c r="L41" s="11">
        <f>K41*I41</f>
        <v>910</v>
      </c>
      <c r="M41" s="11">
        <f t="shared" si="24"/>
        <v>2470</v>
      </c>
      <c r="N41" s="11">
        <f t="shared" si="25"/>
        <v>229.58333333333303</v>
      </c>
      <c r="O41" s="11">
        <f t="shared" si="26"/>
        <v>910</v>
      </c>
      <c r="P41" s="4"/>
    </row>
    <row r="42" spans="1:16">
      <c r="A42" s="12" t="s">
        <v>27</v>
      </c>
      <c r="B42" s="13">
        <v>24</v>
      </c>
      <c r="C42" s="5">
        <v>21</v>
      </c>
      <c r="D42" s="4">
        <f>1535/24</f>
        <v>63.958333333333336</v>
      </c>
      <c r="E42" s="4">
        <f t="shared" si="22"/>
        <v>16</v>
      </c>
      <c r="F42" s="4">
        <f t="shared" si="27"/>
        <v>0</v>
      </c>
      <c r="G42" s="11">
        <f t="shared" si="28"/>
        <v>1023.3333333333334</v>
      </c>
      <c r="H42" s="11">
        <f t="shared" si="29"/>
        <v>1343.125</v>
      </c>
      <c r="I42" s="4">
        <v>75</v>
      </c>
      <c r="J42" s="11">
        <f t="shared" si="23"/>
        <v>1200</v>
      </c>
      <c r="K42" s="11">
        <f>0+0+2+1+1+1</f>
        <v>5</v>
      </c>
      <c r="L42" s="11">
        <f t="shared" si="31"/>
        <v>375</v>
      </c>
      <c r="M42" s="11">
        <f t="shared" si="24"/>
        <v>1575</v>
      </c>
      <c r="N42" s="11">
        <f t="shared" si="25"/>
        <v>231.875</v>
      </c>
      <c r="O42" s="11">
        <f t="shared" si="26"/>
        <v>375</v>
      </c>
      <c r="P42" s="4"/>
    </row>
    <row r="43" spans="1:16">
      <c r="A43" s="12" t="s">
        <v>28</v>
      </c>
      <c r="B43" s="13">
        <v>12</v>
      </c>
      <c r="C43" s="5">
        <v>13</v>
      </c>
      <c r="D43" s="4">
        <f>1385/12</f>
        <v>115.41666666666667</v>
      </c>
      <c r="E43" s="4">
        <f t="shared" si="22"/>
        <v>3</v>
      </c>
      <c r="F43" s="4">
        <f t="shared" si="27"/>
        <v>0</v>
      </c>
      <c r="G43" s="11">
        <f t="shared" si="28"/>
        <v>346.25</v>
      </c>
      <c r="H43" s="11">
        <f t="shared" si="29"/>
        <v>1500.4166666666667</v>
      </c>
      <c r="I43" s="4">
        <v>130</v>
      </c>
      <c r="J43" s="11">
        <f t="shared" si="23"/>
        <v>390</v>
      </c>
      <c r="K43" s="11">
        <f>0+0+1+2+1+2+4</f>
        <v>10</v>
      </c>
      <c r="L43" s="11">
        <f t="shared" si="31"/>
        <v>1300</v>
      </c>
      <c r="M43" s="11">
        <f t="shared" si="24"/>
        <v>1690</v>
      </c>
      <c r="N43" s="11">
        <f t="shared" si="25"/>
        <v>189.58333333333326</v>
      </c>
      <c r="O43" s="11">
        <f t="shared" si="26"/>
        <v>1300</v>
      </c>
      <c r="P43" s="4"/>
    </row>
    <row r="44" spans="1:16">
      <c r="A44" s="12" t="s">
        <v>88</v>
      </c>
      <c r="B44" s="13">
        <v>25</v>
      </c>
      <c r="C44" s="5">
        <v>7.25</v>
      </c>
      <c r="D44" s="4">
        <f>1800/25</f>
        <v>72</v>
      </c>
      <c r="E44" s="4">
        <f t="shared" si="22"/>
        <v>18.75</v>
      </c>
      <c r="F44" s="4">
        <f>0+0+1</f>
        <v>1</v>
      </c>
      <c r="G44" s="11">
        <f t="shared" si="28"/>
        <v>1350</v>
      </c>
      <c r="H44" s="11">
        <f t="shared" si="29"/>
        <v>2322</v>
      </c>
      <c r="I44" s="4">
        <v>100</v>
      </c>
      <c r="J44" s="11">
        <f t="shared" si="23"/>
        <v>1875</v>
      </c>
      <c r="K44" s="11">
        <f>0+0+3+1+0.5+0.5+2+0.5+3+3</f>
        <v>13.5</v>
      </c>
      <c r="L44" s="11">
        <f>K44*I44</f>
        <v>1350</v>
      </c>
      <c r="M44" s="11">
        <f>J43+L43</f>
        <v>1690</v>
      </c>
      <c r="N44" s="11">
        <f t="shared" si="25"/>
        <v>-632</v>
      </c>
      <c r="O44" s="11">
        <f t="shared" si="26"/>
        <v>1350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2"/>
        <v>0</v>
      </c>
      <c r="F45" s="4">
        <f t="shared" si="27"/>
        <v>0</v>
      </c>
      <c r="G45" s="11">
        <f t="shared" si="28"/>
        <v>0</v>
      </c>
      <c r="H45" s="11">
        <f t="shared" si="29"/>
        <v>0</v>
      </c>
      <c r="I45" s="4">
        <v>70</v>
      </c>
      <c r="J45" s="11">
        <f t="shared" si="23"/>
        <v>0</v>
      </c>
      <c r="K45" s="11">
        <f t="shared" si="30"/>
        <v>0</v>
      </c>
      <c r="L45" s="11">
        <f t="shared" si="31"/>
        <v>0</v>
      </c>
      <c r="M45" s="11">
        <f t="shared" si="24"/>
        <v>0</v>
      </c>
      <c r="N45" s="11">
        <f t="shared" si="25"/>
        <v>0</v>
      </c>
      <c r="O45" s="11">
        <f t="shared" si="26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2">0+0</f>
        <v>0</v>
      </c>
      <c r="G46" s="17">
        <f>SUM(G38:G45)</f>
        <v>4387.9166666666661</v>
      </c>
      <c r="H46" s="11">
        <f t="shared" si="29"/>
        <v>0</v>
      </c>
      <c r="I46" s="16"/>
      <c r="J46" s="21">
        <f>SUM(J38:J45)</f>
        <v>5317</v>
      </c>
      <c r="K46" s="11"/>
      <c r="L46" s="17">
        <f>SUM(L38:L45)</f>
        <v>4227</v>
      </c>
      <c r="M46" s="21">
        <f>SUM(M38:M45)</f>
        <v>8009</v>
      </c>
      <c r="N46" s="11">
        <f t="shared" si="25"/>
        <v>8009</v>
      </c>
      <c r="O46" s="18">
        <f>SUM(O38:O45)-P46</f>
        <v>0</v>
      </c>
      <c r="P46" s="17">
        <f>0+0+580+100+905+50+405+310+797+260+820</f>
        <v>4227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28.5</v>
      </c>
      <c r="D49" s="4">
        <f>4070/50</f>
        <v>81.400000000000006</v>
      </c>
      <c r="E49" s="4">
        <f>(C49+(F49*B49))-K49</f>
        <v>0.5</v>
      </c>
      <c r="F49" s="4">
        <f>0+0</f>
        <v>0</v>
      </c>
      <c r="G49" s="11">
        <f>E49*D49</f>
        <v>40.700000000000003</v>
      </c>
      <c r="H49" s="11">
        <f>(E49+K49)*D49</f>
        <v>2319.9</v>
      </c>
      <c r="I49" s="4">
        <v>110</v>
      </c>
      <c r="J49" s="11">
        <f>(I49*E49)</f>
        <v>55</v>
      </c>
      <c r="K49" s="11">
        <f>0+0+1.75+0.25+6.75+2.25+0.5+1+0.5+8.5+3.5+1+2</f>
        <v>28</v>
      </c>
      <c r="L49" s="11">
        <f>K49*I49</f>
        <v>3080</v>
      </c>
      <c r="M49" s="11">
        <f>J49+L49</f>
        <v>3135</v>
      </c>
      <c r="N49" s="11">
        <f>M49-H49</f>
        <v>815.09999999999991</v>
      </c>
      <c r="O49" s="11">
        <f>L49</f>
        <v>3080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40.700000000000003</v>
      </c>
      <c r="H52" s="17">
        <f>SUM(H49:H51)</f>
        <v>2319.9</v>
      </c>
      <c r="I52" s="16"/>
      <c r="J52" s="17">
        <f>SUM(J49:J51)</f>
        <v>55</v>
      </c>
      <c r="K52" s="17"/>
      <c r="L52" s="17">
        <f>SUM(L49:L51)</f>
        <v>3080</v>
      </c>
      <c r="M52" s="17">
        <f>SUM(M49:M51)</f>
        <v>3135</v>
      </c>
      <c r="N52" s="17">
        <f>SUM(N49:N51)</f>
        <v>815.09999999999991</v>
      </c>
      <c r="O52" s="17">
        <f>SUM(O49:O51)-P52</f>
        <v>0</v>
      </c>
      <c r="P52" s="17">
        <f>0+0+193+27+743+247+55+110+55+1320+110+220</f>
        <v>3080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6</v>
      </c>
      <c r="D55" s="65">
        <f>1816/8</f>
        <v>227</v>
      </c>
      <c r="E55" s="4">
        <f t="shared" ref="E55:E65" si="33">(C55+(F55*B55))-K55</f>
        <v>5</v>
      </c>
      <c r="F55" s="4">
        <f>0+0</f>
        <v>0</v>
      </c>
      <c r="G55" s="11">
        <f t="shared" ref="G55:G65" si="34">E55*D55</f>
        <v>1135</v>
      </c>
      <c r="H55" s="11">
        <f t="shared" ref="H55:H65" si="35">(E55+K55)*D55</f>
        <v>1362</v>
      </c>
      <c r="I55" s="5">
        <v>250</v>
      </c>
      <c r="J55" s="11">
        <f t="shared" ref="J55:J65" si="36">(I55*E55)</f>
        <v>1250</v>
      </c>
      <c r="K55" s="11">
        <f>0+0+1</f>
        <v>1</v>
      </c>
      <c r="L55" s="11">
        <f>K55*I55</f>
        <v>250</v>
      </c>
      <c r="M55" s="11">
        <f t="shared" ref="M55:M65" si="37">J55+L55</f>
        <v>1500</v>
      </c>
      <c r="N55" s="11">
        <f t="shared" ref="N55:N65" si="38">M55-H55</f>
        <v>138</v>
      </c>
      <c r="O55" s="11">
        <f t="shared" ref="O55:O65" si="39">L55</f>
        <v>250</v>
      </c>
      <c r="P55" s="32"/>
    </row>
    <row r="56" spans="1:16" s="2" customFormat="1">
      <c r="A56" s="12" t="s">
        <v>68</v>
      </c>
      <c r="B56" s="5">
        <v>8</v>
      </c>
      <c r="C56" s="5">
        <v>6</v>
      </c>
      <c r="D56" s="65">
        <f>1890/8</f>
        <v>236.25</v>
      </c>
      <c r="E56" s="4">
        <f t="shared" si="33"/>
        <v>5</v>
      </c>
      <c r="F56" s="4">
        <f t="shared" ref="F56:F65" si="40">0+0</f>
        <v>0</v>
      </c>
      <c r="G56" s="11">
        <f t="shared" si="34"/>
        <v>1181.25</v>
      </c>
      <c r="H56" s="11">
        <f t="shared" si="35"/>
        <v>1417.5</v>
      </c>
      <c r="I56" s="5">
        <v>250</v>
      </c>
      <c r="J56" s="11">
        <f t="shared" si="36"/>
        <v>1250</v>
      </c>
      <c r="K56" s="11">
        <f>0+0+1</f>
        <v>1</v>
      </c>
      <c r="L56" s="11">
        <f t="shared" ref="L56:L65" si="41">K56*I56</f>
        <v>250</v>
      </c>
      <c r="M56" s="11">
        <f t="shared" si="37"/>
        <v>1500</v>
      </c>
      <c r="N56" s="11">
        <f t="shared" si="38"/>
        <v>82.5</v>
      </c>
      <c r="O56" s="11">
        <f t="shared" si="39"/>
        <v>250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3"/>
        <v>0</v>
      </c>
      <c r="F57" s="4">
        <f t="shared" si="40"/>
        <v>0</v>
      </c>
      <c r="G57" s="11">
        <f t="shared" si="34"/>
        <v>0</v>
      </c>
      <c r="H57" s="11">
        <f t="shared" si="35"/>
        <v>0</v>
      </c>
      <c r="I57" s="5">
        <v>30</v>
      </c>
      <c r="J57" s="11">
        <f t="shared" si="36"/>
        <v>0</v>
      </c>
      <c r="K57" s="11">
        <f t="shared" ref="K57:K65" si="42">0+0</f>
        <v>0</v>
      </c>
      <c r="L57" s="11">
        <f t="shared" si="41"/>
        <v>0</v>
      </c>
      <c r="M57" s="11">
        <f t="shared" si="37"/>
        <v>0</v>
      </c>
      <c r="N57" s="11">
        <f t="shared" si="38"/>
        <v>0</v>
      </c>
      <c r="O57" s="11">
        <f t="shared" si="39"/>
        <v>0</v>
      </c>
      <c r="P57" s="32"/>
    </row>
    <row r="58" spans="1:16" s="2" customFormat="1">
      <c r="A58" s="12" t="s">
        <v>70</v>
      </c>
      <c r="B58" s="5">
        <v>72</v>
      </c>
      <c r="C58" s="5">
        <v>18</v>
      </c>
      <c r="D58" s="65">
        <f>1700/72</f>
        <v>23.611111111111111</v>
      </c>
      <c r="E58" s="4">
        <f>(C58+(F58*B58))-K58</f>
        <v>18</v>
      </c>
      <c r="F58" s="4">
        <f t="shared" si="40"/>
        <v>0</v>
      </c>
      <c r="G58" s="11">
        <f t="shared" si="34"/>
        <v>425</v>
      </c>
      <c r="H58" s="11">
        <f t="shared" si="35"/>
        <v>425</v>
      </c>
      <c r="I58" s="5">
        <v>30</v>
      </c>
      <c r="J58" s="11">
        <f t="shared" si="36"/>
        <v>540</v>
      </c>
      <c r="K58" s="11">
        <f>0+0</f>
        <v>0</v>
      </c>
      <c r="L58" s="11">
        <f t="shared" si="41"/>
        <v>0</v>
      </c>
      <c r="M58" s="11">
        <f t="shared" si="37"/>
        <v>540</v>
      </c>
      <c r="N58" s="11">
        <f t="shared" si="38"/>
        <v>115</v>
      </c>
      <c r="O58" s="11">
        <f t="shared" si="39"/>
        <v>0</v>
      </c>
      <c r="P58" s="32"/>
    </row>
    <row r="59" spans="1:16" s="2" customFormat="1">
      <c r="A59" s="12" t="s">
        <v>90</v>
      </c>
      <c r="B59" s="5">
        <v>40</v>
      </c>
      <c r="C59" s="5">
        <v>7</v>
      </c>
      <c r="D59" s="65">
        <f>500/40</f>
        <v>12.5</v>
      </c>
      <c r="E59" s="4">
        <f>(C59+(F59*B59))-K59</f>
        <v>35</v>
      </c>
      <c r="F59" s="4">
        <f>0+0+1</f>
        <v>1</v>
      </c>
      <c r="G59" s="11">
        <f t="shared" si="34"/>
        <v>437.5</v>
      </c>
      <c r="H59" s="11">
        <f t="shared" si="35"/>
        <v>587.5</v>
      </c>
      <c r="I59" s="5">
        <v>20</v>
      </c>
      <c r="J59" s="11">
        <f t="shared" si="36"/>
        <v>700</v>
      </c>
      <c r="K59" s="11">
        <f>0+0+2+2+3+2+2+1</f>
        <v>12</v>
      </c>
      <c r="L59" s="11">
        <f t="shared" si="41"/>
        <v>240</v>
      </c>
      <c r="M59" s="11">
        <f t="shared" si="37"/>
        <v>940</v>
      </c>
      <c r="N59" s="11">
        <f t="shared" si="38"/>
        <v>352.5</v>
      </c>
      <c r="O59" s="11">
        <f t="shared" si="39"/>
        <v>240</v>
      </c>
      <c r="P59" s="32"/>
    </row>
    <row r="60" spans="1:16" s="2" customFormat="1">
      <c r="A60" s="12" t="s">
        <v>85</v>
      </c>
      <c r="B60" s="5">
        <v>50</v>
      </c>
      <c r="C60" s="5">
        <v>38</v>
      </c>
      <c r="D60" s="5">
        <f>1500/50</f>
        <v>30</v>
      </c>
      <c r="E60" s="4">
        <f t="shared" si="33"/>
        <v>36</v>
      </c>
      <c r="F60" s="4">
        <f t="shared" si="40"/>
        <v>0</v>
      </c>
      <c r="G60" s="11">
        <f t="shared" si="34"/>
        <v>1080</v>
      </c>
      <c r="H60" s="11">
        <f t="shared" si="35"/>
        <v>1140</v>
      </c>
      <c r="I60" s="5">
        <v>35</v>
      </c>
      <c r="J60" s="11">
        <f t="shared" si="36"/>
        <v>1260</v>
      </c>
      <c r="K60" s="11">
        <f>0+0+2</f>
        <v>2</v>
      </c>
      <c r="L60" s="11">
        <f t="shared" si="41"/>
        <v>70</v>
      </c>
      <c r="M60" s="11">
        <f t="shared" si="37"/>
        <v>1330</v>
      </c>
      <c r="N60" s="11">
        <f t="shared" si="38"/>
        <v>190</v>
      </c>
      <c r="O60" s="11">
        <f t="shared" si="39"/>
        <v>70</v>
      </c>
      <c r="P60" s="32"/>
    </row>
    <row r="61" spans="1:16" s="2" customFormat="1">
      <c r="A61" s="12" t="s">
        <v>96</v>
      </c>
      <c r="B61" s="5">
        <v>8</v>
      </c>
      <c r="C61" s="5">
        <v>0</v>
      </c>
      <c r="D61" s="5">
        <f>1800/8</f>
        <v>225</v>
      </c>
      <c r="E61" s="4">
        <f t="shared" si="33"/>
        <v>7</v>
      </c>
      <c r="F61" s="4">
        <f>0+0+1</f>
        <v>1</v>
      </c>
      <c r="G61" s="11">
        <f t="shared" si="34"/>
        <v>1575</v>
      </c>
      <c r="H61" s="11">
        <f t="shared" si="35"/>
        <v>1800</v>
      </c>
      <c r="I61" s="5">
        <v>250</v>
      </c>
      <c r="J61" s="11">
        <f t="shared" si="36"/>
        <v>1750</v>
      </c>
      <c r="K61" s="11">
        <f>0+0+1</f>
        <v>1</v>
      </c>
      <c r="L61" s="11">
        <f t="shared" si="41"/>
        <v>250</v>
      </c>
      <c r="M61" s="11">
        <f t="shared" si="37"/>
        <v>2000</v>
      </c>
      <c r="N61" s="11">
        <f t="shared" si="38"/>
        <v>200</v>
      </c>
      <c r="O61" s="11">
        <f t="shared" si="39"/>
        <v>250</v>
      </c>
      <c r="P61" s="32"/>
    </row>
    <row r="62" spans="1:16" s="2" customFormat="1">
      <c r="A62" s="12" t="s">
        <v>97</v>
      </c>
      <c r="B62" s="5">
        <v>10</v>
      </c>
      <c r="C62" s="5">
        <v>10</v>
      </c>
      <c r="D62" s="5">
        <f>1300/10</f>
        <v>130</v>
      </c>
      <c r="E62" s="4">
        <f t="shared" si="33"/>
        <v>10</v>
      </c>
      <c r="F62" s="4">
        <f t="shared" si="40"/>
        <v>0</v>
      </c>
      <c r="G62" s="11">
        <f t="shared" si="34"/>
        <v>1300</v>
      </c>
      <c r="H62" s="11">
        <f t="shared" si="35"/>
        <v>1300</v>
      </c>
      <c r="I62" s="5">
        <v>170</v>
      </c>
      <c r="J62" s="11">
        <f t="shared" si="36"/>
        <v>1700</v>
      </c>
      <c r="K62" s="11">
        <f t="shared" si="42"/>
        <v>0</v>
      </c>
      <c r="L62" s="11">
        <f t="shared" si="41"/>
        <v>0</v>
      </c>
      <c r="M62" s="11">
        <f t="shared" si="37"/>
        <v>1700</v>
      </c>
      <c r="N62" s="11">
        <f t="shared" si="38"/>
        <v>400</v>
      </c>
      <c r="O62" s="11">
        <f t="shared" si="39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3"/>
        <v>0</v>
      </c>
      <c r="F63" s="4">
        <f t="shared" si="40"/>
        <v>0</v>
      </c>
      <c r="G63" s="11">
        <f t="shared" si="34"/>
        <v>0</v>
      </c>
      <c r="H63" s="11">
        <f t="shared" si="35"/>
        <v>0</v>
      </c>
      <c r="I63" s="5"/>
      <c r="J63" s="11">
        <f t="shared" si="36"/>
        <v>0</v>
      </c>
      <c r="K63" s="11">
        <f t="shared" si="42"/>
        <v>0</v>
      </c>
      <c r="L63" s="11">
        <f t="shared" si="41"/>
        <v>0</v>
      </c>
      <c r="M63" s="11">
        <f t="shared" si="37"/>
        <v>0</v>
      </c>
      <c r="N63" s="11">
        <f t="shared" si="38"/>
        <v>0</v>
      </c>
      <c r="O63" s="11">
        <f t="shared" si="39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3"/>
        <v>0</v>
      </c>
      <c r="F64" s="4">
        <f t="shared" si="40"/>
        <v>0</v>
      </c>
      <c r="G64" s="11">
        <f t="shared" si="34"/>
        <v>0</v>
      </c>
      <c r="H64" s="11">
        <f t="shared" si="35"/>
        <v>0</v>
      </c>
      <c r="I64" s="5"/>
      <c r="J64" s="11">
        <f t="shared" si="36"/>
        <v>0</v>
      </c>
      <c r="K64" s="11">
        <f t="shared" si="42"/>
        <v>0</v>
      </c>
      <c r="L64" s="11">
        <f t="shared" si="41"/>
        <v>0</v>
      </c>
      <c r="M64" s="11">
        <f t="shared" si="37"/>
        <v>0</v>
      </c>
      <c r="N64" s="11">
        <f t="shared" si="38"/>
        <v>0</v>
      </c>
      <c r="O64" s="11">
        <f t="shared" si="39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3"/>
        <v>0</v>
      </c>
      <c r="F65" s="4">
        <f t="shared" si="40"/>
        <v>0</v>
      </c>
      <c r="G65" s="11">
        <f t="shared" si="34"/>
        <v>0</v>
      </c>
      <c r="H65" s="11">
        <f t="shared" si="35"/>
        <v>0</v>
      </c>
      <c r="I65" s="5"/>
      <c r="J65" s="11">
        <f t="shared" si="36"/>
        <v>0</v>
      </c>
      <c r="K65" s="11">
        <f t="shared" si="42"/>
        <v>0</v>
      </c>
      <c r="L65" s="11">
        <f t="shared" si="41"/>
        <v>0</v>
      </c>
      <c r="M65" s="11">
        <f t="shared" si="37"/>
        <v>0</v>
      </c>
      <c r="N65" s="11">
        <f t="shared" si="38"/>
        <v>0</v>
      </c>
      <c r="O65" s="11">
        <f t="shared" si="39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7133.75</v>
      </c>
      <c r="H66" s="17">
        <f>SUM(H55:H65)</f>
        <v>8032</v>
      </c>
      <c r="I66" s="39"/>
      <c r="J66" s="17">
        <f>SUM(J55:J65)</f>
        <v>8450</v>
      </c>
      <c r="K66" s="41"/>
      <c r="L66" s="17">
        <f>SUM(L55:L65)</f>
        <v>1060</v>
      </c>
      <c r="M66" s="17">
        <f>SUM(M55:M65)</f>
        <v>9510</v>
      </c>
      <c r="N66" s="17">
        <f>SUM(N55:N65)</f>
        <v>1478</v>
      </c>
      <c r="O66" s="17">
        <f>SUM(O55:O65)-P66</f>
        <v>0</v>
      </c>
      <c r="P66" s="17">
        <f>0+0+290+40+60+70+250+40+310</f>
        <v>1060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6</v>
      </c>
      <c r="D69" s="5">
        <f>2256/16</f>
        <v>141</v>
      </c>
      <c r="E69" s="4">
        <f t="shared" ref="E69:E79" si="43">(C69+(F69*B69))-K69</f>
        <v>3</v>
      </c>
      <c r="F69" s="4">
        <f>0+0</f>
        <v>0</v>
      </c>
      <c r="G69" s="11">
        <f t="shared" ref="G69:G79" si="44">E69*D69</f>
        <v>423</v>
      </c>
      <c r="H69" s="11">
        <f t="shared" ref="H69:H79" si="45">(E69+K69)*D69</f>
        <v>846</v>
      </c>
      <c r="I69" s="5">
        <v>165</v>
      </c>
      <c r="J69" s="11">
        <f t="shared" ref="J69:J79" si="46">(I69*E69)</f>
        <v>495</v>
      </c>
      <c r="K69" s="11">
        <f>0+0+1+1+1</f>
        <v>3</v>
      </c>
      <c r="L69" s="11">
        <f t="shared" ref="L69:L79" si="47">K69*I69</f>
        <v>495</v>
      </c>
      <c r="M69" s="11">
        <f t="shared" ref="M69:M79" si="48">J69+L69</f>
        <v>990</v>
      </c>
      <c r="N69" s="11">
        <f t="shared" ref="N69:N79" si="49">M69-H69</f>
        <v>144</v>
      </c>
      <c r="O69" s="11">
        <f t="shared" ref="O69:O79" si="50">L69</f>
        <v>495</v>
      </c>
      <c r="P69" s="32"/>
    </row>
    <row r="70" spans="1:16" s="2" customFormat="1">
      <c r="A70" s="12" t="s">
        <v>72</v>
      </c>
      <c r="B70" s="5">
        <v>16</v>
      </c>
      <c r="C70" s="5">
        <v>10</v>
      </c>
      <c r="D70" s="65">
        <f>1237/16</f>
        <v>77.3125</v>
      </c>
      <c r="E70" s="4">
        <f t="shared" si="43"/>
        <v>1</v>
      </c>
      <c r="F70" s="4">
        <f t="shared" ref="F70:F79" si="51">0+0</f>
        <v>0</v>
      </c>
      <c r="G70" s="11">
        <f t="shared" si="44"/>
        <v>77.3125</v>
      </c>
      <c r="H70" s="11">
        <f t="shared" si="45"/>
        <v>773.125</v>
      </c>
      <c r="I70" s="5">
        <v>90</v>
      </c>
      <c r="J70" s="11">
        <f t="shared" si="46"/>
        <v>90</v>
      </c>
      <c r="K70" s="11">
        <f>0+0+1+1+2+2+1+1+1</f>
        <v>9</v>
      </c>
      <c r="L70" s="11">
        <f t="shared" si="47"/>
        <v>810</v>
      </c>
      <c r="M70" s="11">
        <f t="shared" si="48"/>
        <v>900</v>
      </c>
      <c r="N70" s="11">
        <f t="shared" si="49"/>
        <v>126.875</v>
      </c>
      <c r="O70" s="11">
        <f t="shared" si="50"/>
        <v>810</v>
      </c>
      <c r="P70" s="32"/>
    </row>
    <row r="71" spans="1:16" s="2" customFormat="1">
      <c r="A71" s="12" t="s">
        <v>73</v>
      </c>
      <c r="B71" s="5">
        <v>18</v>
      </c>
      <c r="C71" s="5">
        <v>7</v>
      </c>
      <c r="D71" s="65">
        <f>1476/18</f>
        <v>82</v>
      </c>
      <c r="E71" s="4">
        <f t="shared" si="43"/>
        <v>3</v>
      </c>
      <c r="F71" s="4">
        <f t="shared" si="51"/>
        <v>0</v>
      </c>
      <c r="G71" s="11">
        <f t="shared" si="44"/>
        <v>246</v>
      </c>
      <c r="H71" s="11">
        <f t="shared" si="45"/>
        <v>574</v>
      </c>
      <c r="I71" s="5">
        <v>90</v>
      </c>
      <c r="J71" s="11">
        <f t="shared" si="46"/>
        <v>270</v>
      </c>
      <c r="K71" s="11">
        <f>0+0+1+1+1+1</f>
        <v>4</v>
      </c>
      <c r="L71" s="11">
        <f t="shared" si="47"/>
        <v>360</v>
      </c>
      <c r="M71" s="11">
        <f t="shared" si="48"/>
        <v>630</v>
      </c>
      <c r="N71" s="11">
        <f t="shared" si="49"/>
        <v>56</v>
      </c>
      <c r="O71" s="11">
        <f t="shared" si="50"/>
        <v>360</v>
      </c>
      <c r="P71" s="32"/>
    </row>
    <row r="72" spans="1:16" s="2" customFormat="1">
      <c r="A72" s="12" t="s">
        <v>74</v>
      </c>
      <c r="B72" s="5">
        <v>16</v>
      </c>
      <c r="C72" s="5">
        <v>2</v>
      </c>
      <c r="D72" s="65">
        <f>1237/16</f>
        <v>77.3125</v>
      </c>
      <c r="E72" s="4">
        <f t="shared" si="43"/>
        <v>12</v>
      </c>
      <c r="F72" s="4">
        <f>0+0+1</f>
        <v>1</v>
      </c>
      <c r="G72" s="11">
        <f t="shared" si="44"/>
        <v>927.75</v>
      </c>
      <c r="H72" s="11">
        <f t="shared" si="45"/>
        <v>1391.625</v>
      </c>
      <c r="I72" s="5">
        <v>90</v>
      </c>
      <c r="J72" s="11">
        <f t="shared" si="46"/>
        <v>1080</v>
      </c>
      <c r="K72" s="11">
        <f>0+0+1+1+1+1+1+1</f>
        <v>6</v>
      </c>
      <c r="L72" s="11">
        <f t="shared" si="47"/>
        <v>540</v>
      </c>
      <c r="M72" s="11">
        <f t="shared" si="48"/>
        <v>1620</v>
      </c>
      <c r="N72" s="11">
        <f t="shared" si="49"/>
        <v>228.375</v>
      </c>
      <c r="O72" s="11">
        <f t="shared" si="50"/>
        <v>540</v>
      </c>
      <c r="P72" s="32"/>
    </row>
    <row r="73" spans="1:16" s="2" customFormat="1">
      <c r="A73" s="12" t="s">
        <v>93</v>
      </c>
      <c r="B73" s="5">
        <v>12</v>
      </c>
      <c r="C73" s="5">
        <v>4</v>
      </c>
      <c r="D73" s="5">
        <f>480/12</f>
        <v>40</v>
      </c>
      <c r="E73" s="4">
        <f t="shared" si="43"/>
        <v>8</v>
      </c>
      <c r="F73" s="4">
        <f>0+0+1</f>
        <v>1</v>
      </c>
      <c r="G73" s="11">
        <f t="shared" si="44"/>
        <v>320</v>
      </c>
      <c r="H73" s="11">
        <f t="shared" si="45"/>
        <v>640</v>
      </c>
      <c r="I73" s="5">
        <v>50</v>
      </c>
      <c r="J73" s="11">
        <f t="shared" si="46"/>
        <v>400</v>
      </c>
      <c r="K73" s="11">
        <f>0+0+1+2+1+1+1+2</f>
        <v>8</v>
      </c>
      <c r="L73" s="11">
        <f t="shared" si="47"/>
        <v>400</v>
      </c>
      <c r="M73" s="11">
        <f t="shared" si="48"/>
        <v>800</v>
      </c>
      <c r="N73" s="11">
        <f t="shared" si="49"/>
        <v>160</v>
      </c>
      <c r="O73" s="11">
        <f t="shared" si="50"/>
        <v>400</v>
      </c>
      <c r="P73" s="32"/>
    </row>
    <row r="74" spans="1:16" s="2" customFormat="1">
      <c r="A74" s="12" t="s">
        <v>94</v>
      </c>
      <c r="B74" s="5">
        <v>12</v>
      </c>
      <c r="C74" s="5">
        <v>11</v>
      </c>
      <c r="D74" s="5">
        <f>420/12</f>
        <v>35</v>
      </c>
      <c r="E74" s="4">
        <f t="shared" si="43"/>
        <v>11</v>
      </c>
      <c r="F74" s="4">
        <f t="shared" si="51"/>
        <v>0</v>
      </c>
      <c r="G74" s="11">
        <f t="shared" si="44"/>
        <v>385</v>
      </c>
      <c r="H74" s="11">
        <f t="shared" si="45"/>
        <v>385</v>
      </c>
      <c r="I74" s="5">
        <v>50</v>
      </c>
      <c r="J74" s="11">
        <f t="shared" si="46"/>
        <v>550</v>
      </c>
      <c r="K74" s="11">
        <f t="shared" ref="K74:K78" si="52">0+0</f>
        <v>0</v>
      </c>
      <c r="L74" s="11">
        <f t="shared" si="47"/>
        <v>0</v>
      </c>
      <c r="M74" s="11">
        <f t="shared" si="48"/>
        <v>550</v>
      </c>
      <c r="N74" s="11">
        <f t="shared" si="49"/>
        <v>165</v>
      </c>
      <c r="O74" s="11">
        <f t="shared" si="50"/>
        <v>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3"/>
        <v>5</v>
      </c>
      <c r="F75" s="4">
        <f t="shared" si="51"/>
        <v>0</v>
      </c>
      <c r="G75" s="11">
        <f t="shared" si="44"/>
        <v>175</v>
      </c>
      <c r="H75" s="11">
        <f t="shared" si="45"/>
        <v>210</v>
      </c>
      <c r="I75" s="5">
        <v>50</v>
      </c>
      <c r="J75" s="11">
        <f t="shared" si="46"/>
        <v>250</v>
      </c>
      <c r="K75" s="11">
        <f>0+0+1</f>
        <v>1</v>
      </c>
      <c r="L75" s="11">
        <f t="shared" si="47"/>
        <v>50</v>
      </c>
      <c r="M75" s="11">
        <f t="shared" si="48"/>
        <v>300</v>
      </c>
      <c r="N75" s="11">
        <f t="shared" si="49"/>
        <v>90</v>
      </c>
      <c r="O75" s="11">
        <f t="shared" si="50"/>
        <v>50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3"/>
        <v>0</v>
      </c>
      <c r="F76" s="4">
        <f t="shared" si="51"/>
        <v>0</v>
      </c>
      <c r="G76" s="11">
        <f t="shared" si="44"/>
        <v>0</v>
      </c>
      <c r="H76" s="11">
        <f t="shared" si="45"/>
        <v>0</v>
      </c>
      <c r="I76" s="5"/>
      <c r="J76" s="11">
        <f t="shared" si="46"/>
        <v>0</v>
      </c>
      <c r="K76" s="11">
        <f t="shared" si="52"/>
        <v>0</v>
      </c>
      <c r="L76" s="11">
        <f t="shared" si="47"/>
        <v>0</v>
      </c>
      <c r="M76" s="11">
        <f t="shared" si="48"/>
        <v>0</v>
      </c>
      <c r="N76" s="11">
        <f t="shared" si="49"/>
        <v>0</v>
      </c>
      <c r="O76" s="11">
        <f t="shared" si="50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3"/>
        <v>4</v>
      </c>
      <c r="F77" s="4">
        <f t="shared" si="51"/>
        <v>0</v>
      </c>
      <c r="G77" s="11">
        <f t="shared" si="44"/>
        <v>320</v>
      </c>
      <c r="H77" s="11">
        <f t="shared" si="45"/>
        <v>400</v>
      </c>
      <c r="I77" s="70">
        <v>90</v>
      </c>
      <c r="J77" s="11">
        <f t="shared" si="46"/>
        <v>360</v>
      </c>
      <c r="K77" s="11">
        <f>0+0+1</f>
        <v>1</v>
      </c>
      <c r="L77" s="11">
        <f t="shared" si="47"/>
        <v>90</v>
      </c>
      <c r="M77" s="11">
        <f t="shared" si="48"/>
        <v>450</v>
      </c>
      <c r="N77" s="11">
        <f t="shared" si="49"/>
        <v>50</v>
      </c>
      <c r="O77" s="11">
        <f t="shared" si="50"/>
        <v>90</v>
      </c>
      <c r="P77" s="71"/>
    </row>
    <row r="78" spans="1:16" s="2" customFormat="1">
      <c r="A78" s="12" t="s">
        <v>100</v>
      </c>
      <c r="B78" s="70">
        <v>6</v>
      </c>
      <c r="C78" s="5">
        <v>5</v>
      </c>
      <c r="D78" s="70">
        <f>270/6</f>
        <v>45</v>
      </c>
      <c r="E78" s="4">
        <f t="shared" si="43"/>
        <v>5</v>
      </c>
      <c r="F78" s="4">
        <f t="shared" si="51"/>
        <v>0</v>
      </c>
      <c r="G78" s="11">
        <f t="shared" si="44"/>
        <v>225</v>
      </c>
      <c r="H78" s="11">
        <f t="shared" si="45"/>
        <v>225</v>
      </c>
      <c r="I78" s="70">
        <v>55</v>
      </c>
      <c r="J78" s="11">
        <f t="shared" si="46"/>
        <v>275</v>
      </c>
      <c r="K78" s="11">
        <f t="shared" si="52"/>
        <v>0</v>
      </c>
      <c r="L78" s="11">
        <f t="shared" si="47"/>
        <v>0</v>
      </c>
      <c r="M78" s="11">
        <f t="shared" si="48"/>
        <v>275</v>
      </c>
      <c r="N78" s="11">
        <f t="shared" si="49"/>
        <v>50</v>
      </c>
      <c r="O78" s="11">
        <f t="shared" si="50"/>
        <v>0</v>
      </c>
      <c r="P78" s="71"/>
    </row>
    <row r="79" spans="1:16" s="2" customFormat="1">
      <c r="A79" s="12" t="s">
        <v>101</v>
      </c>
      <c r="B79" s="70">
        <v>6</v>
      </c>
      <c r="C79" s="5">
        <v>2</v>
      </c>
      <c r="D79" s="70">
        <f>330/6</f>
        <v>55</v>
      </c>
      <c r="E79" s="4">
        <f t="shared" si="43"/>
        <v>0</v>
      </c>
      <c r="F79" s="4">
        <f t="shared" si="51"/>
        <v>0</v>
      </c>
      <c r="G79" s="11">
        <f t="shared" si="44"/>
        <v>0</v>
      </c>
      <c r="H79" s="11">
        <f t="shared" si="45"/>
        <v>110</v>
      </c>
      <c r="I79" s="70">
        <v>65</v>
      </c>
      <c r="J79" s="11">
        <f t="shared" si="46"/>
        <v>0</v>
      </c>
      <c r="K79" s="11">
        <f>0+0+1+1</f>
        <v>2</v>
      </c>
      <c r="L79" s="11">
        <f t="shared" si="47"/>
        <v>130</v>
      </c>
      <c r="M79" s="11">
        <f t="shared" si="48"/>
        <v>130</v>
      </c>
      <c r="N79" s="11">
        <f t="shared" si="49"/>
        <v>20</v>
      </c>
      <c r="O79" s="11">
        <f t="shared" si="50"/>
        <v>130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2554.0625</v>
      </c>
      <c r="H80" s="17">
        <f>SUM(H69:H76)</f>
        <v>4819.75</v>
      </c>
      <c r="I80" s="39"/>
      <c r="J80" s="17">
        <f>SUM(J69:J76)</f>
        <v>3135</v>
      </c>
      <c r="K80" s="41"/>
      <c r="L80" s="17">
        <f>SUM(L69:L76)</f>
        <v>2655</v>
      </c>
      <c r="M80" s="17">
        <f>SUM(M69:M76)</f>
        <v>5790</v>
      </c>
      <c r="N80" s="17">
        <f>SUM(N69:N76)</f>
        <v>970.25</v>
      </c>
      <c r="O80" s="17">
        <f>SUM(O69:O76)-P80</f>
        <v>0</v>
      </c>
      <c r="P80" s="17">
        <f>0+0+445+90+280+230+270+180+535+90+535</f>
        <v>2655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29004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29243.304166666665</v>
      </c>
    </row>
    <row r="88" spans="1:16">
      <c r="A88" s="23" t="s">
        <v>53</v>
      </c>
      <c r="B88" s="44">
        <f>J20+J35+J46+J52+J66+J80</f>
        <v>35127</v>
      </c>
    </row>
    <row r="89" spans="1:16" ht="15.75" thickBot="1">
      <c r="A89" s="45" t="s">
        <v>56</v>
      </c>
      <c r="B89" s="51">
        <f>B90-B85-B86</f>
        <v>11624.733333333337</v>
      </c>
    </row>
    <row r="90" spans="1:16">
      <c r="A90" s="46" t="s">
        <v>45</v>
      </c>
      <c r="B90" s="47">
        <f>H20+H35+H46+H52+H66+H80</f>
        <v>40628.733333333337</v>
      </c>
    </row>
    <row r="91" spans="1:16">
      <c r="A91" s="43" t="s">
        <v>51</v>
      </c>
      <c r="B91" s="48">
        <f>M20+M35+M46+M52+M66+M80</f>
        <v>57169</v>
      </c>
    </row>
    <row r="92" spans="1:16">
      <c r="A92" s="24" t="s">
        <v>50</v>
      </c>
      <c r="B92" s="27">
        <f>N20+N35+N46+N52+N66+N80</f>
        <v>16540.266666666666</v>
      </c>
    </row>
    <row r="93" spans="1:16" ht="15.75" thickBot="1">
      <c r="A93" s="49" t="s">
        <v>59</v>
      </c>
      <c r="B93" s="50">
        <f>L20+L35+L46+L52+L66+L80</f>
        <v>14927</v>
      </c>
    </row>
    <row r="94" spans="1:16">
      <c r="A94" s="52" t="s">
        <v>55</v>
      </c>
      <c r="B94" s="53">
        <f>P20+P35+P46+P52+P66+P80</f>
        <v>23577</v>
      </c>
    </row>
    <row r="95" spans="1:16">
      <c r="A95" s="25" t="s">
        <v>54</v>
      </c>
      <c r="B95" s="28">
        <f>O20+O35+O46+O52+O66+O80</f>
        <v>0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50855.266666666663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85982.266666666663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2015-11-18T17:57:57Z</dcterms:modified>
</cp:coreProperties>
</file>