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34"/>
  <c r="K58"/>
  <c r="K44"/>
  <c r="K28"/>
  <c r="K27"/>
  <c r="L27" s="1"/>
  <c r="O27" s="1"/>
  <c r="K26"/>
  <c r="K49"/>
  <c r="K72"/>
  <c r="K71"/>
  <c r="K13"/>
  <c r="K11"/>
  <c r="K7"/>
  <c r="K5"/>
  <c r="K42"/>
  <c r="K73"/>
  <c r="K23"/>
  <c r="K12"/>
  <c r="F11"/>
  <c r="F12"/>
  <c r="K10"/>
  <c r="K6"/>
  <c r="K15"/>
  <c r="K30"/>
  <c r="F49"/>
  <c r="K59"/>
  <c r="K70"/>
  <c r="K9"/>
  <c r="K8"/>
  <c r="K61"/>
  <c r="F42"/>
  <c r="F10"/>
  <c r="F6"/>
  <c r="F5"/>
  <c r="K40"/>
  <c r="K41"/>
  <c r="K33"/>
  <c r="K60"/>
  <c r="K25"/>
  <c r="K78"/>
  <c r="K14"/>
  <c r="K24"/>
  <c r="F25"/>
  <c r="F43"/>
  <c r="F41"/>
  <c r="K43"/>
  <c r="F60"/>
  <c r="K32"/>
  <c r="K55"/>
  <c r="F23"/>
  <c r="F8"/>
  <c r="F59"/>
  <c r="F62"/>
  <c r="F74"/>
  <c r="K16"/>
  <c r="F30"/>
  <c r="F28"/>
  <c r="F69"/>
  <c r="F73"/>
  <c r="F70"/>
  <c r="K74"/>
  <c r="F7"/>
  <c r="F34"/>
  <c r="F27"/>
  <c r="K69"/>
  <c r="K56"/>
  <c r="K75"/>
  <c r="K76"/>
  <c r="K77"/>
  <c r="K79"/>
  <c r="K57"/>
  <c r="K62"/>
  <c r="K63"/>
  <c r="K64"/>
  <c r="K6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1"/>
  <c r="F63"/>
  <c r="F64"/>
  <c r="F65"/>
  <c r="F55"/>
  <c r="F39"/>
  <c r="F40"/>
  <c r="F44"/>
  <c r="F45"/>
  <c r="F24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G78" l="1"/>
  <c r="M78"/>
  <c r="N78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<sst xmlns="http://schemas.openxmlformats.org/spreadsheetml/2006/main" count="187" uniqueCount="104">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</sst>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45</v>
      </c>
      <c r="F5" s="4">
        <f>0+0+4+3</f>
        <v>7</v>
      </c>
      <c r="G5" s="11">
        <f>E5*D5</f>
        <v>881.25</v>
      </c>
      <c r="H5" s="11">
        <f>(E5+K5)*D5</f>
        <v>5346.25</v>
      </c>
      <c r="I5" s="11">
        <v>30</v>
      </c>
      <c r="J5" s="11">
        <f>(I5*E5)</f>
        <v>1350</v>
      </c>
      <c r="K5" s="11">
        <f>0+0+15+7+19+7+6+13+6+10+6+5+1+2+4+11+32+4+5+4+9+8+5+4+29+7+2+2+5</f>
        <v>228</v>
      </c>
      <c r="L5" s="11">
        <f>K5*I5</f>
        <v>6840</v>
      </c>
      <c r="M5" s="11">
        <f>J5+L5</f>
        <v>8190</v>
      </c>
      <c r="N5" s="11">
        <f>M5-H5</f>
        <v>2843.75</v>
      </c>
      <c r="O5" s="11">
        <f>L5</f>
        <v>6840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67</v>
      </c>
      <c r="F6" s="4">
        <f>0+0+2+3</f>
        <v>5</v>
      </c>
      <c r="G6" s="11">
        <f t="shared" ref="G6:G19" si="1">E6*D6</f>
        <v>2233.3333333333335</v>
      </c>
      <c r="H6" s="11">
        <f t="shared" ref="H6:H19" si="2">(E6+K6)*D6</f>
        <v>5833.3333333333339</v>
      </c>
      <c r="I6" s="11">
        <v>40</v>
      </c>
      <c r="J6" s="11">
        <f t="shared" ref="J6:J19" si="3">(I6*E6)</f>
        <v>2680</v>
      </c>
      <c r="K6" s="11">
        <f>0+0+1+4+28+4+1+7+2+6+1+2+1+3+5+1+1+1+2+1+3+2+3+26+1+1+1</f>
        <v>108</v>
      </c>
      <c r="L6" s="11">
        <f t="shared" ref="L6:L20" si="4">K6*I6</f>
        <v>4320</v>
      </c>
      <c r="M6" s="11">
        <f t="shared" ref="M6:M19" si="5">J6+L6</f>
        <v>7000</v>
      </c>
      <c r="N6" s="11">
        <f t="shared" ref="N6:N19" si="6">M6-H6</f>
        <v>1166.6666666666661</v>
      </c>
      <c r="O6" s="11">
        <f t="shared" ref="O6:O19" si="7">L6</f>
        <v>4320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-8</v>
      </c>
      <c r="F7" s="4">
        <f>0+0+1</f>
        <v>1</v>
      </c>
      <c r="G7" s="11">
        <f t="shared" si="1"/>
        <v>-486.66666666666669</v>
      </c>
      <c r="H7" s="11">
        <f t="shared" si="2"/>
        <v>2676.666666666667</v>
      </c>
      <c r="I7" s="11">
        <v>70</v>
      </c>
      <c r="J7" s="11">
        <f t="shared" si="3"/>
        <v>-560</v>
      </c>
      <c r="K7" s="11">
        <f>0+0+2+2+5+8+4+1+1+3+5+3+5+2+2+2+3+2+1+1</f>
        <v>52</v>
      </c>
      <c r="L7" s="11">
        <f t="shared" si="4"/>
        <v>3640</v>
      </c>
      <c r="M7" s="11">
        <f t="shared" si="5"/>
        <v>3080</v>
      </c>
      <c r="N7" s="11">
        <f t="shared" si="6"/>
        <v>403.33333333333303</v>
      </c>
      <c r="O7" s="11">
        <f t="shared" si="7"/>
        <v>3640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22</v>
      </c>
      <c r="F8" s="4">
        <f>0+0+1</f>
        <v>1</v>
      </c>
      <c r="G8" s="11">
        <f t="shared" si="1"/>
        <v>641.66666666666674</v>
      </c>
      <c r="H8" s="11">
        <f t="shared" si="2"/>
        <v>1429.1666666666667</v>
      </c>
      <c r="I8" s="11">
        <v>40</v>
      </c>
      <c r="J8" s="11">
        <f t="shared" si="3"/>
        <v>880</v>
      </c>
      <c r="K8" s="11">
        <f>0+0+2+2+2+1+5+1+2+1+1+1+2+1+1+3+1+1</f>
        <v>27</v>
      </c>
      <c r="L8" s="11">
        <f t="shared" si="4"/>
        <v>1080</v>
      </c>
      <c r="M8" s="11">
        <f t="shared" si="5"/>
        <v>1960</v>
      </c>
      <c r="N8" s="11">
        <f t="shared" si="6"/>
        <v>530.83333333333326</v>
      </c>
      <c r="O8" s="11">
        <f t="shared" si="7"/>
        <v>1080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4</v>
      </c>
      <c r="F9" s="4">
        <f t="shared" ref="F9:F19" si="8">0+0</f>
        <v>0</v>
      </c>
      <c r="G9" s="11">
        <f t="shared" si="1"/>
        <v>213.33333333333334</v>
      </c>
      <c r="H9" s="11">
        <f t="shared" si="2"/>
        <v>1386.6666666666667</v>
      </c>
      <c r="I9" s="11">
        <v>65</v>
      </c>
      <c r="J9" s="11">
        <f t="shared" si="3"/>
        <v>260</v>
      </c>
      <c r="K9" s="11">
        <f>0+0+1+5+2+2+1+2+3+1+3+1+1</f>
        <v>22</v>
      </c>
      <c r="L9" s="11">
        <f t="shared" si="4"/>
        <v>1430</v>
      </c>
      <c r="M9" s="11">
        <f t="shared" si="5"/>
        <v>1690</v>
      </c>
      <c r="N9" s="11">
        <f t="shared" si="6"/>
        <v>303.33333333333326</v>
      </c>
      <c r="O9" s="11">
        <f t="shared" si="7"/>
        <v>1430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8</v>
      </c>
      <c r="F10" s="4">
        <f>0+0+1+1</f>
        <v>2</v>
      </c>
      <c r="G10" s="11">
        <f t="shared" si="1"/>
        <v>653.33333333333337</v>
      </c>
      <c r="H10" s="11">
        <f t="shared" si="2"/>
        <v>3593.3333333333335</v>
      </c>
      <c r="I10" s="11">
        <v>100</v>
      </c>
      <c r="J10" s="11">
        <f t="shared" si="3"/>
        <v>800</v>
      </c>
      <c r="K10" s="11">
        <f>0+0+5+1+1+2+4+1+4+1+1+2+1+2+3+1+2+3+1+1</f>
        <v>36</v>
      </c>
      <c r="L10" s="11">
        <f t="shared" si="4"/>
        <v>3600</v>
      </c>
      <c r="M10" s="11">
        <f t="shared" si="5"/>
        <v>4400</v>
      </c>
      <c r="N10" s="11">
        <f t="shared" si="6"/>
        <v>806.66666666666652</v>
      </c>
      <c r="O10" s="11">
        <f t="shared" si="7"/>
        <v>3600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8</v>
      </c>
      <c r="F11" s="4">
        <f>0+0+1+2</f>
        <v>3</v>
      </c>
      <c r="G11" s="11">
        <f t="shared" si="1"/>
        <v>1066.6666666666667</v>
      </c>
      <c r="H11" s="11">
        <f t="shared" si="2"/>
        <v>4666.666666666667</v>
      </c>
      <c r="I11" s="11">
        <v>150</v>
      </c>
      <c r="J11" s="11">
        <f t="shared" si="3"/>
        <v>1200</v>
      </c>
      <c r="K11" s="11">
        <f>0+0+3+2+4+2+2+3+2+2+1+2+2+1+1</f>
        <v>27</v>
      </c>
      <c r="L11" s="11">
        <f t="shared" si="4"/>
        <v>4050</v>
      </c>
      <c r="M11" s="11">
        <f t="shared" si="5"/>
        <v>5250</v>
      </c>
      <c r="N11" s="11">
        <f t="shared" si="6"/>
        <v>583.33333333333303</v>
      </c>
      <c r="O11" s="11">
        <f t="shared" si="7"/>
        <v>4050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9</v>
      </c>
      <c r="F12" s="4">
        <f>0+0+1+1</f>
        <v>2</v>
      </c>
      <c r="G12" s="11">
        <f t="shared" si="1"/>
        <v>450</v>
      </c>
      <c r="H12" s="11">
        <f t="shared" si="2"/>
        <v>1850</v>
      </c>
      <c r="I12" s="64">
        <v>60</v>
      </c>
      <c r="J12" s="64">
        <f t="shared" si="3"/>
        <v>540</v>
      </c>
      <c r="K12" s="11">
        <f>0+0+1+2+3+1+1+1+1+1+1+3+1+2+3+2+2+2+1</f>
        <v>28</v>
      </c>
      <c r="L12" s="11">
        <f t="shared" si="4"/>
        <v>1680</v>
      </c>
      <c r="M12" s="11">
        <f t="shared" si="5"/>
        <v>2220</v>
      </c>
      <c r="N12" s="11">
        <f t="shared" si="6"/>
        <v>370</v>
      </c>
      <c r="O12" s="11">
        <f t="shared" si="7"/>
        <v>1680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</v>
      </c>
      <c r="F13" s="4">
        <f t="shared" si="8"/>
        <v>0</v>
      </c>
      <c r="G13" s="11">
        <f t="shared" si="1"/>
        <v>47.5</v>
      </c>
      <c r="H13" s="11">
        <f t="shared" si="2"/>
        <v>997.5</v>
      </c>
      <c r="I13" s="64">
        <v>60</v>
      </c>
      <c r="J13" s="64">
        <f t="shared" si="3"/>
        <v>60</v>
      </c>
      <c r="K13" s="11">
        <f>0+0+1+1+3+1+2+1+1+1+1+4+2+1+1</f>
        <v>20</v>
      </c>
      <c r="L13" s="11">
        <f t="shared" si="4"/>
        <v>1200</v>
      </c>
      <c r="M13" s="11">
        <f t="shared" si="5"/>
        <v>1260</v>
      </c>
      <c r="N13" s="11">
        <f t="shared" si="6"/>
        <v>262.5</v>
      </c>
      <c r="O13" s="11">
        <f t="shared" si="7"/>
        <v>1200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0</v>
      </c>
      <c r="F14" s="4">
        <f t="shared" si="8"/>
        <v>0</v>
      </c>
      <c r="G14" s="11">
        <f t="shared" si="1"/>
        <v>0</v>
      </c>
      <c r="H14" s="11">
        <f t="shared" si="2"/>
        <v>190</v>
      </c>
      <c r="I14" s="64">
        <v>60</v>
      </c>
      <c r="J14" s="64">
        <f t="shared" si="3"/>
        <v>0</v>
      </c>
      <c r="K14" s="11">
        <f>0+0+1+1+1+1</f>
        <v>4</v>
      </c>
      <c r="L14" s="11">
        <f>K14*I14</f>
        <v>240</v>
      </c>
      <c r="M14" s="11">
        <f>J14+L14</f>
        <v>240</v>
      </c>
      <c r="N14" s="11">
        <f t="shared" si="6"/>
        <v>50</v>
      </c>
      <c r="O14" s="11">
        <f>L14</f>
        <v>240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5</v>
      </c>
      <c r="F15" s="4">
        <f t="shared" si="8"/>
        <v>0</v>
      </c>
      <c r="G15" s="11">
        <f t="shared" si="1"/>
        <v>241.66666666666669</v>
      </c>
      <c r="H15" s="11">
        <f t="shared" si="2"/>
        <v>338.33333333333337</v>
      </c>
      <c r="I15" s="64">
        <v>60</v>
      </c>
      <c r="J15" s="64">
        <f t="shared" si="3"/>
        <v>300</v>
      </c>
      <c r="K15" s="11">
        <f>0+0+1+1</f>
        <v>2</v>
      </c>
      <c r="L15" s="11">
        <f>K15*I15</f>
        <v>120</v>
      </c>
      <c r="M15" s="11">
        <f>J15+L15</f>
        <v>420</v>
      </c>
      <c r="N15" s="11">
        <f t="shared" si="6"/>
        <v>81.666666666666629</v>
      </c>
      <c r="O15" s="11">
        <f>L15</f>
        <v>120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5962.0833333333348</v>
      </c>
      <c r="H20" s="17">
        <f>SUM(H5:H16)</f>
        <v>28447.916666666664</v>
      </c>
      <c r="I20" s="17"/>
      <c r="J20" s="17">
        <f>SUM(J5:J16)</f>
        <v>7540</v>
      </c>
      <c r="K20" s="11"/>
      <c r="L20" s="11">
        <f t="shared" si="4"/>
        <v>0</v>
      </c>
      <c r="M20" s="18">
        <f>SUM(M5:M16)</f>
        <v>35920</v>
      </c>
      <c r="N20" s="18">
        <f>SUM(N5:N16)</f>
        <v>7472.0833333333321</v>
      </c>
      <c r="O20" s="18">
        <f>SUM(O5:O16)-P20</f>
        <v>0</v>
      </c>
      <c r="P20" s="17">
        <f>0+0+1235+830+3420+625+660+1085+470+365+2270+815+760+760+850+1070+2055+640+745+990+1080+900+710+1255+3065+700+265+330+430</f>
        <v>28380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10</v>
      </c>
      <c r="F23" s="4">
        <f>0+0+1</f>
        <v>1</v>
      </c>
      <c r="G23" s="11">
        <f>E23*D23</f>
        <v>405</v>
      </c>
      <c r="H23" s="11">
        <f>(E23+K23)*D23</f>
        <v>1579.5</v>
      </c>
      <c r="I23" s="4">
        <v>50</v>
      </c>
      <c r="J23" s="11">
        <f>(I23*E23)</f>
        <v>500</v>
      </c>
      <c r="K23" s="11">
        <f>0+0+4+2+2+1+4+2+1+4+1+2+1+2+3</f>
        <v>29</v>
      </c>
      <c r="L23" s="11">
        <f>K23*I23</f>
        <v>1450</v>
      </c>
      <c r="M23" s="11">
        <f>J23+L23</f>
        <v>1950</v>
      </c>
      <c r="N23" s="11">
        <f>M23-H23</f>
        <v>370.5</v>
      </c>
      <c r="O23" s="11">
        <f>L23</f>
        <v>1450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13</v>
      </c>
      <c r="F24" s="4">
        <f t="shared" ref="F24:F35" si="11">0+0</f>
        <v>0</v>
      </c>
      <c r="G24" s="11">
        <f t="shared" ref="G24:G34" si="12">E24*D24</f>
        <v>509.16666666666663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650</v>
      </c>
      <c r="K24" s="11">
        <f>0+0+1+2+1</f>
        <v>4</v>
      </c>
      <c r="L24" s="11">
        <f t="shared" ref="L24:L33" si="15">K24*I24</f>
        <v>200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200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22</v>
      </c>
      <c r="F25" s="4">
        <f>0+0+1</f>
        <v>1</v>
      </c>
      <c r="G25" s="11">
        <f t="shared" si="12"/>
        <v>990</v>
      </c>
      <c r="H25" s="11">
        <f t="shared" si="13"/>
        <v>1260</v>
      </c>
      <c r="I25" s="4">
        <v>50</v>
      </c>
      <c r="J25" s="11">
        <f t="shared" si="14"/>
        <v>1100</v>
      </c>
      <c r="K25" s="11">
        <f>0+0+1+1+2+1+1</f>
        <v>6</v>
      </c>
      <c r="L25" s="11">
        <f t="shared" si="15"/>
        <v>300</v>
      </c>
      <c r="M25" s="11">
        <f t="shared" si="16"/>
        <v>1400</v>
      </c>
      <c r="N25" s="11">
        <f t="shared" si="17"/>
        <v>140</v>
      </c>
      <c r="O25" s="11">
        <f t="shared" si="18"/>
        <v>300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7</v>
      </c>
      <c r="F26" s="4">
        <f t="shared" si="11"/>
        <v>0</v>
      </c>
      <c r="G26" s="11">
        <f t="shared" si="12"/>
        <v>723.33333333333326</v>
      </c>
      <c r="H26" s="11">
        <f t="shared" si="13"/>
        <v>1343.3333333333333</v>
      </c>
      <c r="I26" s="4">
        <v>110</v>
      </c>
      <c r="J26" s="11">
        <f t="shared" si="14"/>
        <v>770</v>
      </c>
      <c r="K26" s="11">
        <f>0+0+1+1+1+1+1+1</f>
        <v>6</v>
      </c>
      <c r="L26" s="11">
        <f t="shared" si="15"/>
        <v>660</v>
      </c>
      <c r="M26" s="11">
        <f t="shared" si="16"/>
        <v>1430</v>
      </c>
      <c r="N26" s="11">
        <f t="shared" si="17"/>
        <v>86.666666666666742</v>
      </c>
      <c r="O26" s="11">
        <f t="shared" si="18"/>
        <v>660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8</v>
      </c>
      <c r="F27" s="4">
        <f>0+0+1</f>
        <v>1</v>
      </c>
      <c r="G27" s="11">
        <f t="shared" si="12"/>
        <v>421.66666666666669</v>
      </c>
      <c r="H27" s="11">
        <f t="shared" si="13"/>
        <v>1475.8333333333335</v>
      </c>
      <c r="I27" s="4">
        <v>60</v>
      </c>
      <c r="J27" s="11">
        <f t="shared" si="14"/>
        <v>480</v>
      </c>
      <c r="K27" s="11">
        <f>0+0+1+2+1+1+2+2+3+1+1+1+1+1+1+1+1</f>
        <v>20</v>
      </c>
      <c r="L27" s="11">
        <f t="shared" si="15"/>
        <v>1200</v>
      </c>
      <c r="M27" s="11">
        <f t="shared" si="16"/>
        <v>1680</v>
      </c>
      <c r="N27" s="11">
        <f t="shared" si="17"/>
        <v>204.16666666666652</v>
      </c>
      <c r="O27" s="11">
        <f t="shared" si="18"/>
        <v>1200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3</v>
      </c>
      <c r="F28" s="4">
        <f>0+0+1</f>
        <v>1</v>
      </c>
      <c r="G28" s="11">
        <f t="shared" si="12"/>
        <v>295</v>
      </c>
      <c r="H28" s="11">
        <f t="shared" si="13"/>
        <v>2261.6666666666665</v>
      </c>
      <c r="I28" s="4">
        <v>110</v>
      </c>
      <c r="J28" s="11">
        <f t="shared" si="14"/>
        <v>330</v>
      </c>
      <c r="K28" s="11">
        <f>0+0+2+1+2+2+3+1+1+2+1+1+2+1+1</f>
        <v>20</v>
      </c>
      <c r="L28" s="11">
        <f t="shared" si="15"/>
        <v>2200</v>
      </c>
      <c r="M28" s="11">
        <f t="shared" si="16"/>
        <v>2530</v>
      </c>
      <c r="N28" s="11">
        <f t="shared" si="17"/>
        <v>268.33333333333348</v>
      </c>
      <c r="O28" s="11">
        <f t="shared" si="18"/>
        <v>2200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8</v>
      </c>
      <c r="F30" s="4">
        <f>0+0+1</f>
        <v>1</v>
      </c>
      <c r="G30" s="11">
        <f>E30*D30</f>
        <v>786.66666666666663</v>
      </c>
      <c r="H30" s="11">
        <f t="shared" si="13"/>
        <v>2458.333333333333</v>
      </c>
      <c r="I30" s="4">
        <v>115</v>
      </c>
      <c r="J30" s="11">
        <f t="shared" si="14"/>
        <v>920</v>
      </c>
      <c r="K30" s="11">
        <f>0+0+1+3+3+1+1+2+1+1+1+1+1+1</f>
        <v>17</v>
      </c>
      <c r="L30" s="11">
        <f t="shared" si="15"/>
        <v>1955</v>
      </c>
      <c r="M30" s="11">
        <f t="shared" si="16"/>
        <v>2875</v>
      </c>
      <c r="N30" s="11">
        <f t="shared" si="17"/>
        <v>416.66666666666697</v>
      </c>
      <c r="O30" s="11">
        <f t="shared" si="18"/>
        <v>1955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206.66666666666666</v>
      </c>
      <c r="I32" s="4">
        <v>125</v>
      </c>
      <c r="J32" s="11">
        <f t="shared" si="14"/>
        <v>0</v>
      </c>
      <c r="K32" s="11">
        <f>0+0+1+1</f>
        <v>2</v>
      </c>
      <c r="L32" s="11">
        <f t="shared" si="15"/>
        <v>250</v>
      </c>
      <c r="M32" s="11">
        <f t="shared" si="16"/>
        <v>250</v>
      </c>
      <c r="N32" s="11">
        <f t="shared" si="17"/>
        <v>43.333333333333343</v>
      </c>
      <c r="O32" s="11">
        <f t="shared" si="18"/>
        <v>250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2</v>
      </c>
      <c r="F33" s="4">
        <f t="shared" si="11"/>
        <v>0</v>
      </c>
      <c r="G33" s="11">
        <f t="shared" si="12"/>
        <v>183.33333333333334</v>
      </c>
      <c r="H33" s="11">
        <f t="shared" si="13"/>
        <v>1100</v>
      </c>
      <c r="I33" s="4">
        <v>115</v>
      </c>
      <c r="J33" s="11">
        <f t="shared" si="14"/>
        <v>230</v>
      </c>
      <c r="K33" s="11">
        <f>0+0+2+2+2+2+1+1</f>
        <v>10</v>
      </c>
      <c r="L33" s="11">
        <f t="shared" si="15"/>
        <v>1150</v>
      </c>
      <c r="M33" s="11">
        <f t="shared" si="16"/>
        <v>1380</v>
      </c>
      <c r="N33" s="11">
        <f t="shared" si="17"/>
        <v>280</v>
      </c>
      <c r="O33" s="11">
        <f t="shared" si="18"/>
        <v>1150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2</v>
      </c>
      <c r="F34" s="4">
        <f>0+0+1</f>
        <v>1</v>
      </c>
      <c r="G34" s="11">
        <f t="shared" si="12"/>
        <v>275</v>
      </c>
      <c r="H34" s="11">
        <f t="shared" si="13"/>
        <v>1650</v>
      </c>
      <c r="I34" s="4">
        <v>155</v>
      </c>
      <c r="J34" s="11">
        <f t="shared" si="14"/>
        <v>310</v>
      </c>
      <c r="K34" s="11">
        <f>0+0+1+1+1+5+1+1</f>
        <v>10</v>
      </c>
      <c r="L34" s="11">
        <f>K34*I34</f>
        <v>1550</v>
      </c>
      <c r="M34" s="11">
        <f t="shared" si="16"/>
        <v>1860</v>
      </c>
      <c r="N34" s="11">
        <f t="shared" si="17"/>
        <v>210</v>
      </c>
      <c r="O34" s="11">
        <f t="shared" si="18"/>
        <v>1550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4589.1666666666661</v>
      </c>
      <c r="H35" s="17">
        <f>SUM(H23:H34)</f>
        <v>14001.166666666666</v>
      </c>
      <c r="I35" s="16"/>
      <c r="J35" s="17">
        <f>SUM(J23:J34)</f>
        <v>5290</v>
      </c>
      <c r="K35" s="11">
        <f t="shared" si="19"/>
        <v>0</v>
      </c>
      <c r="L35" s="18">
        <f>SUM(L23:L34)</f>
        <v>10915</v>
      </c>
      <c r="M35" s="21">
        <f>SUM(M23:M34)</f>
        <v>16205</v>
      </c>
      <c r="N35" s="21">
        <f>SUM(N23:N34)</f>
        <v>2203.8333333333339</v>
      </c>
      <c r="O35" s="18">
        <f>SUM(O23:O34)-P35</f>
        <v>0</v>
      </c>
      <c r="P35" s="17">
        <f>0+0+660+220+615+515+440+885+665+645+100+325+275+620+230+605+875+50+280+280+280+110+435+330+495+395+150+435</f>
        <v>10915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4</v>
      </c>
      <c r="F40" s="4">
        <f t="shared" si="25"/>
        <v>0</v>
      </c>
      <c r="G40" s="11">
        <f t="shared" si="26"/>
        <v>506.66666666666669</v>
      </c>
      <c r="H40" s="11">
        <f t="shared" si="27"/>
        <v>760</v>
      </c>
      <c r="I40" s="4">
        <v>146</v>
      </c>
      <c r="J40" s="11">
        <f t="shared" si="21"/>
        <v>584</v>
      </c>
      <c r="K40" s="11">
        <f>0+0+1+1</f>
        <v>2</v>
      </c>
      <c r="L40" s="11">
        <f t="shared" si="29"/>
        <v>292</v>
      </c>
      <c r="M40" s="11">
        <f t="shared" si="22"/>
        <v>876</v>
      </c>
      <c r="N40" s="11">
        <f t="shared" si="23"/>
        <v>116</v>
      </c>
      <c r="O40" s="11">
        <f t="shared" si="24"/>
        <v>292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9</v>
      </c>
      <c r="F41" s="4">
        <f>0+0+1+1</f>
        <v>2</v>
      </c>
      <c r="G41" s="11">
        <f t="shared" si="26"/>
        <v>1061.25</v>
      </c>
      <c r="H41" s="11">
        <f t="shared" si="27"/>
        <v>4480.8333333333339</v>
      </c>
      <c r="I41" s="4">
        <v>130</v>
      </c>
      <c r="J41" s="11">
        <f t="shared" si="21"/>
        <v>1170</v>
      </c>
      <c r="K41" s="11">
        <f>0+0+4+2+2+6+2+2+1+2+2+2+3+1</f>
        <v>29</v>
      </c>
      <c r="L41" s="11">
        <f>K41*I41</f>
        <v>3770</v>
      </c>
      <c r="M41" s="11">
        <f t="shared" si="22"/>
        <v>4940</v>
      </c>
      <c r="N41" s="11">
        <f t="shared" si="23"/>
        <v>459.16666666666606</v>
      </c>
      <c r="O41" s="11">
        <f t="shared" si="24"/>
        <v>3770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19</v>
      </c>
      <c r="F42" s="4">
        <f>0+0+1</f>
        <v>1</v>
      </c>
      <c r="G42" s="11">
        <f t="shared" si="26"/>
        <v>1215.2083333333335</v>
      </c>
      <c r="H42" s="11">
        <f t="shared" si="27"/>
        <v>2494.375</v>
      </c>
      <c r="I42" s="4">
        <v>75</v>
      </c>
      <c r="J42" s="11">
        <f t="shared" si="21"/>
        <v>1425</v>
      </c>
      <c r="K42" s="11">
        <f>0+0+1+2+1+1+2+1+1+1+1+1+2+1+2+2+1</f>
        <v>20</v>
      </c>
      <c r="L42" s="11">
        <f t="shared" si="29"/>
        <v>1500</v>
      </c>
      <c r="M42" s="11">
        <f t="shared" si="22"/>
        <v>2925</v>
      </c>
      <c r="N42" s="11">
        <f t="shared" si="23"/>
        <v>430.625</v>
      </c>
      <c r="O42" s="11">
        <f t="shared" si="24"/>
        <v>1500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13</v>
      </c>
      <c r="F43" s="4">
        <f>0+0+1+1</f>
        <v>2</v>
      </c>
      <c r="G43" s="11">
        <f t="shared" si="26"/>
        <v>1500.4166666666667</v>
      </c>
      <c r="H43" s="11">
        <f t="shared" si="27"/>
        <v>4039.5833333333335</v>
      </c>
      <c r="I43" s="4">
        <v>130</v>
      </c>
      <c r="J43" s="11">
        <f t="shared" si="21"/>
        <v>1690</v>
      </c>
      <c r="K43" s="11">
        <f>0+0+2+9+3+1+1+3+1+1+1</f>
        <v>22</v>
      </c>
      <c r="L43" s="11">
        <f t="shared" si="29"/>
        <v>2860</v>
      </c>
      <c r="M43" s="11">
        <f t="shared" si="22"/>
        <v>4550</v>
      </c>
      <c r="N43" s="11">
        <f t="shared" si="23"/>
        <v>510.41666666666652</v>
      </c>
      <c r="O43" s="11">
        <f t="shared" si="24"/>
        <v>2860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-23</v>
      </c>
      <c r="F44" s="4">
        <f t="shared" si="25"/>
        <v>0</v>
      </c>
      <c r="G44" s="11">
        <f t="shared" si="26"/>
        <v>-1656</v>
      </c>
      <c r="H44" s="11">
        <f t="shared" si="27"/>
        <v>0</v>
      </c>
      <c r="I44" s="4">
        <v>100</v>
      </c>
      <c r="J44" s="11">
        <f t="shared" si="21"/>
        <v>-2300</v>
      </c>
      <c r="K44" s="11">
        <f>0+0+2+1.5+1+3.5+1.5+3.5+0.5+1+1+1+1+3+1.5+1</f>
        <v>23</v>
      </c>
      <c r="L44" s="11">
        <f>K44*I44</f>
        <v>2300</v>
      </c>
      <c r="M44" s="11">
        <f>J43+L43</f>
        <v>4550</v>
      </c>
      <c r="N44" s="11">
        <f t="shared" si="23"/>
        <v>4550</v>
      </c>
      <c r="O44" s="11">
        <f t="shared" si="24"/>
        <v>2300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2627.541666666667</v>
      </c>
      <c r="H46" s="11">
        <f t="shared" si="27"/>
        <v>0</v>
      </c>
      <c r="I46" s="16"/>
      <c r="J46" s="21">
        <f>SUM(J38:J45)</f>
        <v>2569</v>
      </c>
      <c r="K46" s="11"/>
      <c r="L46" s="17">
        <f>SUM(L38:L45)</f>
        <v>10722</v>
      </c>
      <c r="M46" s="21">
        <f>SUM(M38:M45)</f>
        <v>17841</v>
      </c>
      <c r="N46" s="11">
        <f t="shared" si="23"/>
        <v>17841</v>
      </c>
      <c r="O46" s="18">
        <f>SUM(O38:O45)-P46</f>
        <v>0</v>
      </c>
      <c r="P46" s="17">
        <f>0+0+540+815+1785+985+405+75+600+430+756+595+385+640+390+100+305+150+565+726+150+150+75+100</f>
        <v>10722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33.25</v>
      </c>
      <c r="F49" s="4">
        <f>0+0+1+1</f>
        <v>2</v>
      </c>
      <c r="G49" s="11">
        <f>E49*D49</f>
        <v>2706.55</v>
      </c>
      <c r="H49" s="11">
        <f>(E49+K49)*D49</f>
        <v>8282.4500000000007</v>
      </c>
      <c r="I49" s="4">
        <v>110</v>
      </c>
      <c r="J49" s="11">
        <f>(I49*E49)</f>
        <v>3657.5</v>
      </c>
      <c r="K49" s="11">
        <f>0+0+3+5+7.5+1+3+3+1.25+3.5+1.25+4.25+0.5+3+1+3.5+3.5+2.25+1.25+3.75+4+2+1.75+4+0.5+1+2+1.75</f>
        <v>68.5</v>
      </c>
      <c r="L49" s="11">
        <f>K49*I49</f>
        <v>7535</v>
      </c>
      <c r="M49" s="11">
        <f>J49+L49</f>
        <v>11192.5</v>
      </c>
      <c r="N49" s="11">
        <f>M49-H49</f>
        <v>2910.0499999999993</v>
      </c>
      <c r="O49" s="11">
        <f>L49</f>
        <v>7535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2706.55</v>
      </c>
      <c r="H52" s="17">
        <f>SUM(H49:H51)</f>
        <v>8282.4500000000007</v>
      </c>
      <c r="I52" s="16"/>
      <c r="J52" s="17">
        <f>SUM(J49:J51)</f>
        <v>3657.5</v>
      </c>
      <c r="K52" s="17"/>
      <c r="L52" s="17">
        <f>SUM(L49:L51)</f>
        <v>7535</v>
      </c>
      <c r="M52" s="17">
        <f>SUM(M49:M51)</f>
        <v>11192.5</v>
      </c>
      <c r="N52" s="17">
        <f>SUM(N49:N51)</f>
        <v>2910.0499999999993</v>
      </c>
      <c r="O52" s="17">
        <f>SUM(O49:O51)-P52</f>
        <v>0</v>
      </c>
      <c r="P52" s="17">
        <f>0+0+330+550+825+110+330+330+138+385+137+468+55+330+110+385+385+247+138+412+440+220+193+440+55+110+220+192</f>
        <v>7535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6</v>
      </c>
      <c r="F55" s="4">
        <f>0+0</f>
        <v>0</v>
      </c>
      <c r="G55" s="11">
        <f t="shared" ref="G55:G65" si="32">E55*D55</f>
        <v>1362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1500</v>
      </c>
      <c r="K55" s="11">
        <f>0+0+1</f>
        <v>1</v>
      </c>
      <c r="L55" s="11">
        <f>K55*I55</f>
        <v>250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250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18</v>
      </c>
      <c r="F58" s="4">
        <f t="shared" si="38"/>
        <v>0</v>
      </c>
      <c r="G58" s="11">
        <f t="shared" si="32"/>
        <v>425</v>
      </c>
      <c r="H58" s="11">
        <f t="shared" si="33"/>
        <v>495.83333333333331</v>
      </c>
      <c r="I58" s="5">
        <v>30</v>
      </c>
      <c r="J58" s="11">
        <f t="shared" si="34"/>
        <v>540</v>
      </c>
      <c r="K58" s="11">
        <f>0+0+2+1</f>
        <v>3</v>
      </c>
      <c r="L58" s="11">
        <f t="shared" si="39"/>
        <v>90</v>
      </c>
      <c r="M58" s="11">
        <f t="shared" si="35"/>
        <v>630</v>
      </c>
      <c r="N58" s="11">
        <f t="shared" si="36"/>
        <v>134.16666666666669</v>
      </c>
      <c r="O58" s="11">
        <f t="shared" si="37"/>
        <v>90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15</v>
      </c>
      <c r="F59" s="4">
        <f>0+0+1</f>
        <v>1</v>
      </c>
      <c r="G59" s="11">
        <f t="shared" si="32"/>
        <v>187.5</v>
      </c>
      <c r="H59" s="11">
        <f t="shared" si="33"/>
        <v>887.5</v>
      </c>
      <c r="I59" s="5">
        <v>20</v>
      </c>
      <c r="J59" s="11">
        <f t="shared" si="34"/>
        <v>300</v>
      </c>
      <c r="K59" s="11">
        <f>0+0+5+3+2+2+2+8+1+2+6+1+5+4+3+5+1+6</f>
        <v>56</v>
      </c>
      <c r="L59" s="11">
        <f t="shared" si="39"/>
        <v>1120</v>
      </c>
      <c r="M59" s="11">
        <f t="shared" si="35"/>
        <v>1420</v>
      </c>
      <c r="N59" s="11">
        <f t="shared" si="36"/>
        <v>532.5</v>
      </c>
      <c r="O59" s="11">
        <f t="shared" si="37"/>
        <v>1120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37</v>
      </c>
      <c r="F60" s="4">
        <f>0+0+1</f>
        <v>1</v>
      </c>
      <c r="G60" s="11">
        <f t="shared" si="32"/>
        <v>1110</v>
      </c>
      <c r="H60" s="11">
        <f t="shared" si="33"/>
        <v>1800</v>
      </c>
      <c r="I60" s="5">
        <v>35</v>
      </c>
      <c r="J60" s="11">
        <f t="shared" si="34"/>
        <v>1295</v>
      </c>
      <c r="K60" s="11">
        <f>0+0+2+1+2+2+3+1+8+1+1+2</f>
        <v>23</v>
      </c>
      <c r="L60" s="11">
        <f t="shared" si="39"/>
        <v>805</v>
      </c>
      <c r="M60" s="11">
        <f t="shared" si="35"/>
        <v>2100</v>
      </c>
      <c r="N60" s="11">
        <f t="shared" si="36"/>
        <v>300</v>
      </c>
      <c r="O60" s="11">
        <f t="shared" si="37"/>
        <v>805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0</v>
      </c>
      <c r="F61" s="4">
        <f t="shared" si="38"/>
        <v>0</v>
      </c>
      <c r="G61" s="11">
        <f t="shared" si="32"/>
        <v>0</v>
      </c>
      <c r="H61" s="11">
        <f t="shared" si="33"/>
        <v>450</v>
      </c>
      <c r="I61" s="5">
        <v>250</v>
      </c>
      <c r="J61" s="11">
        <f t="shared" si="34"/>
        <v>0</v>
      </c>
      <c r="K61" s="11">
        <f>0+0+1+1</f>
        <v>2</v>
      </c>
      <c r="L61" s="11">
        <f t="shared" si="39"/>
        <v>500</v>
      </c>
      <c r="M61" s="11">
        <f t="shared" si="35"/>
        <v>500</v>
      </c>
      <c r="N61" s="11">
        <f t="shared" si="36"/>
        <v>50</v>
      </c>
      <c r="O61" s="11">
        <f t="shared" si="37"/>
        <v>500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6062</v>
      </c>
      <c r="H66" s="17">
        <f>SUM(H55:H65)</f>
        <v>8672.3333333333339</v>
      </c>
      <c r="I66" s="39"/>
      <c r="J66" s="17">
        <f>SUM(J55:J65)</f>
        <v>7175</v>
      </c>
      <c r="K66" s="41"/>
      <c r="L66" s="17">
        <f>SUM(L55:L65)</f>
        <v>3265</v>
      </c>
      <c r="M66" s="17">
        <f>SUM(M55:M65)</f>
        <v>10440</v>
      </c>
      <c r="N66" s="17">
        <f>SUM(N55:N65)</f>
        <v>1767.6666666666667</v>
      </c>
      <c r="O66" s="17">
        <f>SUM(O55:O65)-P66</f>
        <v>0</v>
      </c>
      <c r="P66" s="17">
        <f>0+0+100+380+290+40+35+40+1+60+99+270+40+120+70+20+70+355+135+395+95+230+270+120+30</f>
        <v>3265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13</v>
      </c>
      <c r="F70" s="4">
        <f>0+0+1</f>
        <v>1</v>
      </c>
      <c r="G70" s="11">
        <f t="shared" si="42"/>
        <v>1005.0625</v>
      </c>
      <c r="H70" s="11">
        <f t="shared" si="43"/>
        <v>1546.25</v>
      </c>
      <c r="I70" s="5">
        <v>90</v>
      </c>
      <c r="J70" s="11">
        <f t="shared" si="44"/>
        <v>1170</v>
      </c>
      <c r="K70" s="11">
        <f>0+0+1+2+1+1+1+1</f>
        <v>7</v>
      </c>
      <c r="L70" s="11">
        <f t="shared" si="45"/>
        <v>630</v>
      </c>
      <c r="M70" s="11">
        <f t="shared" si="46"/>
        <v>1800</v>
      </c>
      <c r="N70" s="11">
        <f t="shared" si="47"/>
        <v>253.75</v>
      </c>
      <c r="O70" s="11">
        <f t="shared" si="48"/>
        <v>630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8</v>
      </c>
      <c r="F71" s="4">
        <f t="shared" ref="F71:F79" si="49">0+0</f>
        <v>0</v>
      </c>
      <c r="G71" s="11">
        <f t="shared" si="42"/>
        <v>656</v>
      </c>
      <c r="H71" s="11">
        <f t="shared" si="43"/>
        <v>1230</v>
      </c>
      <c r="I71" s="5">
        <v>90</v>
      </c>
      <c r="J71" s="11">
        <f t="shared" si="44"/>
        <v>720</v>
      </c>
      <c r="K71" s="11">
        <f>0+0+1+2+1+1+1+1</f>
        <v>7</v>
      </c>
      <c r="L71" s="11">
        <f t="shared" si="45"/>
        <v>630</v>
      </c>
      <c r="M71" s="11">
        <f t="shared" si="46"/>
        <v>1350</v>
      </c>
      <c r="N71" s="11">
        <f t="shared" si="47"/>
        <v>120</v>
      </c>
      <c r="O71" s="11">
        <f t="shared" si="48"/>
        <v>630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1</v>
      </c>
      <c r="F72" s="4">
        <f t="shared" si="49"/>
        <v>0</v>
      </c>
      <c r="G72" s="11">
        <f t="shared" si="42"/>
        <v>81.875</v>
      </c>
      <c r="H72" s="11">
        <f t="shared" si="43"/>
        <v>818.75</v>
      </c>
      <c r="I72" s="5">
        <v>90</v>
      </c>
      <c r="J72" s="11">
        <f t="shared" si="44"/>
        <v>90</v>
      </c>
      <c r="K72" s="11">
        <f>0+0+2+3+1+1+1+1</f>
        <v>9</v>
      </c>
      <c r="L72" s="11">
        <f t="shared" si="45"/>
        <v>810</v>
      </c>
      <c r="M72" s="11">
        <f t="shared" si="46"/>
        <v>900</v>
      </c>
      <c r="N72" s="11">
        <f t="shared" si="47"/>
        <v>81.25</v>
      </c>
      <c r="O72" s="11">
        <f t="shared" si="48"/>
        <v>810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9</v>
      </c>
      <c r="F73" s="4">
        <f>0+0+1</f>
        <v>1</v>
      </c>
      <c r="G73" s="11">
        <f t="shared" si="42"/>
        <v>333</v>
      </c>
      <c r="H73" s="11">
        <f t="shared" si="43"/>
        <v>777</v>
      </c>
      <c r="I73" s="5">
        <v>50</v>
      </c>
      <c r="J73" s="11">
        <f t="shared" si="44"/>
        <v>450</v>
      </c>
      <c r="K73" s="11">
        <f>0+0+1+2+1+1+3+1+1+1+1</f>
        <v>12</v>
      </c>
      <c r="L73" s="11">
        <f t="shared" si="45"/>
        <v>600</v>
      </c>
      <c r="M73" s="11">
        <f t="shared" si="46"/>
        <v>1050</v>
      </c>
      <c r="N73" s="11">
        <f t="shared" si="47"/>
        <v>273</v>
      </c>
      <c r="O73" s="11">
        <f t="shared" si="48"/>
        <v>600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5</v>
      </c>
      <c r="F78" s="4">
        <f t="shared" si="49"/>
        <v>0</v>
      </c>
      <c r="G78" s="11">
        <f t="shared" si="42"/>
        <v>225</v>
      </c>
      <c r="H78" s="11">
        <f t="shared" si="43"/>
        <v>270</v>
      </c>
      <c r="I78" s="70">
        <v>55</v>
      </c>
      <c r="J78" s="11">
        <f t="shared" si="44"/>
        <v>275</v>
      </c>
      <c r="K78" s="11">
        <f>0+0+1</f>
        <v>1</v>
      </c>
      <c r="L78" s="11">
        <f t="shared" si="45"/>
        <v>55</v>
      </c>
      <c r="M78" s="11">
        <f t="shared" si="46"/>
        <v>330</v>
      </c>
      <c r="N78" s="11">
        <f t="shared" si="47"/>
        <v>60</v>
      </c>
      <c r="O78" s="11">
        <f t="shared" si="48"/>
        <v>55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4961.9375</v>
      </c>
      <c r="H80" s="17">
        <f>SUM(H69:H76)</f>
        <v>7610</v>
      </c>
      <c r="I80" s="39"/>
      <c r="J80" s="17">
        <f>SUM(J69:J76)</f>
        <v>5970</v>
      </c>
      <c r="K80" s="41"/>
      <c r="L80" s="17">
        <f>SUM(L69:L76)</f>
        <v>3100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0+0+50+90+245+385+460+90+370+140+330+20+90+140+90+230+50+90+50+180</f>
        <v>3100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26909.279166666667</v>
      </c>
    </row>
    <row r="88" spans="1:16">
      <c r="A88" s="23" t="s">
        <v>53</v>
      </c>
      <c r="B88" s="44">
        <f>J20+J35+J46+J52+J66+J80</f>
        <v>32201.5</v>
      </c>
    </row>
    <row r="89" spans="1:16" ht="15.75" thickBot="1">
      <c r="A89" s="45" t="s">
        <v>56</v>
      </c>
      <c r="B89" s="51">
        <f>B90-B85-B86</f>
        <v>37403.866666666669</v>
      </c>
    </row>
    <row r="90" spans="1:16">
      <c r="A90" s="46" t="s">
        <v>45</v>
      </c>
      <c r="B90" s="47">
        <f>H20+H35+H46+H52+H66+H80</f>
        <v>67013.866666666669</v>
      </c>
    </row>
    <row r="91" spans="1:16">
      <c r="A91" s="43" t="s">
        <v>51</v>
      </c>
      <c r="B91" s="48">
        <f>M20+M35+M46+M52+M66+M80</f>
        <v>100668.5</v>
      </c>
    </row>
    <row r="92" spans="1:16">
      <c r="A92" s="24" t="s">
        <v>50</v>
      </c>
      <c r="B92" s="27">
        <f>N20+N35+N46+N52+N66+N80</f>
        <v>33654.633333333331</v>
      </c>
    </row>
    <row r="93" spans="1:16" ht="15.75" thickBot="1">
      <c r="A93" s="49" t="s">
        <v>59</v>
      </c>
      <c r="B93" s="50">
        <f>L20+L35+L46+L52+L66+L80</f>
        <v>35537</v>
      </c>
    </row>
    <row r="94" spans="1:16">
      <c r="A94" s="52" t="s">
        <v>55</v>
      </c>
      <c r="B94" s="53">
        <f>P20+P35+P46+P52+P66+P80</f>
        <v>63917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65416.133333333331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97617.633333333331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2015-10-30T18:32:12Z</dcterms:modified>
</cp:coreProperties>
</file>