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P80"/>
  <c r="K72"/>
  <c r="K70"/>
  <c r="K73"/>
  <c r="K59"/>
  <c r="K60"/>
  <c r="K49"/>
  <c r="K27"/>
  <c r="K26"/>
  <c r="K30"/>
  <c r="K24"/>
  <c r="K16"/>
  <c r="K14"/>
  <c r="K13"/>
  <c r="K11"/>
  <c r="K10"/>
  <c r="K8"/>
  <c r="K7"/>
  <c r="K5"/>
  <c r="F12"/>
  <c r="F73"/>
  <c r="F59"/>
  <c r="F8"/>
  <c r="F7"/>
  <c r="F5"/>
  <c r="P46"/>
  <c r="K75"/>
  <c r="K69"/>
  <c r="K62"/>
  <c r="K44"/>
  <c r="L44" s="1"/>
  <c r="K43"/>
  <c r="K9"/>
  <c r="K74"/>
  <c r="K55"/>
  <c r="K28"/>
  <c r="K34"/>
  <c r="K33"/>
  <c r="K15"/>
  <c r="K6"/>
  <c r="F11"/>
  <c r="F13"/>
  <c r="K41"/>
  <c r="K23"/>
  <c r="K42"/>
  <c r="K12"/>
  <c r="L15"/>
  <c r="O15" s="1"/>
  <c r="K32"/>
  <c r="F24"/>
  <c r="F23"/>
  <c r="F71"/>
  <c r="F43"/>
  <c r="F41"/>
  <c r="K25"/>
  <c r="F10"/>
  <c r="F6"/>
  <c r="K71"/>
  <c r="F72"/>
  <c r="F28"/>
  <c r="F26"/>
  <c r="F30"/>
  <c r="K40"/>
  <c r="F57"/>
  <c r="F56"/>
  <c r="F55"/>
  <c r="F45"/>
  <c r="F44"/>
  <c r="K56"/>
  <c r="F27"/>
  <c r="K79"/>
  <c r="K61"/>
  <c r="F49"/>
  <c r="D49"/>
  <c r="D15"/>
  <c r="D16"/>
  <c r="F15"/>
  <c r="K29"/>
  <c r="L27"/>
  <c r="O27" s="1"/>
  <c r="E27"/>
  <c r="J27" s="1"/>
  <c r="D27"/>
  <c r="K76"/>
  <c r="K77"/>
  <c r="K78"/>
  <c r="K57"/>
  <c r="K58"/>
  <c r="K63"/>
  <c r="K64"/>
  <c r="K65"/>
  <c r="K39"/>
  <c r="K45"/>
  <c r="K31"/>
  <c r="K35"/>
  <c r="K17"/>
  <c r="K18"/>
  <c r="K19"/>
  <c r="F70"/>
  <c r="F74"/>
  <c r="F75"/>
  <c r="F76"/>
  <c r="F77"/>
  <c r="F78"/>
  <c r="F79"/>
  <c r="F58"/>
  <c r="F60"/>
  <c r="F61"/>
  <c r="F62"/>
  <c r="F63"/>
  <c r="F64"/>
  <c r="F65"/>
  <c r="F39"/>
  <c r="F40"/>
  <c r="F42"/>
  <c r="F46"/>
  <c r="F25"/>
  <c r="F29"/>
  <c r="F31"/>
  <c r="F32"/>
  <c r="F33"/>
  <c r="F34"/>
  <c r="F9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<sst xmlns="http://schemas.openxmlformats.org/spreadsheetml/2006/main" count="187" uniqueCount="104">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</sst>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6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98</v>
      </c>
      <c r="F5" s="4">
        <f>0+0+3+2+3</f>
        <v>8</v>
      </c>
      <c r="G5" s="11">
        <f>E5*D5</f>
        <v>1919.1666666666665</v>
      </c>
      <c r="H5" s="11">
        <f>(E5+K5)*D5</f>
        <v>5091.6666666666661</v>
      </c>
      <c r="I5" s="11">
        <v>25</v>
      </c>
      <c r="J5" s="11">
        <f>(I5*E5)</f>
        <v>2450</v>
      </c>
      <c r="K5" s="11">
        <f>0+0+7+3+3+9+7+2+8+4+6+5+6+7+7+9+10+10+7+7+6+1+7+9+14+1+7</f>
        <v>162</v>
      </c>
      <c r="L5" s="11">
        <f>K5*I5</f>
        <v>4050</v>
      </c>
      <c r="M5" s="11">
        <f>J5+L5</f>
        <v>6500</v>
      </c>
      <c r="N5" s="11">
        <f>M5-H5</f>
        <v>1408.3333333333339</v>
      </c>
      <c r="O5" s="11">
        <f>L5</f>
        <v>4050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62</v>
      </c>
      <c r="F6" s="4">
        <f>0+0+2+2</f>
        <v>4</v>
      </c>
      <c r="G6" s="11">
        <f t="shared" ref="G6:G19" si="1">E6*D6</f>
        <v>2066.666666666667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2480</v>
      </c>
      <c r="K6" s="11">
        <f>0+0+2+1+3-1+2+2+3+2+7+2+3+1+2+48+1+1+1+2+7</f>
        <v>89</v>
      </c>
      <c r="L6" s="11">
        <f t="shared" ref="L6:L20" si="4">K6*I6</f>
        <v>3560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3560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39</v>
      </c>
      <c r="F7" s="4">
        <f>0+0+1+2</f>
        <v>3</v>
      </c>
      <c r="G7" s="11">
        <f t="shared" si="1"/>
        <v>2372.5</v>
      </c>
      <c r="H7" s="11">
        <f t="shared" si="2"/>
        <v>4866.666666666667</v>
      </c>
      <c r="I7" s="11">
        <v>70</v>
      </c>
      <c r="J7" s="11">
        <f t="shared" si="3"/>
        <v>2730</v>
      </c>
      <c r="K7" s="11">
        <f>0+0+2+1+2+1+1+2+3+2+1+1+1+4+5+6+2+3+2+2</f>
        <v>41</v>
      </c>
      <c r="L7" s="11">
        <f t="shared" si="4"/>
        <v>2870</v>
      </c>
      <c r="M7" s="11">
        <f t="shared" si="5"/>
        <v>5600</v>
      </c>
      <c r="N7" s="11">
        <f t="shared" si="6"/>
        <v>733.33333333333303</v>
      </c>
      <c r="O7" s="11">
        <f t="shared" si="7"/>
        <v>2870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30</v>
      </c>
      <c r="F8" s="4">
        <f>0+0+1+1</f>
        <v>2</v>
      </c>
      <c r="G8" s="11">
        <f t="shared" si="1"/>
        <v>875</v>
      </c>
      <c r="H8" s="11">
        <f t="shared" si="2"/>
        <v>1662.5</v>
      </c>
      <c r="I8" s="11">
        <v>40</v>
      </c>
      <c r="J8" s="11">
        <f t="shared" si="3"/>
        <v>1200</v>
      </c>
      <c r="K8" s="11">
        <f>0+0+1+1+7+1+1+1+2+1+1+3+1+1+1+2+1+1+1</f>
        <v>27</v>
      </c>
      <c r="L8" s="11">
        <f t="shared" si="4"/>
        <v>1080</v>
      </c>
      <c r="M8" s="11">
        <f t="shared" si="5"/>
        <v>2280</v>
      </c>
      <c r="N8" s="11">
        <f t="shared" si="6"/>
        <v>617.5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6</v>
      </c>
      <c r="F9" s="4">
        <f t="shared" ref="F9:F19" si="8">0+0</f>
        <v>0</v>
      </c>
      <c r="G9" s="11">
        <f t="shared" si="1"/>
        <v>320</v>
      </c>
      <c r="H9" s="11">
        <f t="shared" si="2"/>
        <v>1973.3333333333335</v>
      </c>
      <c r="I9" s="11">
        <v>65</v>
      </c>
      <c r="J9" s="11">
        <f t="shared" si="3"/>
        <v>390</v>
      </c>
      <c r="K9" s="11">
        <f>0+0+1+4+3+1+1+3+2+3+4+1+1+2+2+1+1+1</f>
        <v>31</v>
      </c>
      <c r="L9" s="11">
        <f t="shared" si="4"/>
        <v>2015</v>
      </c>
      <c r="M9" s="11">
        <f t="shared" si="5"/>
        <v>2405</v>
      </c>
      <c r="N9" s="11">
        <f t="shared" si="6"/>
        <v>431.66666666666652</v>
      </c>
      <c r="O9" s="11">
        <f t="shared" si="7"/>
        <v>2015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23</v>
      </c>
      <c r="F10" s="4">
        <f>0+0+1+2</f>
        <v>3</v>
      </c>
      <c r="G10" s="11">
        <f t="shared" si="1"/>
        <v>1878.3333333333335</v>
      </c>
      <c r="H10" s="11">
        <f t="shared" si="2"/>
        <v>4900</v>
      </c>
      <c r="I10" s="11">
        <v>100</v>
      </c>
      <c r="J10" s="11">
        <f t="shared" si="3"/>
        <v>2300</v>
      </c>
      <c r="K10" s="11">
        <f>0+0+1+1+3+6+1+1+2+1+4+1+1+2+1+4+2+1+4+1</f>
        <v>37</v>
      </c>
      <c r="L10" s="11">
        <f t="shared" si="4"/>
        <v>3700</v>
      </c>
      <c r="M10" s="11">
        <f t="shared" si="5"/>
        <v>6000</v>
      </c>
      <c r="N10" s="11">
        <f t="shared" si="6"/>
        <v>1100</v>
      </c>
      <c r="O10" s="11">
        <f t="shared" si="7"/>
        <v>3700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11</v>
      </c>
      <c r="F11" s="4">
        <f>0+0+2+1</f>
        <v>3</v>
      </c>
      <c r="G11" s="11">
        <f t="shared" si="1"/>
        <v>1466.6666666666667</v>
      </c>
      <c r="H11" s="11">
        <f t="shared" si="2"/>
        <v>5066.666666666667</v>
      </c>
      <c r="I11" s="11">
        <v>150</v>
      </c>
      <c r="J11" s="11">
        <f t="shared" si="3"/>
        <v>1650</v>
      </c>
      <c r="K11" s="11">
        <f>0+0+3-3+3+2+1+7+3+1+1+1+1+1+5+1</f>
        <v>27</v>
      </c>
      <c r="L11" s="11">
        <f t="shared" si="4"/>
        <v>4050</v>
      </c>
      <c r="M11" s="11">
        <f t="shared" si="5"/>
        <v>5700</v>
      </c>
      <c r="N11" s="11">
        <f t="shared" si="6"/>
        <v>633.33333333333303</v>
      </c>
      <c r="O11" s="11">
        <f t="shared" si="7"/>
        <v>4050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26</v>
      </c>
      <c r="F12" s="4">
        <f>0+0+1+1</f>
        <v>2</v>
      </c>
      <c r="G12" s="11">
        <f t="shared" si="1"/>
        <v>1300</v>
      </c>
      <c r="H12" s="11">
        <f t="shared" si="2"/>
        <v>2500</v>
      </c>
      <c r="I12" s="64">
        <v>60</v>
      </c>
      <c r="J12" s="64">
        <f t="shared" si="3"/>
        <v>1560</v>
      </c>
      <c r="K12" s="11">
        <f>0+0+1+1+1+2+2+2+4+1+4+2+1+1+1+1</f>
        <v>24</v>
      </c>
      <c r="L12" s="11">
        <f t="shared" si="4"/>
        <v>1440</v>
      </c>
      <c r="M12" s="11">
        <f t="shared" si="5"/>
        <v>3000</v>
      </c>
      <c r="N12" s="11">
        <f t="shared" si="6"/>
        <v>500</v>
      </c>
      <c r="O12" s="11">
        <f t="shared" si="7"/>
        <v>1440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21</v>
      </c>
      <c r="F13" s="4">
        <f>0+0+2</f>
        <v>2</v>
      </c>
      <c r="G13" s="11">
        <f t="shared" si="1"/>
        <v>997.5</v>
      </c>
      <c r="H13" s="11">
        <f t="shared" si="2"/>
        <v>1567.5</v>
      </c>
      <c r="I13" s="64">
        <v>60</v>
      </c>
      <c r="J13" s="64">
        <f t="shared" si="3"/>
        <v>1260</v>
      </c>
      <c r="K13" s="11">
        <f>0+0+1+1+3+1+1+1+1+3</f>
        <v>12</v>
      </c>
      <c r="L13" s="11">
        <f t="shared" si="4"/>
        <v>720</v>
      </c>
      <c r="M13" s="11">
        <f t="shared" si="5"/>
        <v>1980</v>
      </c>
      <c r="N13" s="11">
        <f t="shared" si="6"/>
        <v>412.5</v>
      </c>
      <c r="O13" s="11">
        <f t="shared" si="7"/>
        <v>720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6</v>
      </c>
      <c r="F14" s="4">
        <f t="shared" si="8"/>
        <v>0</v>
      </c>
      <c r="G14" s="11">
        <f t="shared" si="1"/>
        <v>285</v>
      </c>
      <c r="H14" s="11">
        <f t="shared" si="2"/>
        <v>427.5</v>
      </c>
      <c r="I14" s="64">
        <v>60</v>
      </c>
      <c r="J14" s="64">
        <f t="shared" si="3"/>
        <v>360</v>
      </c>
      <c r="K14" s="11">
        <f>0+0+1+1-1+1+1</f>
        <v>3</v>
      </c>
      <c r="L14" s="11">
        <f>K14*I14</f>
        <v>180</v>
      </c>
      <c r="M14" s="11">
        <f>J14+L14</f>
        <v>540</v>
      </c>
      <c r="N14" s="11">
        <f t="shared" si="6"/>
        <v>112.5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8</v>
      </c>
      <c r="F15" s="4">
        <f>0+0+2</f>
        <v>2</v>
      </c>
      <c r="G15" s="11">
        <f t="shared" si="1"/>
        <v>386.66666666666669</v>
      </c>
      <c r="H15" s="11">
        <f t="shared" si="2"/>
        <v>1160</v>
      </c>
      <c r="I15" s="64">
        <v>60</v>
      </c>
      <c r="J15" s="64">
        <f t="shared" si="3"/>
        <v>480</v>
      </c>
      <c r="K15" s="11">
        <f>0+0+1+4+1+1+1+2+1+2+3</f>
        <v>16</v>
      </c>
      <c r="L15" s="11">
        <f>K15*I15</f>
        <v>960</v>
      </c>
      <c r="M15" s="11">
        <f>J15+L15</f>
        <v>1440</v>
      </c>
      <c r="N15" s="11">
        <f t="shared" si="6"/>
        <v>280</v>
      </c>
      <c r="O15" s="11">
        <f>L15</f>
        <v>960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9</v>
      </c>
      <c r="F16" s="4">
        <f t="shared" si="8"/>
        <v>0</v>
      </c>
      <c r="G16" s="11">
        <f t="shared" si="1"/>
        <v>180</v>
      </c>
      <c r="H16" s="11">
        <f>(E16+K16)*D16</f>
        <v>440</v>
      </c>
      <c r="I16" s="64">
        <v>30</v>
      </c>
      <c r="J16" s="64">
        <f t="shared" si="3"/>
        <v>270</v>
      </c>
      <c r="K16" s="11">
        <f>0+0+1+1+2+1+2+1+1+2+1+1</f>
        <v>13</v>
      </c>
      <c r="L16" s="11">
        <f t="shared" si="4"/>
        <v>390</v>
      </c>
      <c r="M16" s="11">
        <f t="shared" si="5"/>
        <v>660</v>
      </c>
      <c r="N16" s="11">
        <f>M16-H16</f>
        <v>220</v>
      </c>
      <c r="O16" s="11">
        <f t="shared" si="7"/>
        <v>390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14047.5</v>
      </c>
      <c r="H20" s="17">
        <f>SUM(H5:H16)</f>
        <v>34689.166666666672</v>
      </c>
      <c r="I20" s="17"/>
      <c r="J20" s="17">
        <f>SUM(J5:J16)</f>
        <v>17130</v>
      </c>
      <c r="K20" s="11"/>
      <c r="L20" s="11">
        <f t="shared" si="4"/>
        <v>0</v>
      </c>
      <c r="M20" s="18">
        <f>SUM(M5:M16)</f>
        <v>42145</v>
      </c>
      <c r="N20" s="18">
        <f>SUM(N5:N16)</f>
        <v>7455.833333333333</v>
      </c>
      <c r="O20" s="18">
        <f>SUM(O5:O16)-P20</f>
        <v>0</v>
      </c>
      <c r="P20" s="17">
        <f>0+0+965-450+790+515+40-40+1245+1540+340+915+730+955+2350+1530+795+525+870+620+1520+2660+690+490+675+565+670+1615+1020+875</f>
        <v>25015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20</v>
      </c>
      <c r="F23" s="4">
        <f>0+0+1</f>
        <v>1</v>
      </c>
      <c r="G23" s="11">
        <f>E23*D23</f>
        <v>810</v>
      </c>
      <c r="H23" s="11">
        <f>(E23+K23)*D23</f>
        <v>1782</v>
      </c>
      <c r="I23" s="4">
        <v>50</v>
      </c>
      <c r="J23" s="11">
        <f>(I23*E23)</f>
        <v>1000</v>
      </c>
      <c r="K23" s="11">
        <f>0+0+1+1+1+1+2+2+1+2+4+3+1+2+3</f>
        <v>24</v>
      </c>
      <c r="L23" s="11">
        <f>K23*I23</f>
        <v>1200</v>
      </c>
      <c r="M23" s="11">
        <f>J23+L23</f>
        <v>2200</v>
      </c>
      <c r="N23" s="11">
        <f>M23-H23</f>
        <v>418</v>
      </c>
      <c r="O23" s="11">
        <f>L23</f>
        <v>1200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20</v>
      </c>
      <c r="F24" s="4">
        <f>0+0+1</f>
        <v>1</v>
      </c>
      <c r="G24" s="11">
        <f t="shared" ref="G24:G34" si="11">E24*D24</f>
        <v>783.33333333333326</v>
      </c>
      <c r="H24" s="11">
        <f t="shared" ref="H24:H34" si="12">(E24+K24)*D24</f>
        <v>1135.8333333333333</v>
      </c>
      <c r="I24" s="4">
        <v>50</v>
      </c>
      <c r="J24" s="11">
        <f t="shared" ref="J24:J34" si="13">(I24*E24)</f>
        <v>1000</v>
      </c>
      <c r="K24" s="11">
        <f>0+0+1+1+1+2+1+1+1+1</f>
        <v>9</v>
      </c>
      <c r="L24" s="11">
        <f t="shared" ref="L24:L33" si="14">K24*I24</f>
        <v>450</v>
      </c>
      <c r="M24" s="11">
        <f t="shared" ref="M24:M34" si="15">J24+L24</f>
        <v>1450</v>
      </c>
      <c r="N24" s="11">
        <f t="shared" ref="N24:N34" si="16">M24-H24</f>
        <v>314.16666666666674</v>
      </c>
      <c r="O24" s="11">
        <f t="shared" ref="O24:O34" si="17">L24</f>
        <v>450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ref="F25:F34" si="18">0+0</f>
        <v>0</v>
      </c>
      <c r="G25" s="11">
        <f t="shared" si="11"/>
        <v>180</v>
      </c>
      <c r="H25" s="11">
        <f t="shared" si="12"/>
        <v>360</v>
      </c>
      <c r="I25" s="4">
        <v>50</v>
      </c>
      <c r="J25" s="11">
        <f t="shared" si="13"/>
        <v>200</v>
      </c>
      <c r="K25" s="11">
        <f>0+0+2+2</f>
        <v>4</v>
      </c>
      <c r="L25" s="11">
        <f t="shared" si="14"/>
        <v>200</v>
      </c>
      <c r="M25" s="11">
        <f t="shared" si="15"/>
        <v>400</v>
      </c>
      <c r="N25" s="11">
        <f t="shared" si="16"/>
        <v>40</v>
      </c>
      <c r="O25" s="11">
        <f t="shared" si="17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14</v>
      </c>
      <c r="F26" s="4">
        <f>0+0+1</f>
        <v>1</v>
      </c>
      <c r="G26" s="11">
        <f t="shared" si="11"/>
        <v>1446.6666666666665</v>
      </c>
      <c r="H26" s="11">
        <f t="shared" si="12"/>
        <v>1756.6666666666665</v>
      </c>
      <c r="I26" s="4">
        <v>110</v>
      </c>
      <c r="J26" s="11">
        <f t="shared" si="13"/>
        <v>1540</v>
      </c>
      <c r="K26" s="11">
        <f>0+0+1+2</f>
        <v>3</v>
      </c>
      <c r="L26" s="11">
        <f t="shared" si="14"/>
        <v>330</v>
      </c>
      <c r="M26" s="11">
        <f t="shared" si="15"/>
        <v>1870</v>
      </c>
      <c r="N26" s="11">
        <f t="shared" si="16"/>
        <v>113.33333333333348</v>
      </c>
      <c r="O26" s="11">
        <f t="shared" si="17"/>
        <v>330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6</v>
      </c>
      <c r="F27" s="4">
        <f>0+0+1</f>
        <v>1</v>
      </c>
      <c r="G27" s="11">
        <f t="shared" si="11"/>
        <v>316.25</v>
      </c>
      <c r="H27" s="11">
        <f t="shared" si="12"/>
        <v>1265</v>
      </c>
      <c r="I27" s="4">
        <v>60</v>
      </c>
      <c r="J27" s="11">
        <f t="shared" si="13"/>
        <v>360</v>
      </c>
      <c r="K27" s="11">
        <f>0+0+1+1+1+1+2+2+1+1+1+1+1+2+1+1+1</f>
        <v>18</v>
      </c>
      <c r="L27" s="11">
        <f t="shared" si="14"/>
        <v>1080</v>
      </c>
      <c r="M27" s="11">
        <f t="shared" si="15"/>
        <v>1440</v>
      </c>
      <c r="N27" s="11">
        <f t="shared" si="16"/>
        <v>175</v>
      </c>
      <c r="O27" s="11">
        <f t="shared" si="17"/>
        <v>1080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0</v>
      </c>
      <c r="F28" s="4">
        <f>0+0+1</f>
        <v>1</v>
      </c>
      <c r="G28" s="11">
        <f t="shared" si="11"/>
        <v>0</v>
      </c>
      <c r="H28" s="11">
        <f t="shared" si="12"/>
        <v>2360</v>
      </c>
      <c r="I28" s="4">
        <v>110</v>
      </c>
      <c r="J28" s="11">
        <f t="shared" si="13"/>
        <v>0</v>
      </c>
      <c r="K28" s="11">
        <f>0+0+1+1+1+2+1+2+1+1+1+1+4+2+1+1+2+1+1</f>
        <v>24</v>
      </c>
      <c r="L28" s="11">
        <f t="shared" si="14"/>
        <v>2640</v>
      </c>
      <c r="M28" s="11">
        <f t="shared" si="15"/>
        <v>2640</v>
      </c>
      <c r="N28" s="11">
        <f t="shared" si="16"/>
        <v>280</v>
      </c>
      <c r="O28" s="11">
        <f t="shared" si="17"/>
        <v>2640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8"/>
        <v>0</v>
      </c>
      <c r="G29" s="11">
        <f t="shared" si="11"/>
        <v>50</v>
      </c>
      <c r="H29" s="11">
        <f t="shared" si="12"/>
        <v>100</v>
      </c>
      <c r="I29" s="4">
        <v>60</v>
      </c>
      <c r="J29" s="11">
        <f t="shared" si="13"/>
        <v>60</v>
      </c>
      <c r="K29" s="11">
        <f>0+0+1</f>
        <v>1</v>
      </c>
      <c r="L29" s="11">
        <f t="shared" si="14"/>
        <v>60</v>
      </c>
      <c r="M29" s="11">
        <f t="shared" si="15"/>
        <v>120</v>
      </c>
      <c r="N29" s="11">
        <f t="shared" si="16"/>
        <v>20</v>
      </c>
      <c r="O29" s="11">
        <f t="shared" si="17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-10</v>
      </c>
      <c r="F30" s="4">
        <f>0+0+1</f>
        <v>1</v>
      </c>
      <c r="G30" s="11">
        <f>E30*D30</f>
        <v>-983.33333333333326</v>
      </c>
      <c r="H30" s="11">
        <f t="shared" si="12"/>
        <v>1180</v>
      </c>
      <c r="I30" s="4">
        <v>115</v>
      </c>
      <c r="J30" s="11">
        <f t="shared" si="13"/>
        <v>-1150</v>
      </c>
      <c r="K30" s="11">
        <f>0+0+2-1+1+3+1+2+1+1+1+2+2+1+1+1+2+1+1</f>
        <v>22</v>
      </c>
      <c r="L30" s="11">
        <f t="shared" si="14"/>
        <v>2530</v>
      </c>
      <c r="M30" s="11">
        <f t="shared" si="15"/>
        <v>1380</v>
      </c>
      <c r="N30" s="11">
        <f t="shared" si="16"/>
        <v>200</v>
      </c>
      <c r="O30" s="11">
        <f t="shared" si="17"/>
        <v>2530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8"/>
        <v>0</v>
      </c>
      <c r="G31" s="11">
        <f t="shared" si="11"/>
        <v>0</v>
      </c>
      <c r="H31" s="11">
        <f t="shared" si="12"/>
        <v>0</v>
      </c>
      <c r="I31" s="4">
        <v>60</v>
      </c>
      <c r="J31" s="11">
        <f t="shared" si="13"/>
        <v>0</v>
      </c>
      <c r="K31" s="11">
        <f t="shared" ref="K31:K35" si="19">0+0</f>
        <v>0</v>
      </c>
      <c r="L31" s="11">
        <f t="shared" si="14"/>
        <v>0</v>
      </c>
      <c r="M31" s="11">
        <f t="shared" si="15"/>
        <v>0</v>
      </c>
      <c r="N31" s="11">
        <f t="shared" si="16"/>
        <v>0</v>
      </c>
      <c r="O31" s="11">
        <f t="shared" si="17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2</v>
      </c>
      <c r="F32" s="4">
        <f t="shared" si="18"/>
        <v>0</v>
      </c>
      <c r="G32" s="11">
        <f t="shared" si="11"/>
        <v>206.66666666666666</v>
      </c>
      <c r="H32" s="11">
        <f t="shared" si="12"/>
        <v>723.33333333333326</v>
      </c>
      <c r="I32" s="4">
        <v>125</v>
      </c>
      <c r="J32" s="11">
        <f t="shared" si="13"/>
        <v>250</v>
      </c>
      <c r="K32" s="11">
        <f>0+0+1-1+3+1+1</f>
        <v>5</v>
      </c>
      <c r="L32" s="11">
        <f t="shared" si="14"/>
        <v>625</v>
      </c>
      <c r="M32" s="11">
        <f t="shared" si="15"/>
        <v>875</v>
      </c>
      <c r="N32" s="11">
        <f t="shared" si="16"/>
        <v>151.66666666666674</v>
      </c>
      <c r="O32" s="11">
        <f t="shared" si="17"/>
        <v>625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1</v>
      </c>
      <c r="F33" s="4">
        <f t="shared" si="18"/>
        <v>0</v>
      </c>
      <c r="G33" s="11">
        <f t="shared" si="11"/>
        <v>91.666666666666671</v>
      </c>
      <c r="H33" s="11">
        <f t="shared" si="12"/>
        <v>550</v>
      </c>
      <c r="I33" s="4">
        <v>115</v>
      </c>
      <c r="J33" s="11">
        <f t="shared" si="13"/>
        <v>115</v>
      </c>
      <c r="K33" s="11">
        <f>0+0+1+3+1</f>
        <v>5</v>
      </c>
      <c r="L33" s="11">
        <f t="shared" si="14"/>
        <v>575</v>
      </c>
      <c r="M33" s="11">
        <f t="shared" si="15"/>
        <v>690</v>
      </c>
      <c r="N33" s="11">
        <f t="shared" si="16"/>
        <v>140</v>
      </c>
      <c r="O33" s="11">
        <f t="shared" si="17"/>
        <v>575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8"/>
        <v>0</v>
      </c>
      <c r="G34" s="11">
        <f t="shared" si="11"/>
        <v>0</v>
      </c>
      <c r="H34" s="11">
        <f t="shared" si="12"/>
        <v>0</v>
      </c>
      <c r="I34" s="4">
        <v>148</v>
      </c>
      <c r="J34" s="11">
        <f t="shared" si="13"/>
        <v>0</v>
      </c>
      <c r="K34" s="11">
        <f>0+0</f>
        <v>0</v>
      </c>
      <c r="L34" s="11">
        <f>K34*I34</f>
        <v>0</v>
      </c>
      <c r="M34" s="11">
        <f t="shared" si="15"/>
        <v>0</v>
      </c>
      <c r="N34" s="11">
        <f t="shared" si="16"/>
        <v>0</v>
      </c>
      <c r="O34" s="11">
        <f t="shared" si="17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2901.25</v>
      </c>
      <c r="H35" s="17">
        <f>SUM(H23:H34)</f>
        <v>11212.833333333334</v>
      </c>
      <c r="I35" s="16"/>
      <c r="J35" s="17">
        <f>SUM(J23:J34)</f>
        <v>3375</v>
      </c>
      <c r="K35" s="11">
        <f t="shared" si="19"/>
        <v>0</v>
      </c>
      <c r="L35" s="18">
        <f>SUM(L23:L34)</f>
        <v>9690</v>
      </c>
      <c r="M35" s="21">
        <f>SUM(M23:M34)</f>
        <v>13065</v>
      </c>
      <c r="N35" s="21">
        <f>SUM(N23:N34)</f>
        <v>1852.166666666667</v>
      </c>
      <c r="O35" s="18">
        <f>SUM(O23:O34)-P35</f>
        <v>0</v>
      </c>
      <c r="P35" s="17">
        <f>0+0+405-240+595+160+275+950+375+390+110+275+480+345+230+175+550+500+715+220+375+395+350+775+160+565+115+445</f>
        <v>9690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0+0+1+1</f>
        <v>2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0+0+2+1+1+1+1+4+4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1407.0833333333335</v>
      </c>
      <c r="I42" s="4">
        <v>75</v>
      </c>
      <c r="J42" s="11">
        <f t="shared" si="21"/>
        <v>1125</v>
      </c>
      <c r="K42" s="11">
        <f>0+0+1+1+1+1+1+5 -5+1+1</f>
        <v>7</v>
      </c>
      <c r="L42" s="11">
        <f t="shared" si="29"/>
        <v>525</v>
      </c>
      <c r="M42" s="11">
        <f t="shared" si="22"/>
        <v>1650</v>
      </c>
      <c r="N42" s="11">
        <f t="shared" si="23"/>
        <v>242.91666666666652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11</v>
      </c>
      <c r="F43" s="4">
        <f>0+0+1+1</f>
        <v>2</v>
      </c>
      <c r="G43" s="11">
        <f t="shared" si="26"/>
        <v>1269.5833333333335</v>
      </c>
      <c r="H43" s="11">
        <f t="shared" si="27"/>
        <v>2770</v>
      </c>
      <c r="I43" s="4">
        <v>135</v>
      </c>
      <c r="J43" s="11">
        <f t="shared" si="21"/>
        <v>1485</v>
      </c>
      <c r="K43" s="11">
        <f>0+0+3+3+1+5+1</f>
        <v>13</v>
      </c>
      <c r="L43" s="11">
        <f t="shared" si="29"/>
        <v>1755</v>
      </c>
      <c r="M43" s="11">
        <f t="shared" si="22"/>
        <v>3240</v>
      </c>
      <c r="N43" s="11">
        <f t="shared" si="23"/>
        <v>470</v>
      </c>
      <c r="O43" s="11">
        <f t="shared" si="24"/>
        <v>1755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10</v>
      </c>
      <c r="F44" s="4">
        <f>0+0+1</f>
        <v>1</v>
      </c>
      <c r="G44" s="11">
        <f t="shared" si="26"/>
        <v>720</v>
      </c>
      <c r="H44" s="11">
        <f t="shared" si="27"/>
        <v>1800</v>
      </c>
      <c r="I44" s="4">
        <v>100</v>
      </c>
      <c r="J44" s="11">
        <f t="shared" si="21"/>
        <v>1000</v>
      </c>
      <c r="K44" s="11">
        <f>0+0+1+4+1+4+2.5+3-15.5+1+1+2+3/4+1/2+1.5+0.5+2.5+1+0.5+1+1.5+3/4+0.5</f>
        <v>15</v>
      </c>
      <c r="L44" s="11">
        <f>K44*I44</f>
        <v>1500</v>
      </c>
      <c r="M44" s="11">
        <f>J43+L43</f>
        <v>3240</v>
      </c>
      <c r="N44" s="11">
        <f t="shared" si="23"/>
        <v>1440</v>
      </c>
      <c r="O44" s="11">
        <f t="shared" si="24"/>
        <v>1500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5250.625</v>
      </c>
      <c r="H46" s="11">
        <f t="shared" si="27"/>
        <v>0</v>
      </c>
      <c r="I46" s="16"/>
      <c r="J46" s="21">
        <f>SUM(J38:J45)</f>
        <v>6252</v>
      </c>
      <c r="K46" s="11"/>
      <c r="L46" s="17">
        <f>SUM(L38:L45)</f>
        <v>6254</v>
      </c>
      <c r="M46" s="21">
        <f>SUM(M38:M45)</f>
        <v>13246</v>
      </c>
      <c r="N46" s="11">
        <f t="shared" si="23"/>
        <v>13246</v>
      </c>
      <c r="O46" s="18">
        <f>SUM(O38:O45)-P46</f>
        <v>0</v>
      </c>
      <c r="P46" s="17">
        <f>0+0+405+370+621+321+400+250+375+1550-3100+356+235+321+335+325+250-500+50+690+185+250+1390+50+75+640+150+75+185</f>
        <v>6254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6</v>
      </c>
      <c r="F49" s="4">
        <f>0+0+1</f>
        <v>1</v>
      </c>
      <c r="G49" s="11">
        <f>E49*D49</f>
        <v>488.40000000000003</v>
      </c>
      <c r="H49" s="11">
        <f>(E49+K49)*D49</f>
        <v>4660.1500000000005</v>
      </c>
      <c r="I49" s="4">
        <v>110</v>
      </c>
      <c r="J49" s="11">
        <f>(I49*E49)</f>
        <v>660</v>
      </c>
      <c r="K49" s="11">
        <f>0+0+1+2.5+0.75+4.25+3.5+2.5+2.5+2+1.25+1.75+0.5+3.5+0.5+2.25+3.5+3+3.5+3.25+0.5+2+0.5+4.25+1+1</f>
        <v>51.25</v>
      </c>
      <c r="L49" s="11">
        <f>K49*I49</f>
        <v>5637.5</v>
      </c>
      <c r="M49" s="11">
        <f>J49+L49</f>
        <v>6297.5</v>
      </c>
      <c r="N49" s="11">
        <f>M49-H49</f>
        <v>1637.3499999999995</v>
      </c>
      <c r="O49" s="11">
        <f>L49</f>
        <v>5637.5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488.40000000000003</v>
      </c>
      <c r="H52" s="17">
        <f>SUM(H49:H51)</f>
        <v>4660.1500000000005</v>
      </c>
      <c r="I52" s="16"/>
      <c r="J52" s="17">
        <f>SUM(J49:J51)</f>
        <v>660</v>
      </c>
      <c r="K52" s="17"/>
      <c r="L52" s="17">
        <f>SUM(L49:L51)</f>
        <v>5637.5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0+0+115+288+86-22+468+385+275+275+220+138+192+55+385+55+248+385+330+385+357+55+220+55+468+110+110</f>
        <v>5638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8</v>
      </c>
      <c r="F55" s="4">
        <f>0+0+1</f>
        <v>1</v>
      </c>
      <c r="G55" s="11">
        <f t="shared" ref="G55:G65" si="31">E55*D55</f>
        <v>1816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2000</v>
      </c>
      <c r="K55" s="11">
        <f>0+0+1</f>
        <v>1</v>
      </c>
      <c r="L55" s="11">
        <f>K55*I55</f>
        <v>250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250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38</v>
      </c>
      <c r="F59" s="4">
        <f>0+0+1</f>
        <v>1</v>
      </c>
      <c r="G59" s="11">
        <f t="shared" si="31"/>
        <v>475</v>
      </c>
      <c r="H59" s="11">
        <f t="shared" si="32"/>
        <v>962.5</v>
      </c>
      <c r="I59" s="5">
        <v>20</v>
      </c>
      <c r="J59" s="11">
        <f t="shared" si="33"/>
        <v>760</v>
      </c>
      <c r="K59" s="11">
        <f>0+0+2+9+8+1+2+6+2+2+2+2+3</f>
        <v>39</v>
      </c>
      <c r="L59" s="11">
        <f t="shared" si="37"/>
        <v>780</v>
      </c>
      <c r="M59" s="11">
        <f t="shared" si="34"/>
        <v>1540</v>
      </c>
      <c r="N59" s="11">
        <f t="shared" si="35"/>
        <v>577.5</v>
      </c>
      <c r="O59" s="11">
        <f t="shared" si="36"/>
        <v>780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12</v>
      </c>
      <c r="F60" s="4">
        <f t="shared" si="39"/>
        <v>0</v>
      </c>
      <c r="G60" s="11">
        <f t="shared" si="31"/>
        <v>360</v>
      </c>
      <c r="H60" s="11">
        <f t="shared" si="32"/>
        <v>960</v>
      </c>
      <c r="I60" s="5">
        <v>35</v>
      </c>
      <c r="J60" s="11">
        <f t="shared" si="33"/>
        <v>420</v>
      </c>
      <c r="K60" s="11">
        <f>0+0+4+6+3+2+3+2</f>
        <v>20</v>
      </c>
      <c r="L60" s="11">
        <f t="shared" si="37"/>
        <v>700</v>
      </c>
      <c r="M60" s="11">
        <f t="shared" si="34"/>
        <v>1120</v>
      </c>
      <c r="N60" s="11">
        <f t="shared" si="35"/>
        <v>160</v>
      </c>
      <c r="O60" s="11">
        <f t="shared" si="36"/>
        <v>700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3</v>
      </c>
      <c r="F62" s="4">
        <f t="shared" si="39"/>
        <v>0</v>
      </c>
      <c r="G62" s="11">
        <f t="shared" si="31"/>
        <v>390</v>
      </c>
      <c r="H62" s="11">
        <f t="shared" si="32"/>
        <v>650</v>
      </c>
      <c r="I62" s="5">
        <v>170</v>
      </c>
      <c r="J62" s="11">
        <f t="shared" si="33"/>
        <v>510</v>
      </c>
      <c r="K62" s="11">
        <f>0+0+1-1+1+1</f>
        <v>2</v>
      </c>
      <c r="L62" s="11">
        <f t="shared" si="37"/>
        <v>340</v>
      </c>
      <c r="M62" s="11">
        <f t="shared" si="34"/>
        <v>850</v>
      </c>
      <c r="N62" s="11">
        <f t="shared" si="35"/>
        <v>200</v>
      </c>
      <c r="O62" s="11">
        <f t="shared" si="36"/>
        <v>340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5381</v>
      </c>
      <c r="H66" s="17">
        <f>SUM(H55:H65)</f>
        <v>7866.75</v>
      </c>
      <c r="I66" s="39"/>
      <c r="J66" s="17">
        <f>SUM(J55:J65)</f>
        <v>6190</v>
      </c>
      <c r="K66" s="41"/>
      <c r="L66" s="17">
        <f>SUM(L55:L65)</f>
        <v>3070</v>
      </c>
      <c r="M66" s="17">
        <f>SUM(M55:M65)</f>
        <v>9260</v>
      </c>
      <c r="N66" s="17">
        <f>SUM(N55:N65)</f>
        <v>1393.25</v>
      </c>
      <c r="O66" s="17">
        <f>SUM(O55:O65)-P66</f>
        <v>0</v>
      </c>
      <c r="P66" s="17">
        <f>0+0+390+290+390+265+270+40+250+120+70+40+210+40+290+275+130</f>
        <v>3070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3</v>
      </c>
      <c r="F69" s="4">
        <f>0+0</f>
        <v>0</v>
      </c>
      <c r="G69" s="11">
        <f t="shared" ref="G69:G79" si="41">E69*D69</f>
        <v>423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465</v>
      </c>
      <c r="K69" s="11">
        <f>0+0+1+1+1+1</f>
        <v>4</v>
      </c>
      <c r="L69" s="11">
        <f t="shared" ref="L69:L79" si="44">K69*I69</f>
        <v>620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620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4</v>
      </c>
      <c r="F70" s="4">
        <f t="shared" ref="F70:F79" si="48">0+0</f>
        <v>0</v>
      </c>
      <c r="G70" s="11">
        <f t="shared" si="41"/>
        <v>309.25</v>
      </c>
      <c r="H70" s="11">
        <f t="shared" si="42"/>
        <v>1159.6875</v>
      </c>
      <c r="I70" s="5">
        <v>90</v>
      </c>
      <c r="J70" s="11">
        <f t="shared" si="43"/>
        <v>360</v>
      </c>
      <c r="K70" s="11">
        <f>0+0+1+2+1+1+2+1+1+2</f>
        <v>11</v>
      </c>
      <c r="L70" s="11">
        <f t="shared" si="44"/>
        <v>990</v>
      </c>
      <c r="M70" s="11">
        <f t="shared" si="45"/>
        <v>1350</v>
      </c>
      <c r="N70" s="11">
        <f t="shared" si="46"/>
        <v>190.3125</v>
      </c>
      <c r="O70" s="11">
        <f t="shared" si="47"/>
        <v>990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18</v>
      </c>
      <c r="F71" s="4">
        <f>0+0+1</f>
        <v>1</v>
      </c>
      <c r="G71" s="11">
        <f t="shared" si="41"/>
        <v>1476</v>
      </c>
      <c r="H71" s="11">
        <f t="shared" si="42"/>
        <v>1804</v>
      </c>
      <c r="I71" s="5">
        <v>90</v>
      </c>
      <c r="J71" s="11">
        <f t="shared" si="43"/>
        <v>1620</v>
      </c>
      <c r="K71" s="11">
        <f>0+0+1+1+1+1</f>
        <v>4</v>
      </c>
      <c r="L71" s="11">
        <f t="shared" si="44"/>
        <v>360</v>
      </c>
      <c r="M71" s="11">
        <f t="shared" si="45"/>
        <v>1980</v>
      </c>
      <c r="N71" s="11">
        <f t="shared" si="46"/>
        <v>176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17</v>
      </c>
      <c r="F72" s="4">
        <f>0+0+1</f>
        <v>1</v>
      </c>
      <c r="G72" s="11">
        <f t="shared" si="41"/>
        <v>1391.875</v>
      </c>
      <c r="H72" s="11">
        <f t="shared" si="42"/>
        <v>1883.125</v>
      </c>
      <c r="I72" s="5">
        <v>90</v>
      </c>
      <c r="J72" s="11">
        <f t="shared" si="43"/>
        <v>1530</v>
      </c>
      <c r="K72" s="11">
        <f>0+0+1+1+2+1+1</f>
        <v>6</v>
      </c>
      <c r="L72" s="11">
        <f t="shared" si="44"/>
        <v>540</v>
      </c>
      <c r="M72" s="11">
        <f t="shared" si="45"/>
        <v>2070</v>
      </c>
      <c r="N72" s="11">
        <f t="shared" si="46"/>
        <v>186.875</v>
      </c>
      <c r="O72" s="11">
        <f t="shared" si="47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11</v>
      </c>
      <c r="F73" s="4">
        <f>0+0+1</f>
        <v>1</v>
      </c>
      <c r="G73" s="11">
        <f t="shared" si="41"/>
        <v>407</v>
      </c>
      <c r="H73" s="11">
        <f t="shared" si="42"/>
        <v>777</v>
      </c>
      <c r="I73" s="5">
        <v>50</v>
      </c>
      <c r="J73" s="11">
        <f t="shared" si="43"/>
        <v>550</v>
      </c>
      <c r="K73" s="11">
        <f>0+0+1+3+1+1+1+1+1+1+2-3+1</f>
        <v>10</v>
      </c>
      <c r="L73" s="11">
        <f t="shared" si="44"/>
        <v>500</v>
      </c>
      <c r="M73" s="11">
        <f t="shared" si="45"/>
        <v>1050</v>
      </c>
      <c r="N73" s="11">
        <f t="shared" si="46"/>
        <v>273</v>
      </c>
      <c r="O73" s="11">
        <f t="shared" si="47"/>
        <v>500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2</v>
      </c>
      <c r="F74" s="4">
        <f t="shared" si="48"/>
        <v>0</v>
      </c>
      <c r="G74" s="11">
        <f t="shared" si="41"/>
        <v>70</v>
      </c>
      <c r="H74" s="11">
        <f t="shared" si="42"/>
        <v>315</v>
      </c>
      <c r="I74" s="5">
        <v>50</v>
      </c>
      <c r="J74" s="11">
        <f t="shared" si="43"/>
        <v>100</v>
      </c>
      <c r="K74" s="11">
        <f>0+0+1+2+1+1+2</f>
        <v>7</v>
      </c>
      <c r="L74" s="11">
        <f t="shared" si="44"/>
        <v>350</v>
      </c>
      <c r="M74" s="11">
        <f t="shared" si="45"/>
        <v>450</v>
      </c>
      <c r="N74" s="11">
        <f t="shared" si="46"/>
        <v>135</v>
      </c>
      <c r="O74" s="11">
        <f t="shared" si="47"/>
        <v>350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6</v>
      </c>
      <c r="F75" s="4">
        <f t="shared" si="48"/>
        <v>0</v>
      </c>
      <c r="G75" s="11">
        <f t="shared" si="41"/>
        <v>210</v>
      </c>
      <c r="H75" s="11">
        <f t="shared" si="42"/>
        <v>315</v>
      </c>
      <c r="I75" s="5">
        <v>50</v>
      </c>
      <c r="J75" s="11">
        <f t="shared" si="43"/>
        <v>300</v>
      </c>
      <c r="K75" s="11">
        <f>0+0+2+1</f>
        <v>3</v>
      </c>
      <c r="L75" s="11">
        <f t="shared" si="44"/>
        <v>150</v>
      </c>
      <c r="M75" s="11">
        <f t="shared" si="45"/>
        <v>450</v>
      </c>
      <c r="N75" s="11">
        <f t="shared" si="46"/>
        <v>135</v>
      </c>
      <c r="O75" s="11">
        <f t="shared" si="47"/>
        <v>150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4287.125</v>
      </c>
      <c r="H80" s="17">
        <f>SUM(H69:H76)</f>
        <v>7240.8125</v>
      </c>
      <c r="I80" s="39"/>
      <c r="J80" s="17">
        <f>SUM(J69:J76)</f>
        <v>4925</v>
      </c>
      <c r="K80" s="41"/>
      <c r="L80" s="17">
        <f>SUM(L69:L76)</f>
        <v>3510</v>
      </c>
      <c r="M80" s="17">
        <f>SUM(M69:M76)</f>
        <v>8435</v>
      </c>
      <c r="N80" s="17">
        <f>SUM(N69:N76)</f>
        <v>1194.1875</v>
      </c>
      <c r="O80" s="17">
        <f>SUM(O69:O76)-P80</f>
        <v>0</v>
      </c>
      <c r="P80" s="17">
        <f>0+0+205+100+90+385+330+90+50+50+190+50+335+90+140+180+50+230+50+50+180+290+205-150+320</f>
        <v>3510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32355.9</v>
      </c>
    </row>
    <row r="88" spans="1:16">
      <c r="A88" s="23" t="s">
        <v>53</v>
      </c>
      <c r="B88" s="44">
        <f>J20+J35+J46+J52+J66+J80</f>
        <v>38532</v>
      </c>
    </row>
    <row r="89" spans="1:16" ht="15.75" thickBot="1">
      <c r="A89" s="45" t="s">
        <v>56</v>
      </c>
      <c r="B89" s="51">
        <f>B90-B85-B86</f>
        <v>37704.712500000009</v>
      </c>
    </row>
    <row r="90" spans="1:16">
      <c r="A90" s="46" t="s">
        <v>45</v>
      </c>
      <c r="B90" s="47">
        <f>H20+H35+H46+H52+H66+H80</f>
        <v>65669.712500000009</v>
      </c>
    </row>
    <row r="91" spans="1:16">
      <c r="A91" s="43" t="s">
        <v>51</v>
      </c>
      <c r="B91" s="48">
        <f>M20+M35+M46+M52+M66+M80</f>
        <v>92448.5</v>
      </c>
    </row>
    <row r="92" spans="1:16">
      <c r="A92" s="24" t="s">
        <v>50</v>
      </c>
      <c r="B92" s="27">
        <f>N20+N35+N46+N52+N66+N80</f>
        <v>26778.787499999999</v>
      </c>
    </row>
    <row r="93" spans="1:16" ht="15.75" thickBot="1">
      <c r="A93" s="49" t="s">
        <v>59</v>
      </c>
      <c r="B93" s="50">
        <f>L20+L35+L46+L52+L66+L80</f>
        <v>28161.5</v>
      </c>
    </row>
    <row r="94" spans="1:16">
      <c r="A94" s="52" t="s">
        <v>55</v>
      </c>
      <c r="B94" s="53">
        <f>P20+P35+P46+P52+P66+P80</f>
        <v>53177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54375.287499999991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92906.787499999991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2015-09-28T18:25:32Z</dcterms:modified>
</cp:coreProperties>
</file>