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71"/>
  <c r="K65"/>
  <c r="K64"/>
  <c r="K37"/>
  <c r="K29"/>
  <c r="K26"/>
  <c r="K25"/>
  <c r="K23"/>
  <c r="K21"/>
  <c r="K20"/>
  <c r="K16"/>
  <c r="K15"/>
  <c r="K14"/>
  <c r="K13"/>
  <c r="K12"/>
  <c r="K10"/>
  <c r="K9"/>
  <c r="K8"/>
  <c r="K7"/>
  <c r="K6"/>
  <c r="K5"/>
  <c r="F36"/>
  <c r="O36"/>
  <c r="L36"/>
  <c r="K36"/>
  <c r="D36"/>
  <c r="P47"/>
  <c r="K24"/>
  <c r="K34"/>
  <c r="K44"/>
  <c r="K22"/>
  <c r="K66"/>
  <c r="K54"/>
  <c r="K11"/>
  <c r="F37"/>
  <c r="D23"/>
  <c r="F23"/>
  <c r="F34"/>
  <c r="D34"/>
  <c r="K28"/>
  <c r="P60"/>
  <c r="K63"/>
  <c r="F25"/>
  <c r="D25"/>
  <c r="F5"/>
  <c r="K51"/>
  <c r="K39"/>
  <c r="E36" l="1"/>
  <c r="K67"/>
  <c r="K68"/>
  <c r="K69"/>
  <c r="K70"/>
  <c r="K52"/>
  <c r="K53"/>
  <c r="K55"/>
  <c r="K56"/>
  <c r="K57"/>
  <c r="K58"/>
  <c r="K59"/>
  <c r="K50"/>
  <c r="K35"/>
  <c r="K38"/>
  <c r="K40"/>
  <c r="K27"/>
  <c r="K30"/>
  <c r="K31"/>
  <c r="L6"/>
  <c r="L7"/>
  <c r="L8"/>
  <c r="L9"/>
  <c r="L10"/>
  <c r="L11"/>
  <c r="L12"/>
  <c r="L13"/>
  <c r="L14"/>
  <c r="L15"/>
  <c r="L16"/>
  <c r="L17"/>
  <c r="F66"/>
  <c r="F65"/>
  <c r="F51"/>
  <c r="F52"/>
  <c r="F53"/>
  <c r="F54"/>
  <c r="F55"/>
  <c r="F56"/>
  <c r="F57"/>
  <c r="F58"/>
  <c r="F59"/>
  <c r="F50"/>
  <c r="F44"/>
  <c r="F35"/>
  <c r="F38"/>
  <c r="F39"/>
  <c r="F40"/>
  <c r="F21"/>
  <c r="F20"/>
  <c r="F24"/>
  <c r="F26"/>
  <c r="F27"/>
  <c r="F28"/>
  <c r="F29"/>
  <c r="F30"/>
  <c r="F6"/>
  <c r="F7"/>
  <c r="F8"/>
  <c r="F9"/>
  <c r="F10"/>
  <c r="F11"/>
  <c r="F12"/>
  <c r="F13"/>
  <c r="F14"/>
  <c r="F15"/>
  <c r="F16"/>
  <c r="D66"/>
  <c r="D65"/>
  <c r="D44"/>
  <c r="G36" l="1"/>
  <c r="J36"/>
  <c r="M36" s="1"/>
  <c r="H36"/>
  <c r="D37"/>
  <c r="D28"/>
  <c r="F64"/>
  <c r="F22"/>
  <c r="L37"/>
  <c r="E16"/>
  <c r="D51"/>
  <c r="L29"/>
  <c r="O29" s="1"/>
  <c r="O16"/>
  <c r="E29"/>
  <c r="J29" s="1"/>
  <c r="D40"/>
  <c r="D39"/>
  <c r="D29"/>
  <c r="D27"/>
  <c r="D26"/>
  <c r="D24"/>
  <c r="N36" l="1"/>
  <c r="H29"/>
  <c r="G16"/>
  <c r="J16"/>
  <c r="M16" s="1"/>
  <c r="H16"/>
  <c r="G29"/>
  <c r="M29"/>
  <c r="D8"/>
  <c r="D7"/>
  <c r="D9"/>
  <c r="K45"/>
  <c r="D54"/>
  <c r="B75"/>
  <c r="N29" l="1"/>
  <c r="N16"/>
  <c r="L50"/>
  <c r="D22"/>
  <c r="E14" l="1"/>
  <c r="D21"/>
  <c r="F63" l="1"/>
  <c r="O15" l="1"/>
  <c r="D15"/>
  <c r="O14"/>
  <c r="D14"/>
  <c r="E15" l="1"/>
  <c r="J14"/>
  <c r="M14" s="1"/>
  <c r="D20"/>
  <c r="O13"/>
  <c r="O12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O8"/>
  <c r="L44"/>
  <c r="L65"/>
  <c r="O65" s="1"/>
  <c r="L68"/>
  <c r="O68" s="1"/>
  <c r="L69"/>
  <c r="O69" s="1"/>
  <c r="L70"/>
  <c r="O70" s="1"/>
  <c r="L67"/>
  <c r="O67" s="1"/>
  <c r="L63"/>
  <c r="F67"/>
  <c r="F68"/>
  <c r="F69"/>
  <c r="F70"/>
  <c r="E63"/>
  <c r="L52"/>
  <c r="O52" s="1"/>
  <c r="L53"/>
  <c r="O53" s="1"/>
  <c r="L54"/>
  <c r="O54" s="1"/>
  <c r="L55"/>
  <c r="O55" s="1"/>
  <c r="L56"/>
  <c r="O56" s="1"/>
  <c r="L57"/>
  <c r="O57" s="1"/>
  <c r="L58"/>
  <c r="O58" s="1"/>
  <c r="L59"/>
  <c r="O59" s="1"/>
  <c r="L45"/>
  <c r="O45" s="1"/>
  <c r="K46"/>
  <c r="L46" s="1"/>
  <c r="O46" s="1"/>
  <c r="E52"/>
  <c r="E54"/>
  <c r="G54" s="1"/>
  <c r="E56"/>
  <c r="G56" s="1"/>
  <c r="E58"/>
  <c r="G58" s="1"/>
  <c r="E53"/>
  <c r="E55"/>
  <c r="H55" s="1"/>
  <c r="E57"/>
  <c r="H57" s="1"/>
  <c r="E50"/>
  <c r="J50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53" l="1"/>
  <c r="G63"/>
  <c r="H26"/>
  <c r="G26"/>
  <c r="M35"/>
  <c r="H20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O34"/>
  <c r="E46"/>
  <c r="J46" s="1"/>
  <c r="J47" s="1"/>
  <c r="J58"/>
  <c r="M58" s="1"/>
  <c r="J56"/>
  <c r="M56" s="1"/>
  <c r="J54"/>
  <c r="M54" s="1"/>
  <c r="J52"/>
  <c r="M52" s="1"/>
  <c r="G64"/>
  <c r="H63"/>
  <c r="J63"/>
  <c r="O63"/>
  <c r="O71" s="1"/>
  <c r="E21"/>
  <c r="H21" s="1"/>
  <c r="J57"/>
  <c r="M57" s="1"/>
  <c r="N57" s="1"/>
  <c r="J55"/>
  <c r="M55" s="1"/>
  <c r="N55" s="1"/>
  <c r="J53"/>
  <c r="M53" s="1"/>
  <c r="N53" s="1"/>
  <c r="H64"/>
  <c r="O6"/>
  <c r="L47"/>
  <c r="L31"/>
  <c r="G57"/>
  <c r="G55"/>
  <c r="G53"/>
  <c r="H58"/>
  <c r="H56"/>
  <c r="H54"/>
  <c r="H52"/>
  <c r="G50"/>
  <c r="H50"/>
  <c r="G45"/>
  <c r="H45"/>
  <c r="N45" s="1"/>
  <c r="H46"/>
  <c r="M44"/>
  <c r="G44"/>
  <c r="H44"/>
  <c r="O44"/>
  <c r="O47" s="1"/>
  <c r="H38"/>
  <c r="N38" s="1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9"/>
  <c r="G37"/>
  <c r="G35"/>
  <c r="G20"/>
  <c r="G7"/>
  <c r="G6"/>
  <c r="H47" l="1"/>
  <c r="N56"/>
  <c r="M46"/>
  <c r="M47" s="1"/>
  <c r="H69"/>
  <c r="G46"/>
  <c r="G47" s="1"/>
  <c r="G70"/>
  <c r="O41"/>
  <c r="G59"/>
  <c r="H68"/>
  <c r="N68" s="1"/>
  <c r="J59"/>
  <c r="M59" s="1"/>
  <c r="N59" s="1"/>
  <c r="H67"/>
  <c r="G68"/>
  <c r="H70"/>
  <c r="N70" s="1"/>
  <c r="L41"/>
  <c r="B84" s="1"/>
  <c r="N26"/>
  <c r="G38"/>
  <c r="N20"/>
  <c r="G40"/>
  <c r="H40"/>
  <c r="N40" s="1"/>
  <c r="H31"/>
  <c r="J69"/>
  <c r="M69" s="1"/>
  <c r="N69" s="1"/>
  <c r="G34"/>
  <c r="G21"/>
  <c r="G31" s="1"/>
  <c r="N64"/>
  <c r="J67"/>
  <c r="M67" s="1"/>
  <c r="N15"/>
  <c r="O17"/>
  <c r="G9"/>
  <c r="G5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N52"/>
  <c r="N13"/>
  <c r="J34"/>
  <c r="N54"/>
  <c r="N58"/>
  <c r="N25"/>
  <c r="J21"/>
  <c r="N35"/>
  <c r="N23"/>
  <c r="N27"/>
  <c r="N30"/>
  <c r="M63"/>
  <c r="N46"/>
  <c r="M6"/>
  <c r="N6" s="1"/>
  <c r="H60"/>
  <c r="N44"/>
  <c r="G10"/>
  <c r="J10"/>
  <c r="M10" s="1"/>
  <c r="N10" s="1"/>
  <c r="J5"/>
  <c r="M5" s="1"/>
  <c r="H5"/>
  <c r="N67" l="1"/>
  <c r="G71"/>
  <c r="G60"/>
  <c r="G4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<sst xmlns="http://schemas.openxmlformats.org/spreadsheetml/2006/main" count="179" uniqueCount="96">
  <si>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</si>
  <si>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</si>
  <si>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</si>
  <si>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</si>
  <si>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</si>
  <si>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</si>
  <si>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</si>
  <si>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</si>
  <si>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</si>
  <si>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</si>
  <si>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</si>
  <si>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</si>
  <si>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</si>
  <si>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</si>
  <si>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</si>
  <si>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</si>
  <si>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</si>
  <si>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</si>
  <si>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</si>
  <si>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</si>
  <si>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</si>
  <si>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</si>
  <si>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</si>
  <si>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</si>
  <si>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</si>
  <si>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</si>
  <si>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</si>
  <si>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</si>
  <si>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</si>
  <si>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</si>
  <si>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</si>
  <si>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</si>
  <si>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</si>
  <si>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</si>
  <si>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</si>
  <si>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</si>
  <si>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</si>
  <si>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</si>
  <si>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</si>
  <si>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</si>
  <si>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</si>
  <si>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</si>
  <si>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</si>
  <si>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</si>
  <si>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</si>
  <si>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</si>
  <si>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</si>
  <si>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</si>
  <si>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</si>
  <si>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</si>
  <si>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</si>
  <si>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</si>
  <si>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</si>
  <si>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</si>
  <si>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</si>
  <si>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</si>
  <si>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</si>
  <si>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</si>
  <si>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</si>
  <si>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</si>
  <si>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</si>
  <si>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</si>
  <si>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</si>
  <si>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</si>
  <si>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</si>
  <si>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</si>
  <si>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</si>
  <si>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</si>
  <si>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</si>
  <si>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</si>
  <si>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</si>
  <si>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</si>
  <si>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</si>
  <si>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</si>
  <si>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</si>
  <si>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</si>
  <si>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</si>
  <si>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</si>
  <si>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</si>
  <si>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</si>
  <si>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</si>
  <si>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</si>
  <si>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</si>
  <si>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</si>
  <si>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</si>
  <si>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</si>
  <si>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</si>
  <si>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</si>
  <si>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</si>
  <si>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</si>
  <si>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</si>
  <si>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</si>
  <si>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</si>
  <si>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</si>
  <si>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</si>
  <si>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Sindano 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</si>
</sst>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1" xfId="0" applyFont="1" applyBorder="1" applyAlignment="1">
      <alignment horizontal="right" vertical="top"/>
    </xf>
    <xf numFmtId="0" fontId="2" fillId="0" borderId="19" xfId="0" applyFont="1" applyBorder="1"/>
    <xf numFmtId="1" fontId="0" fillId="0" borderId="20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19" xfId="0" applyBorder="1"/>
    <xf numFmtId="0" fontId="0" fillId="0" borderId="2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right" vertical="top"/>
    </xf>
    <xf numFmtId="0" fontId="7" fillId="0" borderId="19" xfId="0" applyFont="1" applyFill="1" applyBorder="1"/>
    <xf numFmtId="1" fontId="7" fillId="0" borderId="20" xfId="0" applyNumberFormat="1" applyFont="1" applyBorder="1"/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6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6" ht="19.5" thickBot="1">
      <c r="A2" s="79" t="s">
        <v>14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ht="15.75">
      <c r="A3" s="80" t="s">
        <v>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72</v>
      </c>
      <c r="F5" s="4">
        <f>0+0+2</f>
        <v>2</v>
      </c>
      <c r="G5" s="11">
        <f>E5*D5</f>
        <v>1410</v>
      </c>
      <c r="H5" s="11">
        <f>(E5+K5)*D5</f>
        <v>2428.333333333333</v>
      </c>
      <c r="I5" s="11">
        <v>25</v>
      </c>
      <c r="J5" s="11">
        <f>(I5*E5)</f>
        <v>1800</v>
      </c>
      <c r="K5" s="11">
        <f>0+0+9+3+2+7+1+2+10+9+9</f>
        <v>52</v>
      </c>
      <c r="L5" s="11">
        <f>K5*I5</f>
        <v>1300</v>
      </c>
      <c r="M5" s="11">
        <f>J5+L5</f>
        <v>3100</v>
      </c>
      <c r="N5" s="11">
        <f>M5-H5</f>
        <v>671.66666666666697</v>
      </c>
      <c r="O5" s="11">
        <f>L5</f>
        <v>1300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67</v>
      </c>
      <c r="F6" s="4">
        <f t="shared" ref="F6:F16" si="1">0+0</f>
        <v>0</v>
      </c>
      <c r="G6" s="11">
        <f t="shared" ref="G6:G16" si="2">E6*D6</f>
        <v>2233.3333333333335</v>
      </c>
      <c r="H6" s="11">
        <f t="shared" ref="H6:H16" si="3">(E6+K6)*D6</f>
        <v>2700</v>
      </c>
      <c r="I6" s="11">
        <v>40</v>
      </c>
      <c r="J6" s="11">
        <f t="shared" ref="J6:J16" si="4">(I6*E6)</f>
        <v>2680</v>
      </c>
      <c r="K6" s="11">
        <f>0+0+8+2+3+1</f>
        <v>14</v>
      </c>
      <c r="L6" s="11">
        <f t="shared" ref="L6:L17" si="5">K6*I6</f>
        <v>560</v>
      </c>
      <c r="M6" s="11">
        <f t="shared" ref="M6:M16" si="6">J6+L6</f>
        <v>3240</v>
      </c>
      <c r="N6" s="11">
        <f t="shared" ref="N6:N16" si="7">M6-H6</f>
        <v>540</v>
      </c>
      <c r="O6" s="11">
        <f t="shared" ref="O6:O16" si="8">L6</f>
        <v>560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25</v>
      </c>
      <c r="F7" s="4">
        <f t="shared" si="1"/>
        <v>0</v>
      </c>
      <c r="G7" s="11">
        <f t="shared" si="2"/>
        <v>1520.8333333333335</v>
      </c>
      <c r="H7" s="11">
        <f t="shared" si="3"/>
        <v>2129.166666666667</v>
      </c>
      <c r="I7" s="11">
        <v>70</v>
      </c>
      <c r="J7" s="11">
        <f t="shared" si="4"/>
        <v>1750</v>
      </c>
      <c r="K7" s="11">
        <f>0+0+5+2+1+1+1</f>
        <v>10</v>
      </c>
      <c r="L7" s="11">
        <f t="shared" si="5"/>
        <v>700</v>
      </c>
      <c r="M7" s="11">
        <f t="shared" si="6"/>
        <v>2450</v>
      </c>
      <c r="N7" s="11">
        <f t="shared" si="7"/>
        <v>320.83333333333303</v>
      </c>
      <c r="O7" s="11">
        <f t="shared" si="8"/>
        <v>700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11</v>
      </c>
      <c r="F8" s="4">
        <f t="shared" si="1"/>
        <v>0</v>
      </c>
      <c r="G8" s="11">
        <f t="shared" si="2"/>
        <v>320.83333333333337</v>
      </c>
      <c r="H8" s="11">
        <f t="shared" si="3"/>
        <v>758.33333333333337</v>
      </c>
      <c r="I8" s="11">
        <v>40</v>
      </c>
      <c r="J8" s="11">
        <f t="shared" si="4"/>
        <v>440</v>
      </c>
      <c r="K8" s="11">
        <f>0+0+10+1+4</f>
        <v>15</v>
      </c>
      <c r="L8" s="11">
        <f t="shared" si="5"/>
        <v>600</v>
      </c>
      <c r="M8" s="11">
        <f t="shared" si="6"/>
        <v>1040</v>
      </c>
      <c r="N8" s="11">
        <f t="shared" si="7"/>
        <v>281.66666666666663</v>
      </c>
      <c r="O8" s="11">
        <f t="shared" si="8"/>
        <v>600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10</v>
      </c>
      <c r="F9" s="4">
        <f t="shared" si="1"/>
        <v>0</v>
      </c>
      <c r="G9" s="11">
        <f t="shared" si="2"/>
        <v>533.33333333333337</v>
      </c>
      <c r="H9" s="11">
        <f t="shared" si="3"/>
        <v>853.33333333333337</v>
      </c>
      <c r="I9" s="11">
        <v>65</v>
      </c>
      <c r="J9" s="11">
        <f t="shared" si="4"/>
        <v>650</v>
      </c>
      <c r="K9" s="11">
        <f>0+0+2+1+1+2</f>
        <v>6</v>
      </c>
      <c r="L9" s="11">
        <f t="shared" si="5"/>
        <v>390</v>
      </c>
      <c r="M9" s="11">
        <f t="shared" si="6"/>
        <v>1040</v>
      </c>
      <c r="N9" s="11">
        <f t="shared" si="7"/>
        <v>186.66666666666663</v>
      </c>
      <c r="O9" s="11">
        <f t="shared" si="8"/>
        <v>390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28</v>
      </c>
      <c r="F10" s="4">
        <f t="shared" si="1"/>
        <v>0</v>
      </c>
      <c r="G10" s="11">
        <f t="shared" si="2"/>
        <v>2286.666666666667</v>
      </c>
      <c r="H10" s="11">
        <f t="shared" si="3"/>
        <v>3185</v>
      </c>
      <c r="I10" s="11">
        <v>100</v>
      </c>
      <c r="J10" s="11">
        <f t="shared" si="4"/>
        <v>2800</v>
      </c>
      <c r="K10" s="11">
        <f>0+0+8+1+2</f>
        <v>11</v>
      </c>
      <c r="L10" s="11">
        <f t="shared" si="5"/>
        <v>1100</v>
      </c>
      <c r="M10" s="11">
        <f t="shared" si="6"/>
        <v>3900</v>
      </c>
      <c r="N10" s="11">
        <f t="shared" si="7"/>
        <v>715</v>
      </c>
      <c r="O10" s="11">
        <f t="shared" si="8"/>
        <v>1100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13</v>
      </c>
      <c r="F11" s="4">
        <f t="shared" si="1"/>
        <v>0</v>
      </c>
      <c r="G11" s="11">
        <f t="shared" si="2"/>
        <v>1733.3333333333335</v>
      </c>
      <c r="H11" s="11">
        <f t="shared" si="3"/>
        <v>2533.3333333333335</v>
      </c>
      <c r="I11" s="11">
        <v>150</v>
      </c>
      <c r="J11" s="11">
        <f t="shared" si="4"/>
        <v>1950</v>
      </c>
      <c r="K11" s="11">
        <f>0+0+3+1+2</f>
        <v>6</v>
      </c>
      <c r="L11" s="11">
        <f t="shared" si="5"/>
        <v>900</v>
      </c>
      <c r="M11" s="11">
        <f t="shared" si="6"/>
        <v>2850</v>
      </c>
      <c r="N11" s="11">
        <f t="shared" si="7"/>
        <v>316.66666666666652</v>
      </c>
      <c r="O11" s="11">
        <f t="shared" si="8"/>
        <v>900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2</v>
      </c>
      <c r="F12" s="4">
        <f t="shared" si="1"/>
        <v>0</v>
      </c>
      <c r="G12" s="11">
        <f t="shared" si="2"/>
        <v>100</v>
      </c>
      <c r="H12" s="11">
        <f t="shared" si="3"/>
        <v>600</v>
      </c>
      <c r="I12" s="64">
        <v>60</v>
      </c>
      <c r="J12" s="64">
        <f t="shared" si="4"/>
        <v>120</v>
      </c>
      <c r="K12" s="11">
        <f>0+0+2+2+1+5</f>
        <v>10</v>
      </c>
      <c r="L12" s="11">
        <f t="shared" si="5"/>
        <v>600</v>
      </c>
      <c r="M12" s="11">
        <f t="shared" si="6"/>
        <v>720</v>
      </c>
      <c r="N12" s="11">
        <f t="shared" si="7"/>
        <v>120</v>
      </c>
      <c r="O12" s="11">
        <f t="shared" si="8"/>
        <v>600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10</v>
      </c>
      <c r="F13" s="4">
        <f t="shared" si="1"/>
        <v>0</v>
      </c>
      <c r="G13" s="11">
        <f t="shared" si="2"/>
        <v>475</v>
      </c>
      <c r="H13" s="11">
        <f t="shared" si="3"/>
        <v>665</v>
      </c>
      <c r="I13" s="64">
        <v>60</v>
      </c>
      <c r="J13" s="64">
        <f t="shared" si="4"/>
        <v>600</v>
      </c>
      <c r="K13" s="11">
        <f>0+0+1+2+1</f>
        <v>4</v>
      </c>
      <c r="L13" s="11">
        <f t="shared" si="5"/>
        <v>240</v>
      </c>
      <c r="M13" s="11">
        <f t="shared" si="6"/>
        <v>840</v>
      </c>
      <c r="N13" s="11">
        <f t="shared" si="7"/>
        <v>175</v>
      </c>
      <c r="O13" s="11">
        <f t="shared" si="8"/>
        <v>240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5</v>
      </c>
      <c r="F14" s="4">
        <f t="shared" si="1"/>
        <v>0</v>
      </c>
      <c r="G14" s="11">
        <f t="shared" si="2"/>
        <v>237.5</v>
      </c>
      <c r="H14" s="11">
        <f t="shared" si="3"/>
        <v>380</v>
      </c>
      <c r="I14" s="64">
        <v>60</v>
      </c>
      <c r="J14" s="64">
        <f t="shared" si="4"/>
        <v>300</v>
      </c>
      <c r="K14" s="11">
        <f>0+0+1+2</f>
        <v>3</v>
      </c>
      <c r="L14" s="11">
        <f t="shared" si="5"/>
        <v>180</v>
      </c>
      <c r="M14" s="11">
        <f t="shared" si="6"/>
        <v>480</v>
      </c>
      <c r="N14" s="11">
        <f t="shared" si="7"/>
        <v>100</v>
      </c>
      <c r="O14" s="11">
        <f t="shared" si="8"/>
        <v>180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13</v>
      </c>
      <c r="F15" s="4">
        <f t="shared" si="1"/>
        <v>0</v>
      </c>
      <c r="G15" s="11">
        <f t="shared" si="2"/>
        <v>260</v>
      </c>
      <c r="H15" s="11">
        <f t="shared" si="3"/>
        <v>400</v>
      </c>
      <c r="I15" s="64">
        <v>30</v>
      </c>
      <c r="J15" s="64">
        <f t="shared" si="4"/>
        <v>390</v>
      </c>
      <c r="K15" s="11">
        <f>0+0+1+1+2+1+1+1</f>
        <v>7</v>
      </c>
      <c r="L15" s="11">
        <f t="shared" si="5"/>
        <v>210</v>
      </c>
      <c r="M15" s="11">
        <f t="shared" si="6"/>
        <v>600</v>
      </c>
      <c r="N15" s="11">
        <f t="shared" si="7"/>
        <v>200</v>
      </c>
      <c r="O15" s="11">
        <f t="shared" si="8"/>
        <v>210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63</v>
      </c>
      <c r="F16" s="4">
        <f t="shared" si="1"/>
        <v>0</v>
      </c>
      <c r="G16" s="11">
        <f t="shared" si="2"/>
        <v>866.25</v>
      </c>
      <c r="H16" s="11">
        <f t="shared" si="3"/>
        <v>1320</v>
      </c>
      <c r="I16" s="64">
        <v>20</v>
      </c>
      <c r="J16" s="64">
        <f t="shared" si="4"/>
        <v>1260</v>
      </c>
      <c r="K16" s="11">
        <f>0+0+17+1+1+2+4+3+3+2</f>
        <v>33</v>
      </c>
      <c r="L16" s="11">
        <f t="shared" si="5"/>
        <v>660</v>
      </c>
      <c r="M16" s="11">
        <f t="shared" si="6"/>
        <v>1920</v>
      </c>
      <c r="N16" s="11">
        <f t="shared" si="7"/>
        <v>600</v>
      </c>
      <c r="O16" s="11">
        <f t="shared" si="8"/>
        <v>660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11110.833333333334</v>
      </c>
      <c r="H17" s="17">
        <f>SUM(H5:H15)</f>
        <v>16632.5</v>
      </c>
      <c r="I17" s="17"/>
      <c r="J17" s="17">
        <f>SUM(J5:J15)</f>
        <v>13480</v>
      </c>
      <c r="K17" s="11"/>
      <c r="L17" s="11">
        <f t="shared" si="5"/>
        <v>0</v>
      </c>
      <c r="M17" s="18">
        <f>SUM(M5:M15)</f>
        <v>20260</v>
      </c>
      <c r="N17" s="18">
        <f>SUM(N5:N15)</f>
        <v>3627.4999999999995</v>
      </c>
      <c r="O17" s="18">
        <f>SUM(O5:O15)-P17</f>
        <v>0</v>
      </c>
      <c r="P17" s="17">
        <f>0+0+2755+405+270+525+600+450+415+225+1135</f>
        <v>6780</v>
      </c>
    </row>
    <row r="18" spans="1:16" ht="16.5" thickTop="1">
      <c r="A18" s="80" t="s">
        <v>13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6</v>
      </c>
      <c r="F20" s="4">
        <f>0+0</f>
        <v>0</v>
      </c>
      <c r="G20" s="11">
        <f>E20*D20</f>
        <v>243</v>
      </c>
      <c r="H20" s="11">
        <f>(E20+K20)*D20</f>
        <v>567</v>
      </c>
      <c r="I20" s="4">
        <v>50</v>
      </c>
      <c r="J20" s="11">
        <f>(I20*E20)</f>
        <v>300</v>
      </c>
      <c r="K20" s="11">
        <f>0+0+4+1+2+1</f>
        <v>8</v>
      </c>
      <c r="L20" s="11">
        <f>K20*I20</f>
        <v>400</v>
      </c>
      <c r="M20" s="11">
        <f>J20+L20</f>
        <v>700</v>
      </c>
      <c r="N20" s="11">
        <f>M20-H20</f>
        <v>133</v>
      </c>
      <c r="O20" s="11">
        <f>L20</f>
        <v>400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12</v>
      </c>
      <c r="F21" s="4">
        <f>0+0</f>
        <v>0</v>
      </c>
      <c r="G21" s="11">
        <f t="shared" ref="G21:G30" si="10">E21*D21</f>
        <v>470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600</v>
      </c>
      <c r="K21" s="11">
        <f>0+0+5+1+3</f>
        <v>9</v>
      </c>
      <c r="L21" s="11">
        <f t="shared" ref="L21:L29" si="13">K21*I21</f>
        <v>450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450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4</v>
      </c>
      <c r="F22" s="4">
        <f t="shared" ref="F22:F30" si="17">0+0</f>
        <v>0</v>
      </c>
      <c r="G22" s="11">
        <f t="shared" si="10"/>
        <v>180</v>
      </c>
      <c r="H22" s="11">
        <f t="shared" si="11"/>
        <v>225</v>
      </c>
      <c r="I22" s="4">
        <v>50</v>
      </c>
      <c r="J22" s="11">
        <f t="shared" si="12"/>
        <v>200</v>
      </c>
      <c r="K22" s="11">
        <f>0+0+1</f>
        <v>1</v>
      </c>
      <c r="L22" s="11">
        <f t="shared" si="13"/>
        <v>50</v>
      </c>
      <c r="M22" s="11">
        <f t="shared" si="14"/>
        <v>250</v>
      </c>
      <c r="N22" s="11">
        <f t="shared" si="15"/>
        <v>25</v>
      </c>
      <c r="O22" s="11">
        <f t="shared" si="16"/>
        <v>50</v>
      </c>
      <c r="P22" s="4"/>
    </row>
    <row r="23" spans="1:16">
      <c r="A23" s="12" t="s">
        <v>17</v>
      </c>
      <c r="B23" s="13">
        <v>12</v>
      </c>
      <c r="C23" s="12">
        <v>0</v>
      </c>
      <c r="D23" s="4">
        <f>1160/12</f>
        <v>96.666666666666671</v>
      </c>
      <c r="E23" s="4">
        <f t="shared" si="9"/>
        <v>11</v>
      </c>
      <c r="F23" s="4">
        <f>0+0+1</f>
        <v>1</v>
      </c>
      <c r="G23" s="11">
        <f t="shared" si="10"/>
        <v>1063.3333333333335</v>
      </c>
      <c r="H23" s="11">
        <f t="shared" si="11"/>
        <v>1160</v>
      </c>
      <c r="I23" s="4">
        <v>110</v>
      </c>
      <c r="J23" s="11">
        <f t="shared" si="12"/>
        <v>1210</v>
      </c>
      <c r="K23" s="11">
        <f>0+0+1</f>
        <v>1</v>
      </c>
      <c r="L23" s="11">
        <f t="shared" si="13"/>
        <v>110</v>
      </c>
      <c r="M23" s="11">
        <f t="shared" si="14"/>
        <v>1320</v>
      </c>
      <c r="N23" s="11">
        <f t="shared" si="15"/>
        <v>160</v>
      </c>
      <c r="O23" s="11">
        <f t="shared" si="16"/>
        <v>110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2</v>
      </c>
      <c r="F24" s="4">
        <f t="shared" si="17"/>
        <v>0</v>
      </c>
      <c r="G24" s="11">
        <f t="shared" si="10"/>
        <v>196.66666666666666</v>
      </c>
      <c r="H24" s="11">
        <f t="shared" si="11"/>
        <v>491.66666666666663</v>
      </c>
      <c r="I24" s="4">
        <v>110</v>
      </c>
      <c r="J24" s="11">
        <f t="shared" si="12"/>
        <v>220</v>
      </c>
      <c r="K24" s="11">
        <f>0+0+2+1</f>
        <v>3</v>
      </c>
      <c r="L24" s="11">
        <f t="shared" si="13"/>
        <v>330</v>
      </c>
      <c r="M24" s="11">
        <f t="shared" si="14"/>
        <v>550</v>
      </c>
      <c r="N24" s="11">
        <f t="shared" si="15"/>
        <v>58.333333333333371</v>
      </c>
      <c r="O24" s="11">
        <f t="shared" si="16"/>
        <v>330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22</v>
      </c>
      <c r="F25" s="4">
        <f>0+0</f>
        <v>0</v>
      </c>
      <c r="G25" s="11">
        <f t="shared" si="10"/>
        <v>1100</v>
      </c>
      <c r="H25" s="11">
        <f t="shared" si="11"/>
        <v>1200</v>
      </c>
      <c r="I25" s="4">
        <v>60</v>
      </c>
      <c r="J25" s="11">
        <f t="shared" si="12"/>
        <v>1320</v>
      </c>
      <c r="K25" s="11">
        <f>0+0+1+1</f>
        <v>2</v>
      </c>
      <c r="L25" s="11">
        <f t="shared" si="13"/>
        <v>120</v>
      </c>
      <c r="M25" s="11">
        <f t="shared" si="14"/>
        <v>1440</v>
      </c>
      <c r="N25" s="11">
        <f t="shared" si="15"/>
        <v>240</v>
      </c>
      <c r="O25" s="11">
        <f t="shared" si="16"/>
        <v>120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5</v>
      </c>
      <c r="F26" s="4">
        <f t="shared" si="17"/>
        <v>0</v>
      </c>
      <c r="G26" s="11">
        <f>E26*D26</f>
        <v>491.66666666666663</v>
      </c>
      <c r="H26" s="11">
        <f t="shared" si="11"/>
        <v>983.33333333333326</v>
      </c>
      <c r="I26" s="4">
        <v>110</v>
      </c>
      <c r="J26" s="11">
        <f t="shared" si="12"/>
        <v>550</v>
      </c>
      <c r="K26" s="11">
        <f>0+0+2+1+1+1</f>
        <v>5</v>
      </c>
      <c r="L26" s="11">
        <f t="shared" si="13"/>
        <v>550</v>
      </c>
      <c r="M26" s="11">
        <f t="shared" si="14"/>
        <v>1100</v>
      </c>
      <c r="N26" s="11">
        <f t="shared" si="15"/>
        <v>116.66666666666674</v>
      </c>
      <c r="O26" s="11">
        <f t="shared" si="16"/>
        <v>550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>
        <v>60</v>
      </c>
      <c r="J27" s="11">
        <f t="shared" si="12"/>
        <v>0</v>
      </c>
      <c r="K27" s="11">
        <f t="shared" ref="K23:K31" si="18">0+0</f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6</v>
      </c>
      <c r="F28" s="4">
        <f t="shared" si="17"/>
        <v>0</v>
      </c>
      <c r="G28" s="11">
        <f t="shared" si="10"/>
        <v>620</v>
      </c>
      <c r="H28" s="11">
        <f t="shared" si="11"/>
        <v>723.33333333333326</v>
      </c>
      <c r="I28" s="4">
        <v>125</v>
      </c>
      <c r="J28" s="11">
        <f t="shared" si="12"/>
        <v>750</v>
      </c>
      <c r="K28" s="11">
        <f>0+0+1</f>
        <v>1</v>
      </c>
      <c r="L28" s="11">
        <f t="shared" si="13"/>
        <v>125</v>
      </c>
      <c r="M28" s="11">
        <f t="shared" si="14"/>
        <v>875</v>
      </c>
      <c r="N28" s="11">
        <f t="shared" si="15"/>
        <v>151.66666666666674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6</v>
      </c>
      <c r="F29" s="4">
        <f t="shared" si="17"/>
        <v>0</v>
      </c>
      <c r="G29" s="11">
        <f t="shared" si="10"/>
        <v>550</v>
      </c>
      <c r="H29" s="11">
        <f t="shared" si="11"/>
        <v>733.33333333333337</v>
      </c>
      <c r="I29" s="4">
        <v>110</v>
      </c>
      <c r="J29" s="11">
        <f t="shared" si="12"/>
        <v>660</v>
      </c>
      <c r="K29" s="11">
        <f>0+0+1+1</f>
        <v>2</v>
      </c>
      <c r="L29" s="11">
        <f t="shared" si="13"/>
        <v>220</v>
      </c>
      <c r="M29" s="11">
        <f t="shared" si="14"/>
        <v>880</v>
      </c>
      <c r="N29" s="11">
        <f t="shared" si="15"/>
        <v>146.66666666666663</v>
      </c>
      <c r="O29" s="11">
        <f t="shared" si="16"/>
        <v>220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4914.6666666666661</v>
      </c>
      <c r="H31" s="17">
        <f>SUM(H20:H30)</f>
        <v>6906.1666666666652</v>
      </c>
      <c r="I31" s="16"/>
      <c r="J31" s="17">
        <f>SUM(J20:J30)</f>
        <v>5810</v>
      </c>
      <c r="K31" s="11">
        <f t="shared" si="18"/>
        <v>0</v>
      </c>
      <c r="L31" s="18">
        <f>SUM(L20:L30)</f>
        <v>2355</v>
      </c>
      <c r="M31" s="21">
        <f>SUM(M20:M30)</f>
        <v>8165</v>
      </c>
      <c r="N31" s="21">
        <f>SUM(N20:N30)</f>
        <v>1258.8333333333335</v>
      </c>
      <c r="O31" s="18">
        <f>SUM(O20:O30)-P31</f>
        <v>0</v>
      </c>
      <c r="P31" s="17">
        <f>0+0+1000+60+50+285+210+160+590</f>
        <v>2355</v>
      </c>
    </row>
    <row r="32" spans="1:16" ht="16.5" thickTop="1">
      <c r="A32" s="80" t="s">
        <v>90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39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0" si="20">(I34*E34)</f>
        <v>2940</v>
      </c>
      <c r="K34" s="11">
        <f>0+0+4+5+4+4+4+1</f>
        <v>22</v>
      </c>
      <c r="L34" s="11">
        <f>K34*I34</f>
        <v>3080</v>
      </c>
      <c r="M34" s="11">
        <f t="shared" ref="M34:M40" si="21">J34+L34</f>
        <v>6020</v>
      </c>
      <c r="N34" s="11">
        <f t="shared" ref="N34:N40" si="22">M34-H34</f>
        <v>1505</v>
      </c>
      <c r="O34" s="11">
        <f t="shared" ref="O34:O40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40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95</v>
      </c>
      <c r="B36" s="12">
        <v>25</v>
      </c>
      <c r="C36" s="12">
        <v>0</v>
      </c>
      <c r="D36" s="12">
        <f>1800/25</f>
        <v>72</v>
      </c>
      <c r="E36" s="4">
        <f t="shared" si="19"/>
        <v>50</v>
      </c>
      <c r="F36" s="12">
        <f>0+0+2</f>
        <v>2</v>
      </c>
      <c r="G36" s="11">
        <f t="shared" si="25"/>
        <v>3600</v>
      </c>
      <c r="H36" s="11">
        <f t="shared" si="26"/>
        <v>3600</v>
      </c>
      <c r="I36" s="12">
        <v>100</v>
      </c>
      <c r="J36" s="11">
        <f t="shared" si="20"/>
        <v>5000</v>
      </c>
      <c r="K36" s="12">
        <f>0+0</f>
        <v>0</v>
      </c>
      <c r="L36" s="11">
        <f t="shared" si="28"/>
        <v>0</v>
      </c>
      <c r="M36" s="11">
        <f t="shared" si="21"/>
        <v>5000</v>
      </c>
      <c r="N36" s="11">
        <f t="shared" si="22"/>
        <v>1400</v>
      </c>
      <c r="O36" s="11">
        <f t="shared" si="23"/>
        <v>0</v>
      </c>
      <c r="P36" s="12"/>
    </row>
    <row r="37" spans="1:16">
      <c r="A37" s="12" t="s">
        <v>27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24</v>
      </c>
      <c r="F37" s="4">
        <f>0+0+2</f>
        <v>2</v>
      </c>
      <c r="G37" s="11">
        <f t="shared" si="25"/>
        <v>2830</v>
      </c>
      <c r="H37" s="11">
        <f t="shared" si="26"/>
        <v>3301.666666666667</v>
      </c>
      <c r="I37" s="4">
        <v>125</v>
      </c>
      <c r="J37" s="11">
        <f t="shared" si="20"/>
        <v>3000</v>
      </c>
      <c r="K37" s="11">
        <f>0+0+1+2+1</f>
        <v>4</v>
      </c>
      <c r="L37" s="11">
        <f>K37*I37</f>
        <v>500</v>
      </c>
      <c r="M37" s="11">
        <f t="shared" si="21"/>
        <v>3500</v>
      </c>
      <c r="N37" s="11">
        <f t="shared" si="22"/>
        <v>198.33333333333303</v>
      </c>
      <c r="O37" s="11">
        <f t="shared" si="23"/>
        <v>500</v>
      </c>
      <c r="P37" s="4"/>
    </row>
    <row r="38" spans="1:16">
      <c r="A38" s="12" t="s">
        <v>28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29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6</v>
      </c>
      <c r="F39" s="4">
        <f t="shared" si="24"/>
        <v>0</v>
      </c>
      <c r="G39" s="11">
        <f t="shared" si="25"/>
        <v>692.5</v>
      </c>
      <c r="H39" s="11">
        <f t="shared" si="26"/>
        <v>1038.75</v>
      </c>
      <c r="I39" s="4">
        <v>127</v>
      </c>
      <c r="J39" s="11">
        <f t="shared" si="20"/>
        <v>762</v>
      </c>
      <c r="K39" s="11">
        <f>0+0+3</f>
        <v>3</v>
      </c>
      <c r="L39" s="11">
        <f t="shared" si="28"/>
        <v>381</v>
      </c>
      <c r="M39" s="11">
        <f t="shared" si="21"/>
        <v>1143</v>
      </c>
      <c r="N39" s="11">
        <f t="shared" si="22"/>
        <v>104.25</v>
      </c>
      <c r="O39" s="11">
        <f t="shared" si="23"/>
        <v>381</v>
      </c>
      <c r="P39" s="4"/>
    </row>
    <row r="40" spans="1:16">
      <c r="A40" s="12" t="s">
        <v>30</v>
      </c>
      <c r="B40" s="13">
        <v>24</v>
      </c>
      <c r="C40" s="5">
        <v>11</v>
      </c>
      <c r="D40" s="4">
        <f>1400/24</f>
        <v>58.333333333333336</v>
      </c>
      <c r="E40" s="4">
        <f>(C40+(F40*B40))-K40</f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641.66666666666674</v>
      </c>
      <c r="I40" s="4">
        <v>70</v>
      </c>
      <c r="J40" s="11">
        <f t="shared" si="20"/>
        <v>770</v>
      </c>
      <c r="K40" s="11">
        <f t="shared" si="27"/>
        <v>0</v>
      </c>
      <c r="L40" s="11">
        <f t="shared" si="28"/>
        <v>0</v>
      </c>
      <c r="M40" s="11">
        <f t="shared" si="21"/>
        <v>770</v>
      </c>
      <c r="N40" s="11">
        <f t="shared" si="22"/>
        <v>128.33333333333326</v>
      </c>
      <c r="O40" s="11">
        <f t="shared" si="23"/>
        <v>0</v>
      </c>
      <c r="P40" s="4"/>
    </row>
    <row r="41" spans="1:16" s="1" customFormat="1" ht="15.75" thickBot="1">
      <c r="A41" s="12" t="s">
        <v>31</v>
      </c>
      <c r="B41" s="16"/>
      <c r="C41" s="16"/>
      <c r="D41" s="16"/>
      <c r="E41" s="16"/>
      <c r="F41" s="16"/>
      <c r="G41" s="17">
        <f>SUM(G34:G40)</f>
        <v>9969.1666666666661</v>
      </c>
      <c r="H41" s="21">
        <f>SUM(H34:H40)</f>
        <v>13097.083333333334</v>
      </c>
      <c r="I41" s="16"/>
      <c r="J41" s="21">
        <f>SUM(J34:J40)</f>
        <v>12472</v>
      </c>
      <c r="K41" s="11"/>
      <c r="L41" s="17">
        <f>SUM(L34:L40)</f>
        <v>3961</v>
      </c>
      <c r="M41" s="21">
        <f>SUM(M34:M40)</f>
        <v>16433</v>
      </c>
      <c r="N41" s="21">
        <f>SUM(N34:N40)</f>
        <v>3335.9166666666661</v>
      </c>
      <c r="O41" s="18">
        <f>SUM(O34:O40)-P41</f>
        <v>0</v>
      </c>
      <c r="P41" s="17">
        <f>0+0+1066+700+560+560+810+140+125</f>
        <v>3961</v>
      </c>
    </row>
    <row r="42" spans="1:16" ht="17.25" thickTop="1" thickBot="1">
      <c r="A42" s="20" t="s">
        <v>12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</row>
    <row r="43" spans="1:16" ht="16.5" thickTop="1">
      <c r="A43" s="72" t="s">
        <v>32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3" t="s">
        <v>2</v>
      </c>
      <c r="B44" s="13">
        <v>50</v>
      </c>
      <c r="C44" s="5">
        <v>35</v>
      </c>
      <c r="D44" s="4">
        <f>3850/50</f>
        <v>77</v>
      </c>
      <c r="E44" s="4">
        <f>(C44+(F44*B44))-K44</f>
        <v>24.25</v>
      </c>
      <c r="F44" s="4">
        <f>0+0</f>
        <v>0</v>
      </c>
      <c r="G44" s="11">
        <f>E44*D44</f>
        <v>1867.25</v>
      </c>
      <c r="H44" s="11">
        <f>(E44+K44)*D44</f>
        <v>2695</v>
      </c>
      <c r="I44" s="4">
        <v>100</v>
      </c>
      <c r="J44" s="11">
        <f>(I44*E44)</f>
        <v>2425</v>
      </c>
      <c r="K44" s="11">
        <f>0+0+2.75+1.25+0.5+0.5+1.5+1.25+2.5+0.5</f>
        <v>10.75</v>
      </c>
      <c r="L44" s="11">
        <f>K44*I44</f>
        <v>1075</v>
      </c>
      <c r="M44" s="11">
        <f>J44+L44</f>
        <v>3500</v>
      </c>
      <c r="N44" s="11">
        <f>M44-H44</f>
        <v>805</v>
      </c>
      <c r="O44" s="11">
        <f>L44</f>
        <v>1075</v>
      </c>
      <c r="P44" s="4"/>
    </row>
    <row r="45" spans="1:16">
      <c r="A45" s="12" t="s">
        <v>33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34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12" t="s">
        <v>35</v>
      </c>
      <c r="B47" s="16"/>
      <c r="C47" s="16"/>
      <c r="D47" s="16"/>
      <c r="E47" s="16"/>
      <c r="F47" s="16"/>
      <c r="G47" s="17">
        <f>SUM(G44:G46)</f>
        <v>1867.25</v>
      </c>
      <c r="H47" s="17">
        <f>SUM(H44:H46)</f>
        <v>2695</v>
      </c>
      <c r="I47" s="16"/>
      <c r="J47" s="17">
        <f>SUM(J44:J46)</f>
        <v>2425</v>
      </c>
      <c r="K47" s="17"/>
      <c r="L47" s="17">
        <f>SUM(L44:L46)</f>
        <v>1075</v>
      </c>
      <c r="M47" s="17">
        <f>SUM(M44:M46)</f>
        <v>3500</v>
      </c>
      <c r="N47" s="17">
        <f>SUM(N44:N46)</f>
        <v>805</v>
      </c>
      <c r="O47" s="17">
        <f>SUM(O44:O46)-P47</f>
        <v>0</v>
      </c>
      <c r="P47" s="17">
        <f>0+0+275+125+50+50+150+125+250+50</f>
        <v>1075</v>
      </c>
    </row>
    <row r="48" spans="1:16" s="1" customFormat="1" ht="17.25" thickTop="1" thickBot="1">
      <c r="A48" s="20" t="s">
        <v>12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</row>
    <row r="49" spans="1:16" s="1" customFormat="1" ht="16.5" thickTop="1">
      <c r="A49" s="74" t="s">
        <v>39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3" t="s">
        <v>2</v>
      </c>
      <c r="B50" s="5">
        <v>8</v>
      </c>
      <c r="C50" s="5">
        <v>8</v>
      </c>
      <c r="D50" s="65">
        <f>1816/8</f>
        <v>227</v>
      </c>
      <c r="E50" s="4">
        <f t="shared" ref="E50:E59" si="29">(C50+(F50*B50))-K50</f>
        <v>8</v>
      </c>
      <c r="F50" s="4">
        <f>0+0</f>
        <v>0</v>
      </c>
      <c r="G50" s="11">
        <f t="shared" ref="G50:G59" si="30">E50*D50</f>
        <v>1816</v>
      </c>
      <c r="H50" s="11">
        <f t="shared" ref="H50:H59" si="31">(E50+K50)*D50</f>
        <v>1816</v>
      </c>
      <c r="I50" s="5">
        <v>250</v>
      </c>
      <c r="J50" s="11">
        <f t="shared" ref="J50:J59" si="32">(I50*E50)</f>
        <v>2000</v>
      </c>
      <c r="K50" s="11">
        <f>0+0</f>
        <v>0</v>
      </c>
      <c r="L50" s="11">
        <f>K50*I50</f>
        <v>0</v>
      </c>
      <c r="M50" s="11">
        <f t="shared" ref="M50:M59" si="33">J50+L50</f>
        <v>2000</v>
      </c>
      <c r="N50" s="11">
        <f t="shared" ref="N50:N59" si="34">M50-H50</f>
        <v>184</v>
      </c>
      <c r="O50" s="11">
        <f t="shared" ref="O50:O59" si="35">L50</f>
        <v>0</v>
      </c>
      <c r="P50" s="32"/>
    </row>
    <row r="51" spans="1:16" s="2" customFormat="1">
      <c r="A51" s="12" t="s">
        <v>73</v>
      </c>
      <c r="B51" s="5">
        <v>8</v>
      </c>
      <c r="C51" s="5">
        <v>11</v>
      </c>
      <c r="D51" s="65">
        <f>1890/8</f>
        <v>236.25</v>
      </c>
      <c r="E51" s="4">
        <f t="shared" si="29"/>
        <v>10</v>
      </c>
      <c r="F51" s="4">
        <f t="shared" ref="F51:F59" si="36">0+0</f>
        <v>0</v>
      </c>
      <c r="G51" s="11">
        <f t="shared" si="30"/>
        <v>2362.5</v>
      </c>
      <c r="H51" s="11">
        <f t="shared" si="31"/>
        <v>2598.75</v>
      </c>
      <c r="I51" s="5">
        <v>250</v>
      </c>
      <c r="J51" s="11">
        <f t="shared" si="32"/>
        <v>2500</v>
      </c>
      <c r="K51" s="11">
        <f>0+0+1</f>
        <v>1</v>
      </c>
      <c r="L51" s="11">
        <f t="shared" ref="L51:L59" si="37">K51*I51</f>
        <v>250</v>
      </c>
      <c r="M51" s="11">
        <f t="shared" si="33"/>
        <v>2750</v>
      </c>
      <c r="N51" s="11">
        <f t="shared" si="34"/>
        <v>151.25</v>
      </c>
      <c r="O51" s="11">
        <f t="shared" si="35"/>
        <v>250</v>
      </c>
      <c r="P51" s="32"/>
    </row>
    <row r="52" spans="1:16" s="2" customFormat="1">
      <c r="A52" s="12" t="s">
        <v>75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9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76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50</v>
      </c>
      <c r="C54" s="5">
        <v>10</v>
      </c>
      <c r="D54" s="5">
        <f>1500/50</f>
        <v>30</v>
      </c>
      <c r="E54" s="4">
        <f t="shared" si="29"/>
        <v>5</v>
      </c>
      <c r="F54" s="4">
        <f t="shared" si="36"/>
        <v>0</v>
      </c>
      <c r="G54" s="11">
        <f t="shared" si="30"/>
        <v>150</v>
      </c>
      <c r="H54" s="11">
        <f t="shared" si="31"/>
        <v>300</v>
      </c>
      <c r="I54" s="5">
        <v>35</v>
      </c>
      <c r="J54" s="11">
        <f t="shared" si="32"/>
        <v>175</v>
      </c>
      <c r="K54" s="11">
        <f>0+0+4+1</f>
        <v>5</v>
      </c>
      <c r="L54" s="11">
        <f t="shared" si="37"/>
        <v>175</v>
      </c>
      <c r="M54" s="11">
        <f t="shared" si="33"/>
        <v>350</v>
      </c>
      <c r="N54" s="11">
        <f t="shared" si="34"/>
        <v>50</v>
      </c>
      <c r="O54" s="11">
        <f t="shared" si="35"/>
        <v>175</v>
      </c>
      <c r="P54" s="32"/>
    </row>
    <row r="55" spans="1:16" s="2" customFormat="1">
      <c r="A55" s="12" t="s">
        <v>92</v>
      </c>
      <c r="B55" s="5"/>
      <c r="C55" s="5">
        <v>0</v>
      </c>
      <c r="D55" s="5"/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8"/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12" t="s">
        <v>44</v>
      </c>
      <c r="B60" s="39"/>
      <c r="C60" s="39"/>
      <c r="D60" s="39"/>
      <c r="E60" s="16"/>
      <c r="F60" s="40"/>
      <c r="G60" s="17">
        <f>SUM(G50:G59)</f>
        <v>6028.5</v>
      </c>
      <c r="H60" s="17">
        <f>SUM(H50:H59)</f>
        <v>6414.75</v>
      </c>
      <c r="I60" s="39"/>
      <c r="J60" s="17">
        <f>SUM(J50:J59)</f>
        <v>6835</v>
      </c>
      <c r="K60" s="41"/>
      <c r="L60" s="17">
        <f>SUM(L50:L59)</f>
        <v>425</v>
      </c>
      <c r="M60" s="17">
        <f>SUM(M50:M59)</f>
        <v>7260</v>
      </c>
      <c r="N60" s="17">
        <f>SUM(N50:N59)</f>
        <v>845.25</v>
      </c>
      <c r="O60" s="17">
        <f>SUM(O50:O59)-P60</f>
        <v>0</v>
      </c>
      <c r="P60" s="17">
        <f>0+0+390+35</f>
        <v>425</v>
      </c>
    </row>
    <row r="61" spans="1:16" s="2" customFormat="1" ht="16.5" thickTop="1">
      <c r="A61" s="38" t="s">
        <v>12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7"/>
    </row>
    <row r="62" spans="1:16" s="2" customFormat="1" ht="15.75">
      <c r="A62" s="76" t="s">
        <v>45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3" t="s">
        <v>2</v>
      </c>
      <c r="B63" s="5">
        <v>16</v>
      </c>
      <c r="C63" s="5">
        <v>1</v>
      </c>
      <c r="D63" s="5">
        <f>2256/16</f>
        <v>141</v>
      </c>
      <c r="E63" s="4">
        <f t="shared" ref="E63:E70" si="39">(C63+(F63*B63))-K63</f>
        <v>0</v>
      </c>
      <c r="F63" s="4">
        <f>0+0</f>
        <v>0</v>
      </c>
      <c r="G63" s="11">
        <f t="shared" ref="G63:G70" si="40">E63*D63</f>
        <v>0</v>
      </c>
      <c r="H63" s="11">
        <f t="shared" ref="H63:H70" si="41">(E63+K63)*D63</f>
        <v>141</v>
      </c>
      <c r="I63" s="5">
        <v>155</v>
      </c>
      <c r="J63" s="11">
        <f t="shared" ref="J63:J70" si="42">(I63*E63)</f>
        <v>0</v>
      </c>
      <c r="K63" s="11">
        <f>0+0+1</f>
        <v>1</v>
      </c>
      <c r="L63" s="11">
        <f t="shared" ref="L63:L70" si="43">K63*I63</f>
        <v>155</v>
      </c>
      <c r="M63" s="11">
        <f t="shared" ref="M63:M70" si="44">J63+L63</f>
        <v>155</v>
      </c>
      <c r="N63" s="11">
        <f t="shared" ref="N63:N70" si="45">M63-H63</f>
        <v>14</v>
      </c>
      <c r="O63" s="11">
        <f t="shared" ref="O63:O70" si="46">L63</f>
        <v>155</v>
      </c>
      <c r="P63" s="32"/>
    </row>
    <row r="64" spans="1:16" s="2" customFormat="1">
      <c r="A64" s="12" t="s">
        <v>78</v>
      </c>
      <c r="B64" s="5">
        <v>16</v>
      </c>
      <c r="C64" s="5">
        <v>6</v>
      </c>
      <c r="D64" s="65">
        <f>1237/16</f>
        <v>77.3125</v>
      </c>
      <c r="E64" s="4">
        <f t="shared" si="39"/>
        <v>3</v>
      </c>
      <c r="F64" s="4">
        <f t="shared" ref="F64" si="47">0+0</f>
        <v>0</v>
      </c>
      <c r="G64" s="11">
        <f t="shared" si="40"/>
        <v>231.9375</v>
      </c>
      <c r="H64" s="11">
        <f t="shared" si="41"/>
        <v>463.875</v>
      </c>
      <c r="I64" s="5">
        <v>85</v>
      </c>
      <c r="J64" s="11">
        <f t="shared" si="42"/>
        <v>255</v>
      </c>
      <c r="K64" s="11">
        <f>0+0+1+1+1</f>
        <v>3</v>
      </c>
      <c r="L64" s="11">
        <f t="shared" si="43"/>
        <v>255</v>
      </c>
      <c r="M64" s="11">
        <f t="shared" si="44"/>
        <v>510</v>
      </c>
      <c r="N64" s="11">
        <f t="shared" si="45"/>
        <v>46.125</v>
      </c>
      <c r="O64" s="11">
        <f t="shared" si="46"/>
        <v>255</v>
      </c>
      <c r="P64" s="32"/>
    </row>
    <row r="65" spans="1:16" s="2" customFormat="1">
      <c r="A65" s="12" t="s">
        <v>79</v>
      </c>
      <c r="B65" s="5">
        <v>18</v>
      </c>
      <c r="C65" s="5">
        <v>17</v>
      </c>
      <c r="D65" s="65">
        <f>1476/18</f>
        <v>82</v>
      </c>
      <c r="E65" s="4">
        <f t="shared" si="39"/>
        <v>14</v>
      </c>
      <c r="F65" s="4">
        <f t="shared" ref="F65:F70" si="48">0+0</f>
        <v>0</v>
      </c>
      <c r="G65" s="11">
        <f t="shared" si="40"/>
        <v>1148</v>
      </c>
      <c r="H65" s="11">
        <f t="shared" si="41"/>
        <v>1394</v>
      </c>
      <c r="I65" s="5">
        <v>90</v>
      </c>
      <c r="J65" s="11">
        <f t="shared" si="42"/>
        <v>1260</v>
      </c>
      <c r="K65" s="11">
        <f>0+0+1+1+1</f>
        <v>3</v>
      </c>
      <c r="L65" s="11">
        <f t="shared" si="43"/>
        <v>270</v>
      </c>
      <c r="M65" s="11">
        <f t="shared" si="44"/>
        <v>1530</v>
      </c>
      <c r="N65" s="11">
        <f t="shared" si="45"/>
        <v>136</v>
      </c>
      <c r="O65" s="11">
        <f t="shared" si="46"/>
        <v>270</v>
      </c>
      <c r="P65" s="32"/>
    </row>
    <row r="66" spans="1:16" s="2" customFormat="1">
      <c r="A66" s="12" t="s">
        <v>80</v>
      </c>
      <c r="B66" s="5">
        <v>16</v>
      </c>
      <c r="C66" s="5">
        <v>14</v>
      </c>
      <c r="D66" s="65">
        <f>1310/16</f>
        <v>81.875</v>
      </c>
      <c r="E66" s="4">
        <f t="shared" si="39"/>
        <v>11</v>
      </c>
      <c r="F66" s="4">
        <f t="shared" si="48"/>
        <v>0</v>
      </c>
      <c r="G66" s="11">
        <f t="shared" si="40"/>
        <v>900.625</v>
      </c>
      <c r="H66" s="11">
        <f t="shared" si="41"/>
        <v>1146.25</v>
      </c>
      <c r="I66" s="5">
        <v>90</v>
      </c>
      <c r="J66" s="11">
        <f t="shared" si="42"/>
        <v>990</v>
      </c>
      <c r="K66" s="11">
        <f>0+0+1+1+1</f>
        <v>3</v>
      </c>
      <c r="L66" s="11">
        <f t="shared" si="43"/>
        <v>270</v>
      </c>
      <c r="M66" s="11">
        <f t="shared" si="44"/>
        <v>1260</v>
      </c>
      <c r="N66" s="11">
        <f t="shared" si="45"/>
        <v>113.75</v>
      </c>
      <c r="O66" s="11">
        <f t="shared" si="46"/>
        <v>270</v>
      </c>
      <c r="P66" s="32"/>
    </row>
    <row r="67" spans="1:16" s="2" customFormat="1">
      <c r="A67" s="12" t="s">
        <v>81</v>
      </c>
      <c r="B67" s="5"/>
      <c r="C67" s="5">
        <v>0</v>
      </c>
      <c r="D67" s="5"/>
      <c r="E67" s="4">
        <f t="shared" si="39"/>
        <v>0</v>
      </c>
      <c r="F67" s="4">
        <f t="shared" si="48"/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 t="shared" ref="K67:K70" si="49"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si="49"/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2" t="s">
        <v>49</v>
      </c>
      <c r="B71" s="39"/>
      <c r="C71" s="39"/>
      <c r="D71" s="39"/>
      <c r="E71" s="39"/>
      <c r="F71" s="39"/>
      <c r="G71" s="17">
        <f>SUM(G63:G70)</f>
        <v>2280.5625</v>
      </c>
      <c r="H71" s="17">
        <f>SUM(H63:H70)</f>
        <v>3145.125</v>
      </c>
      <c r="I71" s="39"/>
      <c r="J71" s="17">
        <f>SUM(J63:J70)</f>
        <v>2505</v>
      </c>
      <c r="K71" s="41"/>
      <c r="L71" s="17">
        <f>SUM(L63:L70)</f>
        <v>950</v>
      </c>
      <c r="M71" s="17">
        <f>SUM(M63:M70)</f>
        <v>3455</v>
      </c>
      <c r="N71" s="17">
        <f>SUM(N63:N70)</f>
        <v>309.875</v>
      </c>
      <c r="O71" s="17">
        <f>SUM(O63:O70)-P71</f>
        <v>0</v>
      </c>
      <c r="P71" s="17">
        <f>0+0+85+245+175+180+90+175</f>
        <v>950</v>
      </c>
    </row>
    <row r="72" spans="1:16" s="2" customFormat="1" ht="15.75" thickTop="1">
      <c r="A72" s="19" t="s">
        <v>12</v>
      </c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>
      <c r="A73" s="29"/>
    </row>
    <row r="74" spans="1:16" ht="16.5" thickBot="1"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70" t="s">
        <v>36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55" t="s">
        <v>65</v>
      </c>
      <c r="B76" s="67">
        <v>36206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5.75" thickBot="1">
      <c r="A78" s="66" t="s">
        <v>86</v>
      </c>
      <c r="B78" s="26">
        <f>G17+G31+G41+G47+G60+G71</f>
        <v>36170.979166666664</v>
      </c>
    </row>
    <row r="79" spans="1:16">
      <c r="A79" s="22" t="s">
        <v>59</v>
      </c>
      <c r="B79" s="44">
        <f>J17+J31+J41+J47+J60+J71</f>
        <v>43527</v>
      </c>
    </row>
    <row r="80" spans="1:16" ht="15.75" thickBot="1">
      <c r="A80" s="23" t="s">
        <v>60</v>
      </c>
      <c r="B80" s="51">
        <f>B81-B76-B77</f>
        <v>12684.625</v>
      </c>
    </row>
    <row r="81" spans="1:2" ht="15.75" thickBot="1">
      <c r="A81" s="45" t="s">
        <v>63</v>
      </c>
      <c r="B81" s="47">
        <f>H17+H31+H41+H47+H60+H71</f>
        <v>48890.625</v>
      </c>
    </row>
    <row r="82" spans="1:2">
      <c r="A82" s="46" t="s">
        <v>52</v>
      </c>
      <c r="B82" s="48">
        <f>M17+M31+M41+M47+M60+M71</f>
        <v>59073</v>
      </c>
    </row>
    <row r="83" spans="1:2">
      <c r="A83" s="43" t="s">
        <v>58</v>
      </c>
      <c r="B83" s="27">
        <f>N17+N31+N41+N47+N60+N71</f>
        <v>10182.375</v>
      </c>
    </row>
    <row r="84" spans="1:2" ht="15.75" thickBot="1">
      <c r="A84" s="24" t="s">
        <v>57</v>
      </c>
      <c r="B84" s="50">
        <f>L17+L31+L41+L47+L60+L71</f>
        <v>8766</v>
      </c>
    </row>
    <row r="85" spans="1:2" ht="15.75" thickBot="1">
      <c r="A85" s="49" t="s">
        <v>66</v>
      </c>
      <c r="B85" s="53">
        <f>P17+P31+P41+P47+P60+P71</f>
        <v>15546</v>
      </c>
    </row>
    <row r="86" spans="1:2">
      <c r="A86" s="52" t="s">
        <v>62</v>
      </c>
      <c r="B86" s="28">
        <f>O17+O31+O41+O47+O60+O71</f>
        <v>0</v>
      </c>
    </row>
    <row r="87" spans="1:2">
      <c r="A87" s="25" t="s">
        <v>61</v>
      </c>
      <c r="B87" s="69">
        <v>38903</v>
      </c>
    </row>
    <row r="88" spans="1:2" ht="15.75" thickBot="1">
      <c r="A88" s="68" t="s">
        <v>87</v>
      </c>
      <c r="B88" s="58">
        <f>B87+B85-B80-B89</f>
        <v>41764.375</v>
      </c>
    </row>
    <row r="89" spans="1:2" ht="15.75" thickBot="1">
      <c r="A89" s="57" t="s">
        <v>64</v>
      </c>
      <c r="B89" s="60">
        <v>0</v>
      </c>
    </row>
    <row r="90" spans="1:2" ht="15.75" thickBot="1">
      <c r="A90" s="59" t="s">
        <v>67</v>
      </c>
      <c r="B90" s="42">
        <f>(B79+B88)+B86</f>
        <v>85291.375</v>
      </c>
    </row>
    <row r="91" spans="1:2" ht="15.75" thickBot="1">
      <c r="A91" s="33" t="s">
        <v>68</v>
      </c>
    </row>
  </sheetData>
  <mergeCells count="5">
    <mergeCell ref="A1:P1"/>
    <mergeCell ref="A2:P2"/>
    <mergeCell ref="A3:P3"/>
    <mergeCell ref="A18:P18"/>
    <mergeCell ref="A32:P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2015-06-10T18:20:15Z</dcterms:modified>
</cp:coreProperties>
</file>