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2"/>
  <c r="P48"/>
  <c r="P61"/>
  <c r="P72"/>
  <c r="K16"/>
  <c r="K40"/>
  <c r="K64"/>
  <c r="K55"/>
  <c r="K51"/>
  <c r="K45"/>
  <c r="K41"/>
  <c r="K26"/>
  <c r="K13"/>
  <c r="K12"/>
  <c r="K11"/>
  <c r="K10"/>
  <c r="K9"/>
  <c r="K8"/>
  <c r="K7"/>
  <c r="K6"/>
  <c r="K5"/>
  <c r="F10"/>
  <c r="F7"/>
  <c r="F6"/>
  <c r="F5"/>
  <c r="K39"/>
  <c r="K20"/>
  <c r="K65"/>
  <c r="K25"/>
  <c r="K21"/>
  <c r="K15"/>
  <c r="K14"/>
  <c r="F22"/>
  <c r="F20"/>
  <c r="K23"/>
  <c r="K67"/>
  <c r="K22"/>
  <c r="K28"/>
  <c r="F26"/>
  <c r="F24"/>
  <c r="K29"/>
  <c r="K66"/>
  <c r="K27"/>
  <c r="F13"/>
  <c r="F64"/>
  <c r="K37"/>
  <c r="F12"/>
  <c r="F11"/>
  <c r="F9"/>
  <c r="F8"/>
  <c r="F55"/>
  <c r="F40"/>
  <c r="K34"/>
  <c r="K24"/>
  <c r="L40"/>
  <c r="O40" s="1"/>
  <c r="D40"/>
  <c r="F37"/>
  <c r="D23"/>
  <c r="F23"/>
  <c r="F34"/>
  <c r="D34"/>
  <c r="F25"/>
  <c r="D25"/>
  <c r="K52"/>
  <c r="E40" l="1"/>
  <c r="H40" s="1"/>
  <c r="K68"/>
  <c r="K69"/>
  <c r="K70"/>
  <c r="K71"/>
  <c r="K53"/>
  <c r="K54"/>
  <c r="K56"/>
  <c r="K57"/>
  <c r="K58"/>
  <c r="K59"/>
  <c r="K60"/>
  <c r="K35"/>
  <c r="K36"/>
  <c r="K38"/>
  <c r="K30"/>
  <c r="K31"/>
  <c r="L6"/>
  <c r="L7"/>
  <c r="L8"/>
  <c r="L9"/>
  <c r="L10"/>
  <c r="L11"/>
  <c r="L12"/>
  <c r="L13"/>
  <c r="L14"/>
  <c r="L15"/>
  <c r="L16"/>
  <c r="L17"/>
  <c r="F67"/>
  <c r="F66"/>
  <c r="F52"/>
  <c r="F53"/>
  <c r="F54"/>
  <c r="F56"/>
  <c r="F57"/>
  <c r="F58"/>
  <c r="F59"/>
  <c r="F60"/>
  <c r="F51"/>
  <c r="F45"/>
  <c r="F35"/>
  <c r="F36"/>
  <c r="F38"/>
  <c r="F39"/>
  <c r="F41"/>
  <c r="F21"/>
  <c r="F27"/>
  <c r="F28"/>
  <c r="F29"/>
  <c r="F30"/>
  <c r="F14"/>
  <c r="F15"/>
  <c r="F16"/>
  <c r="D67"/>
  <c r="D66"/>
  <c r="D45"/>
  <c r="J40" l="1"/>
  <c r="G40"/>
  <c r="D37"/>
  <c r="D28"/>
  <c r="F65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E36"/>
  <c r="J36" s="1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G64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E53"/>
  <c r="E55"/>
  <c r="G55" s="1"/>
  <c r="E57"/>
  <c r="G57" s="1"/>
  <c r="E59"/>
  <c r="G59" s="1"/>
  <c r="E54"/>
  <c r="H54" s="1"/>
  <c r="E56"/>
  <c r="H56" s="1"/>
  <c r="E58"/>
  <c r="H58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1"/>
  <c r="J41" s="1"/>
  <c r="M41" s="1"/>
  <c r="N40" s="1"/>
  <c r="E38"/>
  <c r="J38" s="1"/>
  <c r="M38" s="1"/>
  <c r="E71"/>
  <c r="J71" s="1"/>
  <c r="M71" s="1"/>
  <c r="E69"/>
  <c r="J69" s="1"/>
  <c r="M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L42"/>
  <c r="O34"/>
  <c r="O42" s="1"/>
  <c r="E47"/>
  <c r="J47" s="1"/>
  <c r="J59"/>
  <c r="M59" s="1"/>
  <c r="J57"/>
  <c r="M57" s="1"/>
  <c r="J55"/>
  <c r="M55" s="1"/>
  <c r="J53"/>
  <c r="M53" s="1"/>
  <c r="G71"/>
  <c r="G69"/>
  <c r="G65"/>
  <c r="H64"/>
  <c r="H70"/>
  <c r="H68"/>
  <c r="J64"/>
  <c r="O64"/>
  <c r="O72" s="1"/>
  <c r="E21"/>
  <c r="H21" s="1"/>
  <c r="J60"/>
  <c r="M60" s="1"/>
  <c r="N60" s="1"/>
  <c r="J58"/>
  <c r="M58" s="1"/>
  <c r="N58" s="1"/>
  <c r="J56"/>
  <c r="M56" s="1"/>
  <c r="N56" s="1"/>
  <c r="J54"/>
  <c r="M54" s="1"/>
  <c r="N54" s="1"/>
  <c r="H71"/>
  <c r="N71" s="1"/>
  <c r="H69"/>
  <c r="H65"/>
  <c r="M47"/>
  <c r="N69"/>
  <c r="O6"/>
  <c r="L48"/>
  <c r="L31"/>
  <c r="G60"/>
  <c r="G58"/>
  <c r="G56"/>
  <c r="G54"/>
  <c r="H59"/>
  <c r="H57"/>
  <c r="N57" s="1"/>
  <c r="H55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M36" l="1"/>
  <c r="N36" s="1"/>
  <c r="N26"/>
  <c r="G38"/>
  <c r="N20"/>
  <c r="G41"/>
  <c r="H41"/>
  <c r="N41" s="1"/>
  <c r="H31"/>
  <c r="J70"/>
  <c r="M70" s="1"/>
  <c r="G34"/>
  <c r="G21"/>
  <c r="G31" s="1"/>
  <c r="N65"/>
  <c r="J68"/>
  <c r="M68" s="1"/>
  <c r="N15"/>
  <c r="O17"/>
  <c r="B85"/>
  <c r="G9"/>
  <c r="G52"/>
  <c r="G61" s="1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G72" s="1"/>
  <c r="N53"/>
  <c r="N13"/>
  <c r="J34"/>
  <c r="N55"/>
  <c r="N59"/>
  <c r="N25"/>
  <c r="N70"/>
  <c r="J21"/>
  <c r="N35"/>
  <c r="N23"/>
  <c r="N27"/>
  <c r="N30"/>
  <c r="M64"/>
  <c r="N68"/>
  <c r="N47"/>
  <c r="M6"/>
  <c r="N6" s="1"/>
  <c r="H61"/>
  <c r="M48"/>
  <c r="N45"/>
  <c r="G10"/>
  <c r="J10"/>
  <c r="M10" s="1"/>
  <c r="N10" s="1"/>
  <c r="J5"/>
  <c r="M5" s="1"/>
  <c r="H5"/>
  <c r="G42" l="1"/>
  <c r="G17"/>
  <c r="H42"/>
  <c r="H17"/>
  <c r="J72"/>
  <c r="M17"/>
  <c r="J17"/>
  <c r="M72"/>
  <c r="N66"/>
  <c r="J61"/>
  <c r="M61"/>
  <c r="H72"/>
  <c r="N11"/>
  <c r="M34"/>
  <c r="J42"/>
  <c r="N61"/>
  <c r="M21"/>
  <c r="N21" s="1"/>
  <c r="N31" s="1"/>
  <c r="J31"/>
  <c r="N48"/>
  <c r="N64"/>
  <c r="N5"/>
  <c r="B87"/>
  <c r="B79" l="1"/>
  <c r="N17"/>
  <c r="N72"/>
  <c r="B82"/>
  <c r="M31"/>
  <c r="M42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<sst xmlns="http://schemas.openxmlformats.org/spreadsheetml/2006/main" count="179" uniqueCount="96">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</sst>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topLeftCell="C1" workbookViewId="0">
      <pane ySplit="2" topLeftCell="A3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185</v>
      </c>
      <c r="F5" s="4">
        <f>0+0+2+2+2+5</f>
        <v>11</v>
      </c>
      <c r="G5" s="11">
        <f>E5*D5</f>
        <v>3622.9166666666665</v>
      </c>
      <c r="H5" s="11">
        <f>(E5+K5)*D5</f>
        <v>6658.333333333333</v>
      </c>
      <c r="I5" s="11">
        <v>25</v>
      </c>
      <c r="J5" s="11">
        <f>(I5*E5)</f>
        <v>4625</v>
      </c>
      <c r="K5" s="11">
        <f>0+0+9+3+2+7+1+2+10+9+22+6+5+6+45+1+6+10+4+5+2</f>
        <v>155</v>
      </c>
      <c r="L5" s="11">
        <f>K5*I5</f>
        <v>3875</v>
      </c>
      <c r="M5" s="11">
        <f>J5+L5</f>
        <v>8500</v>
      </c>
      <c r="N5" s="11">
        <f>M5-H5</f>
        <v>1841.666666666667</v>
      </c>
      <c r="O5" s="11">
        <f>L5</f>
        <v>3875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70</v>
      </c>
      <c r="F6" s="4">
        <f>0+0+1</f>
        <v>1</v>
      </c>
      <c r="G6" s="11">
        <f t="shared" ref="G6:G16" si="1">E6*D6</f>
        <v>2333.3333333333335</v>
      </c>
      <c r="H6" s="11">
        <f t="shared" ref="H6:H16" si="2">(E6+K6)*D6</f>
        <v>3500.0000000000005</v>
      </c>
      <c r="I6" s="11">
        <v>40</v>
      </c>
      <c r="J6" s="11">
        <f t="shared" ref="J6:J16" si="3">(I6*E6)</f>
        <v>2800</v>
      </c>
      <c r="K6" s="11">
        <f>0+0+8+2+3+1+10+1+1+1+1+2+1+1+3</f>
        <v>35</v>
      </c>
      <c r="L6" s="11">
        <f t="shared" ref="L6:L17" si="4">K6*I6</f>
        <v>1400</v>
      </c>
      <c r="M6" s="11">
        <f t="shared" ref="M6:M16" si="5">J6+L6</f>
        <v>4200</v>
      </c>
      <c r="N6" s="11">
        <f t="shared" ref="N6:N16" si="6">M6-H6</f>
        <v>699.99999999999955</v>
      </c>
      <c r="O6" s="11">
        <f t="shared" ref="O6:O16" si="7">L6</f>
        <v>1400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34</v>
      </c>
      <c r="F7" s="4">
        <f>0+0+2</f>
        <v>2</v>
      </c>
      <c r="G7" s="11">
        <f t="shared" si="1"/>
        <v>2068.3333333333335</v>
      </c>
      <c r="H7" s="11">
        <f t="shared" si="2"/>
        <v>3589.166666666667</v>
      </c>
      <c r="I7" s="11">
        <v>70</v>
      </c>
      <c r="J7" s="11">
        <f t="shared" si="3"/>
        <v>2380</v>
      </c>
      <c r="K7" s="11">
        <f>0+0+5+2+1+1+8+1+1+2+1+1+1+1</f>
        <v>25</v>
      </c>
      <c r="L7" s="11">
        <f t="shared" si="4"/>
        <v>1750</v>
      </c>
      <c r="M7" s="11">
        <f t="shared" si="5"/>
        <v>4130</v>
      </c>
      <c r="N7" s="11">
        <f t="shared" si="6"/>
        <v>540.83333333333303</v>
      </c>
      <c r="O7" s="11">
        <f t="shared" si="7"/>
        <v>1750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48</v>
      </c>
      <c r="F8" s="4">
        <f>0+0+2</f>
        <v>2</v>
      </c>
      <c r="G8" s="11">
        <f t="shared" si="1"/>
        <v>1400</v>
      </c>
      <c r="H8" s="11">
        <f t="shared" si="2"/>
        <v>2158.3333333333335</v>
      </c>
      <c r="I8" s="11">
        <v>40</v>
      </c>
      <c r="J8" s="11">
        <f t="shared" si="3"/>
        <v>1920</v>
      </c>
      <c r="K8" s="11">
        <f>0+0+10+1+4+2+2+3+1+1+2</f>
        <v>26</v>
      </c>
      <c r="L8" s="11">
        <f t="shared" si="4"/>
        <v>1040</v>
      </c>
      <c r="M8" s="11">
        <f t="shared" si="5"/>
        <v>2960</v>
      </c>
      <c r="N8" s="11">
        <f t="shared" si="6"/>
        <v>801.66666666666652</v>
      </c>
      <c r="O8" s="11">
        <f t="shared" si="7"/>
        <v>1040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20</v>
      </c>
      <c r="F9" s="4">
        <f>0+0+1</f>
        <v>1</v>
      </c>
      <c r="G9" s="11">
        <f t="shared" si="1"/>
        <v>1066.6666666666667</v>
      </c>
      <c r="H9" s="11">
        <f t="shared" si="2"/>
        <v>2133.3333333333335</v>
      </c>
      <c r="I9" s="11">
        <v>65</v>
      </c>
      <c r="J9" s="11">
        <f t="shared" si="3"/>
        <v>1300</v>
      </c>
      <c r="K9" s="11">
        <f>0+0+2+1+1+4+2+2+4+1+2+1</f>
        <v>20</v>
      </c>
      <c r="L9" s="11">
        <f t="shared" si="4"/>
        <v>1300</v>
      </c>
      <c r="M9" s="11">
        <f t="shared" si="5"/>
        <v>2600</v>
      </c>
      <c r="N9" s="11">
        <f t="shared" si="6"/>
        <v>466.66666666666652</v>
      </c>
      <c r="O9" s="11">
        <f t="shared" si="7"/>
        <v>1300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23</v>
      </c>
      <c r="F10" s="4">
        <f>0+0+1</f>
        <v>1</v>
      </c>
      <c r="G10" s="11">
        <f t="shared" si="1"/>
        <v>1878.3333333333335</v>
      </c>
      <c r="H10" s="11">
        <f t="shared" si="2"/>
        <v>4165</v>
      </c>
      <c r="I10" s="11">
        <v>100</v>
      </c>
      <c r="J10" s="11">
        <f t="shared" si="3"/>
        <v>2300</v>
      </c>
      <c r="K10" s="11">
        <f>0+0+8+1+8+2+1+2+1+1+2+1+1</f>
        <v>28</v>
      </c>
      <c r="L10" s="11">
        <f t="shared" si="4"/>
        <v>2800</v>
      </c>
      <c r="M10" s="11">
        <f t="shared" si="5"/>
        <v>5100</v>
      </c>
      <c r="N10" s="11">
        <f t="shared" si="6"/>
        <v>935</v>
      </c>
      <c r="O10" s="11">
        <f t="shared" si="7"/>
        <v>2800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19</v>
      </c>
      <c r="F11" s="4">
        <f>0+0+2</f>
        <v>2</v>
      </c>
      <c r="G11" s="11">
        <f t="shared" si="1"/>
        <v>2533.3333333333335</v>
      </c>
      <c r="H11" s="11">
        <f t="shared" si="2"/>
        <v>4133.3333333333339</v>
      </c>
      <c r="I11" s="11">
        <v>150</v>
      </c>
      <c r="J11" s="11">
        <f t="shared" si="3"/>
        <v>2850</v>
      </c>
      <c r="K11" s="11">
        <f>0+0+3+1+2+3+1+1+1</f>
        <v>12</v>
      </c>
      <c r="L11" s="11">
        <f t="shared" si="4"/>
        <v>1800</v>
      </c>
      <c r="M11" s="11">
        <f t="shared" si="5"/>
        <v>4650</v>
      </c>
      <c r="N11" s="11">
        <f t="shared" si="6"/>
        <v>516.66666666666606</v>
      </c>
      <c r="O11" s="11">
        <f t="shared" si="7"/>
        <v>1800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11</v>
      </c>
      <c r="F12" s="4">
        <f>0+0+1</f>
        <v>1</v>
      </c>
      <c r="G12" s="11">
        <f t="shared" si="1"/>
        <v>550</v>
      </c>
      <c r="H12" s="11">
        <f t="shared" si="2"/>
        <v>1200</v>
      </c>
      <c r="I12" s="64">
        <v>60</v>
      </c>
      <c r="J12" s="64">
        <f t="shared" si="3"/>
        <v>660</v>
      </c>
      <c r="K12" s="11">
        <f>0+0+2+2+1+6+1+1</f>
        <v>13</v>
      </c>
      <c r="L12" s="11">
        <f t="shared" si="4"/>
        <v>780</v>
      </c>
      <c r="M12" s="11">
        <f t="shared" si="5"/>
        <v>1440</v>
      </c>
      <c r="N12" s="11">
        <f t="shared" si="6"/>
        <v>240</v>
      </c>
      <c r="O12" s="11">
        <f t="shared" si="7"/>
        <v>780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51</v>
      </c>
      <c r="F13" s="4">
        <f>0+0+4</f>
        <v>4</v>
      </c>
      <c r="G13" s="11">
        <f t="shared" si="1"/>
        <v>2422.5</v>
      </c>
      <c r="H13" s="11">
        <f t="shared" si="2"/>
        <v>2945</v>
      </c>
      <c r="I13" s="64">
        <v>60</v>
      </c>
      <c r="J13" s="64">
        <f t="shared" si="3"/>
        <v>3060</v>
      </c>
      <c r="K13" s="11">
        <f>0+0+1+2+6+1+1</f>
        <v>11</v>
      </c>
      <c r="L13" s="11">
        <f t="shared" si="4"/>
        <v>660</v>
      </c>
      <c r="M13" s="11">
        <f t="shared" si="5"/>
        <v>3720</v>
      </c>
      <c r="N13" s="11">
        <f t="shared" si="6"/>
        <v>775</v>
      </c>
      <c r="O13" s="11">
        <f t="shared" si="7"/>
        <v>660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2</v>
      </c>
      <c r="F14" s="4">
        <f t="shared" ref="F7:F16" si="8">0+0</f>
        <v>0</v>
      </c>
      <c r="G14" s="11">
        <f t="shared" si="1"/>
        <v>95</v>
      </c>
      <c r="H14" s="11">
        <f t="shared" si="2"/>
        <v>380</v>
      </c>
      <c r="I14" s="64">
        <v>60</v>
      </c>
      <c r="J14" s="64">
        <f t="shared" si="3"/>
        <v>120</v>
      </c>
      <c r="K14" s="11">
        <f>0+0+1+3+1+1</f>
        <v>6</v>
      </c>
      <c r="L14" s="11">
        <f t="shared" si="4"/>
        <v>360</v>
      </c>
      <c r="M14" s="11">
        <f t="shared" si="5"/>
        <v>480</v>
      </c>
      <c r="N14" s="11">
        <f t="shared" si="6"/>
        <v>100</v>
      </c>
      <c r="O14" s="11">
        <f t="shared" si="7"/>
        <v>360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4</v>
      </c>
      <c r="F15" s="4">
        <f t="shared" si="8"/>
        <v>0</v>
      </c>
      <c r="G15" s="11">
        <f t="shared" si="1"/>
        <v>80</v>
      </c>
      <c r="H15" s="11">
        <f t="shared" si="2"/>
        <v>400</v>
      </c>
      <c r="I15" s="64">
        <v>30</v>
      </c>
      <c r="J15" s="64">
        <f t="shared" si="3"/>
        <v>120</v>
      </c>
      <c r="K15" s="11">
        <f>0+0+1+1+2+1+1+6+1+1+2</f>
        <v>16</v>
      </c>
      <c r="L15" s="11">
        <f t="shared" si="4"/>
        <v>480</v>
      </c>
      <c r="M15" s="11">
        <f t="shared" si="5"/>
        <v>600</v>
      </c>
      <c r="N15" s="11">
        <f t="shared" si="6"/>
        <v>200</v>
      </c>
      <c r="O15" s="11">
        <f t="shared" si="7"/>
        <v>480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31</v>
      </c>
      <c r="F16" s="4">
        <f t="shared" si="8"/>
        <v>0</v>
      </c>
      <c r="G16" s="11">
        <f t="shared" si="1"/>
        <v>426.25</v>
      </c>
      <c r="H16" s="11">
        <f t="shared" si="2"/>
        <v>1320</v>
      </c>
      <c r="I16" s="64">
        <v>20</v>
      </c>
      <c r="J16" s="64">
        <f t="shared" si="3"/>
        <v>620</v>
      </c>
      <c r="K16" s="11">
        <f>0+0+17+1+1+2+4+3+3+13+4+2+2+2+2+3+1+4+1</f>
        <v>65</v>
      </c>
      <c r="L16" s="11">
        <f t="shared" si="4"/>
        <v>1300</v>
      </c>
      <c r="M16" s="11">
        <f t="shared" si="5"/>
        <v>1920</v>
      </c>
      <c r="N16" s="11">
        <f t="shared" si="6"/>
        <v>600</v>
      </c>
      <c r="O16" s="11">
        <f t="shared" si="7"/>
        <v>1300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18050.416666666668</v>
      </c>
      <c r="H17" s="17">
        <f>SUM(H5:H15)</f>
        <v>31262.5</v>
      </c>
      <c r="I17" s="17"/>
      <c r="J17" s="17">
        <f>SUM(J5:J15)</f>
        <v>22135</v>
      </c>
      <c r="K17" s="11"/>
      <c r="L17" s="11">
        <f t="shared" si="4"/>
        <v>0</v>
      </c>
      <c r="M17" s="18">
        <f>SUM(M5:M15)</f>
        <v>38380</v>
      </c>
      <c r="N17" s="18">
        <f>SUM(N5:N15)</f>
        <v>7117.4999999999982</v>
      </c>
      <c r="O17" s="18">
        <f>SUM(O5:O15)-P17</f>
        <v>0</v>
      </c>
      <c r="P17" s="17">
        <f>0+0+2755+405+270+525+600+450+415+225+4180+470+435+590+1495+675+680+585+440+295+755</f>
        <v>16245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19</v>
      </c>
      <c r="F20" s="4">
        <f>0+0+1</f>
        <v>1</v>
      </c>
      <c r="G20" s="11">
        <f>E20*D20</f>
        <v>769.5</v>
      </c>
      <c r="H20" s="11">
        <f>(E20+K20)*D20</f>
        <v>1539</v>
      </c>
      <c r="I20" s="4">
        <v>50</v>
      </c>
      <c r="J20" s="11">
        <f>(I20*E20)</f>
        <v>950</v>
      </c>
      <c r="K20" s="11">
        <f>0+0+4+1+2+7+3+2</f>
        <v>19</v>
      </c>
      <c r="L20" s="11">
        <f>K20*I20</f>
        <v>950</v>
      </c>
      <c r="M20" s="11">
        <f>J20+L20</f>
        <v>1900</v>
      </c>
      <c r="N20" s="11">
        <f>M20-H20</f>
        <v>361</v>
      </c>
      <c r="O20" s="11">
        <f>L20</f>
        <v>950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3</v>
      </c>
      <c r="F21" s="4">
        <f>0+0</f>
        <v>0</v>
      </c>
      <c r="G21" s="11">
        <f t="shared" ref="G21:G30" si="10">E21*D21</f>
        <v>117.5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150</v>
      </c>
      <c r="K21" s="11">
        <f>0+0+5+1+6+2+1+1+1+1</f>
        <v>18</v>
      </c>
      <c r="L21" s="11">
        <f t="shared" ref="L21:L29" si="13">K21*I21</f>
        <v>900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900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25</v>
      </c>
      <c r="F22" s="4">
        <f>0+0+1</f>
        <v>1</v>
      </c>
      <c r="G22" s="11">
        <f t="shared" si="10"/>
        <v>1125</v>
      </c>
      <c r="H22" s="11">
        <f t="shared" si="11"/>
        <v>1305</v>
      </c>
      <c r="I22" s="4">
        <v>50</v>
      </c>
      <c r="J22" s="11">
        <f t="shared" si="12"/>
        <v>1250</v>
      </c>
      <c r="K22" s="11">
        <f>0+0+1+1+1+1</f>
        <v>4</v>
      </c>
      <c r="L22" s="11">
        <f t="shared" si="13"/>
        <v>200</v>
      </c>
      <c r="M22" s="11">
        <f t="shared" si="14"/>
        <v>1450</v>
      </c>
      <c r="N22" s="11">
        <f t="shared" si="15"/>
        <v>145</v>
      </c>
      <c r="O22" s="11">
        <f t="shared" si="16"/>
        <v>200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f>1160/12</f>
        <v>96.666666666666671</v>
      </c>
      <c r="E23" s="4">
        <f t="shared" si="9"/>
        <v>20</v>
      </c>
      <c r="F23" s="4">
        <f>0+0+1</f>
        <v>1</v>
      </c>
      <c r="G23" s="11">
        <f t="shared" si="10"/>
        <v>1933.3333333333335</v>
      </c>
      <c r="H23" s="11">
        <f t="shared" si="11"/>
        <v>2320</v>
      </c>
      <c r="I23" s="4">
        <v>110</v>
      </c>
      <c r="J23" s="11">
        <f t="shared" si="12"/>
        <v>2200</v>
      </c>
      <c r="K23" s="11">
        <f>0+0+3+1</f>
        <v>4</v>
      </c>
      <c r="L23" s="11">
        <f t="shared" si="13"/>
        <v>440</v>
      </c>
      <c r="M23" s="11">
        <f t="shared" si="14"/>
        <v>2640</v>
      </c>
      <c r="N23" s="11">
        <f t="shared" si="15"/>
        <v>320</v>
      </c>
      <c r="O23" s="11">
        <f t="shared" si="16"/>
        <v>440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12</v>
      </c>
      <c r="F24" s="4">
        <f>0+0+1</f>
        <v>1</v>
      </c>
      <c r="G24" s="11">
        <f t="shared" si="10"/>
        <v>1180</v>
      </c>
      <c r="H24" s="11">
        <f t="shared" si="11"/>
        <v>1671.6666666666665</v>
      </c>
      <c r="I24" s="4">
        <v>110</v>
      </c>
      <c r="J24" s="11">
        <f t="shared" si="12"/>
        <v>1320</v>
      </c>
      <c r="K24" s="11">
        <f>0+0+2+1+2</f>
        <v>5</v>
      </c>
      <c r="L24" s="11">
        <f t="shared" si="13"/>
        <v>550</v>
      </c>
      <c r="M24" s="11">
        <f t="shared" si="14"/>
        <v>1870</v>
      </c>
      <c r="N24" s="11">
        <f t="shared" si="15"/>
        <v>198.33333333333348</v>
      </c>
      <c r="O24" s="11">
        <f t="shared" si="16"/>
        <v>550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20</v>
      </c>
      <c r="F25" s="4">
        <f>0+0</f>
        <v>0</v>
      </c>
      <c r="G25" s="11">
        <f t="shared" si="10"/>
        <v>1000</v>
      </c>
      <c r="H25" s="11">
        <f t="shared" si="11"/>
        <v>1200</v>
      </c>
      <c r="I25" s="4">
        <v>60</v>
      </c>
      <c r="J25" s="11">
        <f t="shared" si="12"/>
        <v>1200</v>
      </c>
      <c r="K25" s="11">
        <f>0+0+1+1+1+1</f>
        <v>4</v>
      </c>
      <c r="L25" s="11">
        <f t="shared" si="13"/>
        <v>240</v>
      </c>
      <c r="M25" s="11">
        <f t="shared" si="14"/>
        <v>1440</v>
      </c>
      <c r="N25" s="11">
        <f t="shared" si="15"/>
        <v>240</v>
      </c>
      <c r="O25" s="11">
        <f t="shared" si="16"/>
        <v>240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11</v>
      </c>
      <c r="F26" s="4">
        <f>0+0+1</f>
        <v>1</v>
      </c>
      <c r="G26" s="11">
        <f>E26*D26</f>
        <v>1081.6666666666665</v>
      </c>
      <c r="H26" s="11">
        <f t="shared" si="11"/>
        <v>2163.333333333333</v>
      </c>
      <c r="I26" s="4">
        <v>110</v>
      </c>
      <c r="J26" s="11">
        <f t="shared" si="12"/>
        <v>1210</v>
      </c>
      <c r="K26" s="11">
        <f>0+0+2+1+1+3+2+3-2+1</f>
        <v>11</v>
      </c>
      <c r="L26" s="11">
        <f t="shared" si="13"/>
        <v>1210</v>
      </c>
      <c r="M26" s="11">
        <f t="shared" si="14"/>
        <v>2420</v>
      </c>
      <c r="N26" s="11">
        <f t="shared" si="15"/>
        <v>256.66666666666697</v>
      </c>
      <c r="O26" s="11">
        <f t="shared" si="16"/>
        <v>1210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-1</v>
      </c>
      <c r="F27" s="4">
        <f t="shared" ref="F27:F30" si="17">0+0</f>
        <v>0</v>
      </c>
      <c r="G27" s="11">
        <f t="shared" si="10"/>
        <v>-50</v>
      </c>
      <c r="H27" s="11">
        <f t="shared" si="11"/>
        <v>0</v>
      </c>
      <c r="I27" s="4">
        <v>60</v>
      </c>
      <c r="J27" s="11">
        <f t="shared" si="12"/>
        <v>-60</v>
      </c>
      <c r="K27" s="11">
        <f>0+0+1</f>
        <v>1</v>
      </c>
      <c r="L27" s="11">
        <f t="shared" si="13"/>
        <v>60</v>
      </c>
      <c r="M27" s="11">
        <f t="shared" si="14"/>
        <v>0</v>
      </c>
      <c r="N27" s="11">
        <f t="shared" si="15"/>
        <v>0</v>
      </c>
      <c r="O27" s="11">
        <f t="shared" si="16"/>
        <v>60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5</v>
      </c>
      <c r="F28" s="4">
        <f t="shared" si="17"/>
        <v>0</v>
      </c>
      <c r="G28" s="11">
        <f t="shared" si="10"/>
        <v>516.66666666666663</v>
      </c>
      <c r="H28" s="11">
        <f t="shared" si="11"/>
        <v>723.33333333333326</v>
      </c>
      <c r="I28" s="4">
        <v>125</v>
      </c>
      <c r="J28" s="11">
        <f t="shared" si="12"/>
        <v>625</v>
      </c>
      <c r="K28" s="11">
        <f>0+0+1+1</f>
        <v>2</v>
      </c>
      <c r="L28" s="11">
        <f t="shared" si="13"/>
        <v>250</v>
      </c>
      <c r="M28" s="11">
        <f t="shared" si="14"/>
        <v>875</v>
      </c>
      <c r="N28" s="11">
        <f t="shared" si="15"/>
        <v>151.66666666666674</v>
      </c>
      <c r="O28" s="11">
        <f t="shared" si="16"/>
        <v>250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1</v>
      </c>
      <c r="F29" s="4">
        <f t="shared" si="17"/>
        <v>0</v>
      </c>
      <c r="G29" s="11">
        <f t="shared" si="10"/>
        <v>91.666666666666671</v>
      </c>
      <c r="H29" s="11">
        <f t="shared" si="11"/>
        <v>733.33333333333337</v>
      </c>
      <c r="I29" s="4">
        <v>110</v>
      </c>
      <c r="J29" s="11">
        <f t="shared" si="12"/>
        <v>110</v>
      </c>
      <c r="K29" s="11">
        <f>0+0+1+3+2+1</f>
        <v>7</v>
      </c>
      <c r="L29" s="11">
        <f t="shared" si="13"/>
        <v>770</v>
      </c>
      <c r="M29" s="11">
        <f t="shared" si="14"/>
        <v>880</v>
      </c>
      <c r="N29" s="11">
        <f t="shared" si="15"/>
        <v>146.66666666666663</v>
      </c>
      <c r="O29" s="11">
        <f t="shared" si="16"/>
        <v>770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ref="K30:K31" si="18">0+0</f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7765.3333333333339</v>
      </c>
      <c r="H31" s="17">
        <f>SUM(H20:H30)</f>
        <v>12478.166666666668</v>
      </c>
      <c r="I31" s="16"/>
      <c r="J31" s="17">
        <f>SUM(J20:J30)</f>
        <v>8955</v>
      </c>
      <c r="K31" s="11">
        <f t="shared" si="18"/>
        <v>0</v>
      </c>
      <c r="L31" s="18">
        <f>SUM(L20:L30)</f>
        <v>5570</v>
      </c>
      <c r="M31" s="21">
        <f>SUM(M20:M30)</f>
        <v>14525</v>
      </c>
      <c r="N31" s="21">
        <f>SUM(N20:N30)</f>
        <v>2046.8333333333339</v>
      </c>
      <c r="O31" s="18">
        <f>SUM(O20:O30)-P31</f>
        <v>0</v>
      </c>
      <c r="P31" s="17">
        <f>0+0+1000+60+50+285+210+160+1970+320+330+50+110+285+380-110+260+100+110</f>
        <v>5570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2625/25</f>
        <v>105</v>
      </c>
      <c r="E34" s="4">
        <f t="shared" ref="E34:E41" si="19">(C34+(F34*B34))-K34</f>
        <v>21</v>
      </c>
      <c r="F34" s="4">
        <f>0+0+1</f>
        <v>1</v>
      </c>
      <c r="G34" s="11">
        <f>E34*D34</f>
        <v>2205</v>
      </c>
      <c r="H34" s="11">
        <f>(E34+K34)*D34</f>
        <v>4515</v>
      </c>
      <c r="I34" s="4">
        <v>140</v>
      </c>
      <c r="J34" s="11">
        <f t="shared" ref="J34:J41" si="20">(I34*E34)</f>
        <v>2940</v>
      </c>
      <c r="K34" s="11">
        <f>0+0+4+5+4+4+4+1</f>
        <v>22</v>
      </c>
      <c r="L34" s="11">
        <f>K34*I34</f>
        <v>3080</v>
      </c>
      <c r="M34" s="11">
        <f t="shared" ref="M34:M41" si="21">J34+L34</f>
        <v>6020</v>
      </c>
      <c r="N34" s="11">
        <f t="shared" ref="N34:N41" si="22">M34-H34</f>
        <v>1505</v>
      </c>
      <c r="O34" s="11">
        <f t="shared" ref="O34:O41" si="23">L34</f>
        <v>3080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1" si="24">0+0</f>
        <v>0</v>
      </c>
      <c r="G35" s="11">
        <f t="shared" ref="G35:G41" si="25">E35*D35</f>
        <v>0</v>
      </c>
      <c r="H35" s="11">
        <f t="shared" ref="H35:H41" si="26">(E35+K35)*D35</f>
        <v>0</v>
      </c>
      <c r="I35" s="4"/>
      <c r="J35" s="11">
        <f t="shared" si="20"/>
        <v>0</v>
      </c>
      <c r="K35" s="11">
        <f t="shared" ref="K35:K38" si="27">0+0</f>
        <v>0</v>
      </c>
      <c r="L35" s="11">
        <f t="shared" ref="L35:L41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22</v>
      </c>
      <c r="F37" s="4">
        <f>0+0+2</f>
        <v>2</v>
      </c>
      <c r="G37" s="11">
        <f t="shared" si="25"/>
        <v>2594.166666666667</v>
      </c>
      <c r="H37" s="11">
        <f t="shared" si="26"/>
        <v>3301.666666666667</v>
      </c>
      <c r="I37" s="4">
        <v>125</v>
      </c>
      <c r="J37" s="11">
        <f t="shared" si="20"/>
        <v>2750</v>
      </c>
      <c r="K37" s="11">
        <f>0+0+1+2+2+1</f>
        <v>6</v>
      </c>
      <c r="L37" s="11">
        <f>K37*I37</f>
        <v>750</v>
      </c>
      <c r="M37" s="11">
        <f t="shared" si="21"/>
        <v>3500</v>
      </c>
      <c r="N37" s="11">
        <f t="shared" si="22"/>
        <v>198.33333333333303</v>
      </c>
      <c r="O37" s="11">
        <f t="shared" si="23"/>
        <v>750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1</v>
      </c>
      <c r="F39" s="4">
        <f t="shared" si="24"/>
        <v>0</v>
      </c>
      <c r="G39" s="11">
        <f t="shared" si="25"/>
        <v>115.41666666666667</v>
      </c>
      <c r="H39" s="11">
        <f t="shared" si="26"/>
        <v>1038.75</v>
      </c>
      <c r="I39" s="4">
        <v>127</v>
      </c>
      <c r="J39" s="11">
        <f t="shared" si="20"/>
        <v>127</v>
      </c>
      <c r="K39" s="11">
        <f>0+0+3+1+1+3</f>
        <v>8</v>
      </c>
      <c r="L39" s="11">
        <f t="shared" si="28"/>
        <v>1016</v>
      </c>
      <c r="N39" s="11">
        <f>M40-H39</f>
        <v>104.25</v>
      </c>
      <c r="O39" s="11">
        <f t="shared" si="23"/>
        <v>1016</v>
      </c>
      <c r="P39" s="4"/>
    </row>
    <row r="40" spans="1:16">
      <c r="A40" s="12" t="s">
        <v>95</v>
      </c>
      <c r="B40" s="13">
        <v>25</v>
      </c>
      <c r="C40" s="5">
        <v>0</v>
      </c>
      <c r="D40" s="4">
        <f>1800/25</f>
        <v>72</v>
      </c>
      <c r="E40" s="4">
        <f t="shared" si="19"/>
        <v>42.5</v>
      </c>
      <c r="F40" s="4">
        <f>0+0+2</f>
        <v>2</v>
      </c>
      <c r="G40" s="11">
        <f t="shared" si="25"/>
        <v>3060</v>
      </c>
      <c r="H40" s="11">
        <f t="shared" si="26"/>
        <v>3600</v>
      </c>
      <c r="I40" s="4">
        <v>100</v>
      </c>
      <c r="J40" s="11">
        <f t="shared" si="20"/>
        <v>4250</v>
      </c>
      <c r="K40" s="11">
        <f>0+0+6+1+0.5</f>
        <v>7.5</v>
      </c>
      <c r="L40" s="11">
        <f t="shared" si="28"/>
        <v>750</v>
      </c>
      <c r="M40" s="11">
        <f>J39+L39</f>
        <v>1143</v>
      </c>
      <c r="N40" s="11">
        <f>M41-H40</f>
        <v>-2830</v>
      </c>
      <c r="O40" s="11">
        <f t="shared" si="23"/>
        <v>750</v>
      </c>
      <c r="P40" s="4"/>
    </row>
    <row r="41" spans="1:16">
      <c r="A41" s="12" t="s">
        <v>31</v>
      </c>
      <c r="B41" s="13">
        <v>24</v>
      </c>
      <c r="C41" s="5">
        <v>11</v>
      </c>
      <c r="D41" s="4">
        <f>1400/24</f>
        <v>58.333333333333336</v>
      </c>
      <c r="E41" s="4">
        <f t="shared" si="19"/>
        <v>8</v>
      </c>
      <c r="F41" s="4">
        <f t="shared" si="24"/>
        <v>0</v>
      </c>
      <c r="G41" s="11">
        <f t="shared" si="25"/>
        <v>466.66666666666669</v>
      </c>
      <c r="H41" s="11">
        <f t="shared" si="26"/>
        <v>641.66666666666674</v>
      </c>
      <c r="I41" s="4">
        <v>70</v>
      </c>
      <c r="J41" s="11">
        <f t="shared" si="20"/>
        <v>560</v>
      </c>
      <c r="K41" s="11">
        <f>0+0+1+1+1</f>
        <v>3</v>
      </c>
      <c r="L41" s="11">
        <f t="shared" si="28"/>
        <v>210</v>
      </c>
      <c r="M41" s="11">
        <f t="shared" si="21"/>
        <v>770</v>
      </c>
      <c r="N41" s="11">
        <f t="shared" si="22"/>
        <v>128.33333333333326</v>
      </c>
      <c r="O41" s="11">
        <f t="shared" si="23"/>
        <v>210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8441.25</v>
      </c>
      <c r="H42" s="21">
        <f>SUM(H34:H41)</f>
        <v>13097.083333333334</v>
      </c>
      <c r="I42" s="16"/>
      <c r="J42" s="21">
        <f>SUM(J34:J41)</f>
        <v>10627</v>
      </c>
      <c r="K42" s="11"/>
      <c r="L42" s="17">
        <f>SUM(L34:L41)</f>
        <v>5806</v>
      </c>
      <c r="M42" s="21">
        <f>SUM(M34:M41)</f>
        <v>11433</v>
      </c>
      <c r="N42" s="21">
        <f>SUM(N34:N41)</f>
        <v>-894.08333333333371</v>
      </c>
      <c r="O42" s="18">
        <f>SUM(O34:O41)-P42</f>
        <v>0</v>
      </c>
      <c r="P42" s="17">
        <f>0+0+1066+700+560+560+810+140+920+125+227+70+127+381+120</f>
        <v>5806</v>
      </c>
    </row>
    <row r="43" spans="1:16" ht="16.5" thickTop="1">
      <c r="A43" s="70" t="s">
        <v>32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19</v>
      </c>
      <c r="C44" s="35" t="s">
        <v>23</v>
      </c>
      <c r="D44" s="36" t="s">
        <v>74</v>
      </c>
      <c r="E44" s="36" t="s">
        <v>6</v>
      </c>
      <c r="F44" s="36" t="s">
        <v>3</v>
      </c>
      <c r="G44" s="36" t="s">
        <v>50</v>
      </c>
      <c r="H44" s="36" t="s">
        <v>51</v>
      </c>
      <c r="I44" s="36" t="s">
        <v>55</v>
      </c>
      <c r="J44" s="36" t="s">
        <v>15</v>
      </c>
      <c r="K44" s="36" t="s">
        <v>37</v>
      </c>
      <c r="L44" s="36" t="s">
        <v>38</v>
      </c>
      <c r="M44" s="36" t="s">
        <v>53</v>
      </c>
      <c r="N44" s="36" t="s">
        <v>54</v>
      </c>
      <c r="O44" s="36" t="s">
        <v>16</v>
      </c>
      <c r="P44" s="36" t="s">
        <v>4</v>
      </c>
    </row>
    <row r="45" spans="1:16">
      <c r="A45" s="12" t="s">
        <v>33</v>
      </c>
      <c r="B45" s="13">
        <v>50</v>
      </c>
      <c r="C45" s="5">
        <v>35</v>
      </c>
      <c r="D45" s="4">
        <f>3850/50</f>
        <v>77</v>
      </c>
      <c r="E45" s="4">
        <f>(C45+(F45*B45))-K45</f>
        <v>8.25</v>
      </c>
      <c r="F45" s="4">
        <f>0+0</f>
        <v>0</v>
      </c>
      <c r="G45" s="11">
        <f>E45*D45</f>
        <v>635.25</v>
      </c>
      <c r="H45" s="11">
        <f>(E45+K45)*D45</f>
        <v>2695</v>
      </c>
      <c r="I45" s="4">
        <v>100</v>
      </c>
      <c r="J45" s="11">
        <f>(I45*E45)</f>
        <v>825</v>
      </c>
      <c r="K45" s="11">
        <f>0+0+2.75+1.25+0.5+0.5+1.5+1.25+2.5+0.5+2.5+0.25+3.25+2+4.25+0.5+0.5+0.25+1.25+0.25+1</f>
        <v>26.75</v>
      </c>
      <c r="L45" s="11">
        <f>K45*I45</f>
        <v>2675</v>
      </c>
      <c r="M45" s="11">
        <f>J45+L45</f>
        <v>3500</v>
      </c>
      <c r="N45" s="11">
        <f>M45-H45</f>
        <v>805</v>
      </c>
      <c r="O45" s="11">
        <f>L45</f>
        <v>2675</v>
      </c>
      <c r="P45" s="4"/>
    </row>
    <row r="46" spans="1:16">
      <c r="A46" s="12" t="s">
        <v>34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35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635.25</v>
      </c>
      <c r="H48" s="17">
        <f>SUM(H45:H47)</f>
        <v>2695</v>
      </c>
      <c r="I48" s="16"/>
      <c r="J48" s="17">
        <f>SUM(J45:J47)</f>
        <v>825</v>
      </c>
      <c r="K48" s="17"/>
      <c r="L48" s="17">
        <f>SUM(L45:L47)</f>
        <v>2675</v>
      </c>
      <c r="M48" s="17">
        <f>SUM(M45:M47)</f>
        <v>3500</v>
      </c>
      <c r="N48" s="17">
        <f>SUM(N45:N47)</f>
        <v>805</v>
      </c>
      <c r="O48" s="17">
        <f>SUM(O45:O47)-P48</f>
        <v>0</v>
      </c>
      <c r="P48" s="17">
        <f>0+0+275+125+50+50+150+125+250+50+250+25+325+200+425+50+50+25+125+25+100</f>
        <v>2675</v>
      </c>
    </row>
    <row r="49" spans="1:16" s="1" customFormat="1" ht="16.5" thickTop="1">
      <c r="A49" s="76" t="s">
        <v>39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19</v>
      </c>
      <c r="C50" s="35" t="s">
        <v>23</v>
      </c>
      <c r="D50" s="36" t="s">
        <v>74</v>
      </c>
      <c r="E50" s="36" t="s">
        <v>6</v>
      </c>
      <c r="F50" s="36" t="s">
        <v>3</v>
      </c>
      <c r="G50" s="36" t="s">
        <v>50</v>
      </c>
      <c r="H50" s="36" t="s">
        <v>51</v>
      </c>
      <c r="I50" s="36" t="s">
        <v>55</v>
      </c>
      <c r="J50" s="36" t="s">
        <v>15</v>
      </c>
      <c r="K50" s="36" t="s">
        <v>37</v>
      </c>
      <c r="L50" s="36" t="s">
        <v>38</v>
      </c>
      <c r="M50" s="36" t="s">
        <v>53</v>
      </c>
      <c r="N50" s="36" t="s">
        <v>54</v>
      </c>
      <c r="O50" s="36" t="s">
        <v>16</v>
      </c>
      <c r="P50" s="36" t="s">
        <v>4</v>
      </c>
    </row>
    <row r="51" spans="1:16" s="2" customFormat="1">
      <c r="A51" s="12" t="s">
        <v>73</v>
      </c>
      <c r="B51" s="5">
        <v>8</v>
      </c>
      <c r="C51" s="5">
        <v>8</v>
      </c>
      <c r="D51" s="65">
        <f>1816/8</f>
        <v>227</v>
      </c>
      <c r="E51" s="4">
        <f t="shared" ref="E51:E60" si="29">(C51+(F51*B51))-K51</f>
        <v>5</v>
      </c>
      <c r="F51" s="4">
        <f>0+0</f>
        <v>0</v>
      </c>
      <c r="G51" s="11">
        <f t="shared" ref="G51:G60" si="30">E51*D51</f>
        <v>1135</v>
      </c>
      <c r="H51" s="11">
        <f t="shared" ref="H51:H60" si="31">(E51+K51)*D51</f>
        <v>1816</v>
      </c>
      <c r="I51" s="5">
        <v>250</v>
      </c>
      <c r="J51" s="11">
        <f t="shared" ref="J51:J60" si="32">(I51*E51)</f>
        <v>1250</v>
      </c>
      <c r="K51" s="11">
        <f>0+0+1+1+1</f>
        <v>3</v>
      </c>
      <c r="L51" s="11">
        <f>K51*I51</f>
        <v>750</v>
      </c>
      <c r="M51" s="11">
        <f t="shared" ref="M51:M60" si="33">J51+L51</f>
        <v>2000</v>
      </c>
      <c r="N51" s="11">
        <f t="shared" ref="N51:N60" si="34">M51-H51</f>
        <v>184</v>
      </c>
      <c r="O51" s="11">
        <f t="shared" ref="O51:O60" si="35">L51</f>
        <v>750</v>
      </c>
      <c r="P51" s="32"/>
    </row>
    <row r="52" spans="1:16" s="2" customFormat="1">
      <c r="A52" s="12" t="s">
        <v>75</v>
      </c>
      <c r="B52" s="5">
        <v>8</v>
      </c>
      <c r="C52" s="5">
        <v>11</v>
      </c>
      <c r="D52" s="65">
        <f>1890/8</f>
        <v>236.25</v>
      </c>
      <c r="E52" s="4">
        <f t="shared" si="29"/>
        <v>10</v>
      </c>
      <c r="F52" s="4">
        <f t="shared" ref="F52:F60" si="36">0+0</f>
        <v>0</v>
      </c>
      <c r="G52" s="11">
        <f t="shared" si="30"/>
        <v>2362.5</v>
      </c>
      <c r="H52" s="11">
        <f t="shared" si="31"/>
        <v>2598.75</v>
      </c>
      <c r="I52" s="5">
        <v>250</v>
      </c>
      <c r="J52" s="11">
        <f t="shared" si="32"/>
        <v>2500</v>
      </c>
      <c r="K52" s="11">
        <f>0+0+1</f>
        <v>1</v>
      </c>
      <c r="L52" s="11">
        <f t="shared" ref="L52:L60" si="37">K52*I52</f>
        <v>250</v>
      </c>
      <c r="M52" s="11">
        <f t="shared" si="33"/>
        <v>2750</v>
      </c>
      <c r="N52" s="11">
        <f t="shared" si="34"/>
        <v>151.25</v>
      </c>
      <c r="O52" s="11">
        <f t="shared" si="35"/>
        <v>250</v>
      </c>
      <c r="P52" s="32"/>
    </row>
    <row r="53" spans="1:16" s="2" customFormat="1">
      <c r="A53" s="12" t="s">
        <v>76</v>
      </c>
      <c r="B53" s="5">
        <v>64</v>
      </c>
      <c r="C53" s="5">
        <v>0</v>
      </c>
      <c r="D53" s="65">
        <f>1700/64</f>
        <v>26.5625</v>
      </c>
      <c r="E53" s="4">
        <f t="shared" si="29"/>
        <v>0</v>
      </c>
      <c r="F53" s="4">
        <f t="shared" si="36"/>
        <v>0</v>
      </c>
      <c r="G53" s="11">
        <f t="shared" si="30"/>
        <v>0</v>
      </c>
      <c r="H53" s="11">
        <f t="shared" si="31"/>
        <v>0</v>
      </c>
      <c r="I53" s="5">
        <v>30</v>
      </c>
      <c r="J53" s="11">
        <f t="shared" si="32"/>
        <v>0</v>
      </c>
      <c r="K53" s="11">
        <f t="shared" ref="K53:K60" si="38">0+0</f>
        <v>0</v>
      </c>
      <c r="L53" s="11">
        <f t="shared" si="37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77</v>
      </c>
      <c r="B54" s="5">
        <v>72</v>
      </c>
      <c r="C54" s="5">
        <v>72</v>
      </c>
      <c r="D54" s="65">
        <f>1700/72</f>
        <v>23.611111111111111</v>
      </c>
      <c r="E54" s="4">
        <f t="shared" si="29"/>
        <v>72</v>
      </c>
      <c r="F54" s="4">
        <f t="shared" si="36"/>
        <v>0</v>
      </c>
      <c r="G54" s="11">
        <f t="shared" si="30"/>
        <v>1700</v>
      </c>
      <c r="H54" s="11">
        <f t="shared" si="31"/>
        <v>1700</v>
      </c>
      <c r="I54" s="5">
        <v>30</v>
      </c>
      <c r="J54" s="11">
        <f t="shared" si="32"/>
        <v>2160</v>
      </c>
      <c r="K54" s="11">
        <f t="shared" si="38"/>
        <v>0</v>
      </c>
      <c r="L54" s="11">
        <f t="shared" si="37"/>
        <v>0</v>
      </c>
      <c r="M54" s="11">
        <f t="shared" si="33"/>
        <v>2160</v>
      </c>
      <c r="N54" s="11">
        <f t="shared" si="34"/>
        <v>460</v>
      </c>
      <c r="O54" s="11">
        <f t="shared" si="35"/>
        <v>0</v>
      </c>
      <c r="P54" s="32"/>
    </row>
    <row r="55" spans="1:16" s="2" customFormat="1">
      <c r="A55" s="12" t="s">
        <v>92</v>
      </c>
      <c r="B55" s="5">
        <v>50</v>
      </c>
      <c r="C55" s="5">
        <v>10</v>
      </c>
      <c r="D55" s="5">
        <f>1500/50</f>
        <v>30</v>
      </c>
      <c r="E55" s="4">
        <f t="shared" si="29"/>
        <v>30</v>
      </c>
      <c r="F55" s="4">
        <f>0+0+1</f>
        <v>1</v>
      </c>
      <c r="G55" s="11">
        <f t="shared" si="30"/>
        <v>900</v>
      </c>
      <c r="H55" s="11">
        <f t="shared" si="31"/>
        <v>1800</v>
      </c>
      <c r="I55" s="5">
        <v>35</v>
      </c>
      <c r="J55" s="11">
        <f t="shared" si="32"/>
        <v>1050</v>
      </c>
      <c r="K55" s="11">
        <f>0+0+4+1+9+4+6+3+3</f>
        <v>30</v>
      </c>
      <c r="L55" s="11">
        <f t="shared" si="37"/>
        <v>1050</v>
      </c>
      <c r="M55" s="11">
        <f t="shared" si="33"/>
        <v>2100</v>
      </c>
      <c r="N55" s="11">
        <f t="shared" si="34"/>
        <v>300</v>
      </c>
      <c r="O55" s="11">
        <f t="shared" si="35"/>
        <v>1050</v>
      </c>
      <c r="P55" s="32"/>
    </row>
    <row r="56" spans="1:16" s="2" customFormat="1">
      <c r="A56" s="12" t="s">
        <v>40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41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42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43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>
      <c r="A60" s="12" t="s">
        <v>44</v>
      </c>
      <c r="B60" s="5"/>
      <c r="C60" s="5">
        <v>0</v>
      </c>
      <c r="D60" s="5"/>
      <c r="E60" s="4">
        <f t="shared" si="29"/>
        <v>0</v>
      </c>
      <c r="F60" s="4">
        <f t="shared" si="36"/>
        <v>0</v>
      </c>
      <c r="G60" s="11">
        <f t="shared" si="30"/>
        <v>0</v>
      </c>
      <c r="H60" s="11">
        <f t="shared" si="31"/>
        <v>0</v>
      </c>
      <c r="I60" s="5"/>
      <c r="J60" s="11">
        <f t="shared" si="32"/>
        <v>0</v>
      </c>
      <c r="K60" s="11">
        <f t="shared" si="38"/>
        <v>0</v>
      </c>
      <c r="L60" s="11">
        <f t="shared" si="37"/>
        <v>0</v>
      </c>
      <c r="M60" s="11">
        <f t="shared" si="33"/>
        <v>0</v>
      </c>
      <c r="N60" s="11">
        <f t="shared" si="34"/>
        <v>0</v>
      </c>
      <c r="O60" s="11">
        <f t="shared" si="35"/>
        <v>0</v>
      </c>
      <c r="P60" s="32"/>
    </row>
    <row r="61" spans="1:16" s="2" customFormat="1" ht="15.75" thickBot="1">
      <c r="A61" s="38" t="s">
        <v>12</v>
      </c>
      <c r="B61" s="39"/>
      <c r="C61" s="39"/>
      <c r="D61" s="39"/>
      <c r="E61" s="16"/>
      <c r="F61" s="40"/>
      <c r="G61" s="17">
        <f>SUM(G51:G60)</f>
        <v>6097.5</v>
      </c>
      <c r="H61" s="17">
        <f>SUM(H51:H60)</f>
        <v>7914.75</v>
      </c>
      <c r="I61" s="39"/>
      <c r="J61" s="17">
        <f>SUM(J51:J60)</f>
        <v>6960</v>
      </c>
      <c r="K61" s="41"/>
      <c r="L61" s="17">
        <f>SUM(L51:L60)</f>
        <v>2050</v>
      </c>
      <c r="M61" s="17">
        <f>SUM(M51:M60)</f>
        <v>9010</v>
      </c>
      <c r="N61" s="17">
        <f>SUM(N51:N60)</f>
        <v>1095.25</v>
      </c>
      <c r="O61" s="17">
        <f>SUM(O51:O60)-P61</f>
        <v>0</v>
      </c>
      <c r="P61" s="17">
        <f>0+0+390+35+565+250+140+210+105+355</f>
        <v>2050</v>
      </c>
    </row>
    <row r="62" spans="1:16" s="2" customFormat="1" ht="16.5" thickTop="1">
      <c r="A62" s="78" t="s">
        <v>45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6" s="2" customFormat="1">
      <c r="A63" s="3" t="s">
        <v>2</v>
      </c>
      <c r="B63" s="35" t="s">
        <v>19</v>
      </c>
      <c r="C63" s="35" t="s">
        <v>23</v>
      </c>
      <c r="D63" s="36" t="s">
        <v>5</v>
      </c>
      <c r="E63" s="36" t="s">
        <v>6</v>
      </c>
      <c r="F63" s="36" t="s">
        <v>3</v>
      </c>
      <c r="G63" s="36" t="s">
        <v>50</v>
      </c>
      <c r="H63" s="36" t="s">
        <v>51</v>
      </c>
      <c r="I63" s="36" t="s">
        <v>55</v>
      </c>
      <c r="J63" s="36" t="s">
        <v>15</v>
      </c>
      <c r="K63" s="36" t="s">
        <v>37</v>
      </c>
      <c r="L63" s="36" t="s">
        <v>38</v>
      </c>
      <c r="M63" s="36" t="s">
        <v>53</v>
      </c>
      <c r="N63" s="36" t="s">
        <v>54</v>
      </c>
      <c r="O63" s="36" t="s">
        <v>16</v>
      </c>
      <c r="P63" s="36" t="s">
        <v>4</v>
      </c>
    </row>
    <row r="64" spans="1:16" s="2" customFormat="1">
      <c r="A64" s="12" t="s">
        <v>78</v>
      </c>
      <c r="B64" s="5">
        <v>16</v>
      </c>
      <c r="C64" s="5">
        <v>1</v>
      </c>
      <c r="D64" s="5">
        <f>2256/16</f>
        <v>141</v>
      </c>
      <c r="E64" s="4">
        <f t="shared" ref="E64:E71" si="39">(C64+(F64*B64))-K64</f>
        <v>14</v>
      </c>
      <c r="F64" s="4">
        <f>0+0+1</f>
        <v>1</v>
      </c>
      <c r="G64" s="11">
        <f t="shared" ref="G64:G71" si="40">E64*D64</f>
        <v>1974</v>
      </c>
      <c r="H64" s="11">
        <f t="shared" ref="H64:H71" si="41">(E64+K64)*D64</f>
        <v>2397</v>
      </c>
      <c r="I64" s="5">
        <v>155</v>
      </c>
      <c r="J64" s="11">
        <f t="shared" ref="J64:J71" si="42">(I64*E64)</f>
        <v>2170</v>
      </c>
      <c r="K64" s="11">
        <f>0+0+1+1+1</f>
        <v>3</v>
      </c>
      <c r="L64" s="11">
        <f t="shared" ref="L64:L71" si="43">K64*I64</f>
        <v>465</v>
      </c>
      <c r="M64" s="11">
        <f t="shared" ref="M64:M71" si="44">J64+L64</f>
        <v>2635</v>
      </c>
      <c r="N64" s="11">
        <f t="shared" ref="N64:N71" si="45">M64-H64</f>
        <v>238</v>
      </c>
      <c r="O64" s="11">
        <f t="shared" ref="O64:O71" si="46">L64</f>
        <v>465</v>
      </c>
      <c r="P64" s="32"/>
    </row>
    <row r="65" spans="1:16" s="2" customFormat="1">
      <c r="A65" s="12" t="s">
        <v>79</v>
      </c>
      <c r="B65" s="5">
        <v>16</v>
      </c>
      <c r="C65" s="5">
        <v>6</v>
      </c>
      <c r="D65" s="65">
        <f>1237/16</f>
        <v>77.3125</v>
      </c>
      <c r="E65" s="4">
        <f t="shared" si="39"/>
        <v>0</v>
      </c>
      <c r="F65" s="4">
        <f t="shared" ref="F65" si="47">0+0</f>
        <v>0</v>
      </c>
      <c r="G65" s="11">
        <f t="shared" si="40"/>
        <v>0</v>
      </c>
      <c r="H65" s="11">
        <f t="shared" si="41"/>
        <v>463.875</v>
      </c>
      <c r="I65" s="5">
        <v>85</v>
      </c>
      <c r="J65" s="11">
        <f t="shared" si="42"/>
        <v>0</v>
      </c>
      <c r="K65" s="11">
        <f>0+0+1+1+2+1+1</f>
        <v>6</v>
      </c>
      <c r="L65" s="11">
        <f t="shared" si="43"/>
        <v>510</v>
      </c>
      <c r="M65" s="11">
        <f t="shared" si="44"/>
        <v>510</v>
      </c>
      <c r="N65" s="11">
        <f t="shared" si="45"/>
        <v>46.125</v>
      </c>
      <c r="O65" s="11">
        <f t="shared" si="46"/>
        <v>510</v>
      </c>
      <c r="P65" s="32"/>
    </row>
    <row r="66" spans="1:16" s="2" customFormat="1">
      <c r="A66" s="12" t="s">
        <v>80</v>
      </c>
      <c r="B66" s="5">
        <v>18</v>
      </c>
      <c r="C66" s="5">
        <v>17</v>
      </c>
      <c r="D66" s="65">
        <f>1476/18</f>
        <v>82</v>
      </c>
      <c r="E66" s="4">
        <f t="shared" si="39"/>
        <v>12</v>
      </c>
      <c r="F66" s="4">
        <f t="shared" ref="F66:F71" si="48">0+0</f>
        <v>0</v>
      </c>
      <c r="G66" s="11">
        <f t="shared" si="40"/>
        <v>984</v>
      </c>
      <c r="H66" s="11">
        <f t="shared" si="41"/>
        <v>1394</v>
      </c>
      <c r="I66" s="5">
        <v>90</v>
      </c>
      <c r="J66" s="11">
        <f t="shared" si="42"/>
        <v>1080</v>
      </c>
      <c r="K66" s="11">
        <f>0+0+1+1+2+1</f>
        <v>5</v>
      </c>
      <c r="L66" s="11">
        <f t="shared" si="43"/>
        <v>450</v>
      </c>
      <c r="M66" s="11">
        <f t="shared" si="44"/>
        <v>1530</v>
      </c>
      <c r="N66" s="11">
        <f t="shared" si="45"/>
        <v>136</v>
      </c>
      <c r="O66" s="11">
        <f t="shared" si="46"/>
        <v>450</v>
      </c>
      <c r="P66" s="32"/>
    </row>
    <row r="67" spans="1:16" s="2" customFormat="1">
      <c r="A67" s="12" t="s">
        <v>81</v>
      </c>
      <c r="B67" s="5">
        <v>16</v>
      </c>
      <c r="C67" s="5">
        <v>14</v>
      </c>
      <c r="D67" s="65">
        <f>1310/16</f>
        <v>81.875</v>
      </c>
      <c r="E67" s="4">
        <f t="shared" si="39"/>
        <v>7</v>
      </c>
      <c r="F67" s="4">
        <f t="shared" si="48"/>
        <v>0</v>
      </c>
      <c r="G67" s="11">
        <f t="shared" si="40"/>
        <v>573.125</v>
      </c>
      <c r="H67" s="11">
        <f t="shared" si="41"/>
        <v>1146.25</v>
      </c>
      <c r="I67" s="5">
        <v>90</v>
      </c>
      <c r="J67" s="11">
        <f t="shared" si="42"/>
        <v>630</v>
      </c>
      <c r="K67" s="11">
        <f>0+0+1+1+1+2+1+1</f>
        <v>7</v>
      </c>
      <c r="L67" s="11">
        <f t="shared" si="43"/>
        <v>630</v>
      </c>
      <c r="M67" s="11">
        <f t="shared" si="44"/>
        <v>1260</v>
      </c>
      <c r="N67" s="11">
        <f t="shared" si="45"/>
        <v>113.75</v>
      </c>
      <c r="O67" s="11">
        <f t="shared" si="46"/>
        <v>630</v>
      </c>
      <c r="P67" s="32"/>
    </row>
    <row r="68" spans="1:16" s="2" customFormat="1">
      <c r="A68" s="12" t="s">
        <v>46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ref="K68:K71" si="49"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47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48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>
      <c r="A71" s="12" t="s">
        <v>49</v>
      </c>
      <c r="B71" s="5"/>
      <c r="C71" s="5">
        <v>0</v>
      </c>
      <c r="D71" s="5"/>
      <c r="E71" s="4">
        <f t="shared" si="39"/>
        <v>0</v>
      </c>
      <c r="F71" s="4">
        <f t="shared" si="48"/>
        <v>0</v>
      </c>
      <c r="G71" s="11">
        <f t="shared" si="40"/>
        <v>0</v>
      </c>
      <c r="H71" s="11">
        <f t="shared" si="41"/>
        <v>0</v>
      </c>
      <c r="I71" s="5"/>
      <c r="J71" s="11">
        <f t="shared" si="42"/>
        <v>0</v>
      </c>
      <c r="K71" s="11">
        <f t="shared" si="49"/>
        <v>0</v>
      </c>
      <c r="L71" s="11">
        <f t="shared" si="43"/>
        <v>0</v>
      </c>
      <c r="M71" s="11">
        <f t="shared" si="44"/>
        <v>0</v>
      </c>
      <c r="N71" s="11">
        <f t="shared" si="45"/>
        <v>0</v>
      </c>
      <c r="O71" s="11">
        <f t="shared" si="46"/>
        <v>0</v>
      </c>
      <c r="P71" s="32"/>
    </row>
    <row r="72" spans="1:16" s="2" customFormat="1" ht="15.75" thickBot="1">
      <c r="A72" s="19" t="s">
        <v>12</v>
      </c>
      <c r="B72" s="39"/>
      <c r="C72" s="39"/>
      <c r="D72" s="39"/>
      <c r="E72" s="39"/>
      <c r="F72" s="39"/>
      <c r="G72" s="17">
        <f>SUM(G64:G71)</f>
        <v>3531.125</v>
      </c>
      <c r="H72" s="17">
        <f>SUM(H64:H71)</f>
        <v>5401.125</v>
      </c>
      <c r="I72" s="39"/>
      <c r="J72" s="17">
        <f>SUM(J64:J71)</f>
        <v>3880</v>
      </c>
      <c r="K72" s="41"/>
      <c r="L72" s="17">
        <f>SUM(L64:L71)</f>
        <v>2055</v>
      </c>
      <c r="M72" s="17">
        <f>SUM(M64:M71)</f>
        <v>5935</v>
      </c>
      <c r="N72" s="17">
        <f>SUM(N64:N71)</f>
        <v>533.875</v>
      </c>
      <c r="O72" s="17">
        <f>SUM(O64:O71)-P72</f>
        <v>0</v>
      </c>
      <c r="P72" s="17">
        <f>0+0+85+245+175+180+90+685+265+90+85+155</f>
        <v>2055</v>
      </c>
    </row>
    <row r="73" spans="1:16" s="2" customFormat="1" ht="15.75" thickTop="1">
      <c r="A73" s="29"/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/>
    <row r="75" spans="1:16" ht="16.5" thickBot="1">
      <c r="A75" s="72" t="s">
        <v>36</v>
      </c>
      <c r="B75" s="73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55" t="s">
        <v>65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85</v>
      </c>
      <c r="B77" s="67">
        <v>36206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86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>
      <c r="A79" s="22" t="s">
        <v>59</v>
      </c>
      <c r="B79" s="26">
        <f>G17+G31+G42+G48+G61+G72</f>
        <v>44520.875</v>
      </c>
    </row>
    <row r="80" spans="1:16">
      <c r="A80" s="23" t="s">
        <v>60</v>
      </c>
      <c r="B80" s="44">
        <f>J17+J31+J42+J48+J61+J72</f>
        <v>53382</v>
      </c>
    </row>
    <row r="81" spans="1:2" ht="15.75" thickBot="1">
      <c r="A81" s="45" t="s">
        <v>63</v>
      </c>
      <c r="B81" s="51">
        <f>B82-B77-B78</f>
        <v>36642.625</v>
      </c>
    </row>
    <row r="82" spans="1:2">
      <c r="A82" s="46" t="s">
        <v>52</v>
      </c>
      <c r="B82" s="47">
        <f>H17+H31+H42+H48+H61+H72</f>
        <v>72848.625</v>
      </c>
    </row>
    <row r="83" spans="1:2">
      <c r="A83" s="43" t="s">
        <v>58</v>
      </c>
      <c r="B83" s="48">
        <f>M17+M31+M42+M48+M61+M72</f>
        <v>82783</v>
      </c>
    </row>
    <row r="84" spans="1:2">
      <c r="A84" s="24" t="s">
        <v>57</v>
      </c>
      <c r="B84" s="27">
        <f>N17+N31+N42+N48+N61+N72</f>
        <v>10704.374999999998</v>
      </c>
    </row>
    <row r="85" spans="1:2" ht="15.75" thickBot="1">
      <c r="A85" s="49" t="s">
        <v>66</v>
      </c>
      <c r="B85" s="50">
        <f>L17+L31+L42+L48+L61+L72</f>
        <v>18156</v>
      </c>
    </row>
    <row r="86" spans="1:2">
      <c r="A86" s="52" t="s">
        <v>62</v>
      </c>
      <c r="B86" s="53">
        <f>P17+P31+P42+P48+P61+P72</f>
        <v>34401</v>
      </c>
    </row>
    <row r="87" spans="1:2">
      <c r="A87" s="25" t="s">
        <v>61</v>
      </c>
      <c r="B87" s="28">
        <f>O17+O31+O42+O48+O61+O72</f>
        <v>0</v>
      </c>
    </row>
    <row r="88" spans="1:2">
      <c r="A88" s="68" t="s">
        <v>87</v>
      </c>
      <c r="B88" s="69">
        <v>38903</v>
      </c>
    </row>
    <row r="89" spans="1:2" ht="15.75" thickBot="1">
      <c r="A89" s="57" t="s">
        <v>64</v>
      </c>
      <c r="B89" s="58">
        <f>B88+B86-B81-B90</f>
        <v>36661.375</v>
      </c>
    </row>
    <row r="90" spans="1:2">
      <c r="A90" s="59" t="s">
        <v>67</v>
      </c>
      <c r="B90" s="60">
        <v>0</v>
      </c>
    </row>
    <row r="91" spans="1:2" ht="15.75" thickBot="1">
      <c r="A91" s="33" t="s">
        <v>68</v>
      </c>
      <c r="B91" s="42">
        <f>(B80+B89)+B87</f>
        <v>90043.375</v>
      </c>
    </row>
  </sheetData>
  <mergeCells count="9">
    <mergeCell ref="A43:P43"/>
    <mergeCell ref="A75:P75"/>
    <mergeCell ref="A1:P1"/>
    <mergeCell ref="A2:P2"/>
    <mergeCell ref="A3:P3"/>
    <mergeCell ref="A18:P18"/>
    <mergeCell ref="A32:P32"/>
    <mergeCell ref="A49:P49"/>
    <mergeCell ref="A62:P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2015-06-26T18:32:27Z</dcterms:modified>
</cp:coreProperties>
</file>