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bc3123882573298f/Máy tính/"/>
    </mc:Choice>
  </mc:AlternateContent>
  <xr:revisionPtr revIDLastSave="0" documentId="8_{C4292DEF-3247-4FFB-9F57-BFCD874D6D25}" xr6:coauthVersionLast="47" xr6:coauthVersionMax="47" xr10:uidLastSave="{00000000-0000-0000-0000-000000000000}"/>
  <bookViews>
    <workbookView xWindow="-110" yWindow="-110" windowWidth="22780" windowHeight="14660" xr2:uid="{04740E7C-204B-4EE9-9F6A-9EB7D984F2B2}"/>
  </bookViews>
  <sheets>
    <sheet name="Sheet1" sheetId="1" r:id="rId1"/>
  </sheets>
  <externalReferences>
    <externalReference r:id="rId2"/>
  </externalReferences>
  <definedNames>
    <definedName name="current_date" localSheetId="0">[1]Input!$M$1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9" i="1" l="1"/>
  <c r="A88" i="1"/>
  <c r="A87" i="1"/>
  <c r="A86" i="1"/>
  <c r="A85" i="1"/>
  <c r="A84" i="1"/>
  <c r="A83" i="1"/>
  <c r="A82" i="1"/>
  <c r="A81" i="1"/>
  <c r="A80" i="1"/>
  <c r="H76" i="1"/>
  <c r="I71" i="1"/>
  <c r="V66" i="1"/>
  <c r="K66" i="1"/>
  <c r="F66" i="1"/>
  <c r="I67" i="1" s="1"/>
  <c r="Z65" i="1"/>
  <c r="Z64" i="1"/>
  <c r="H64" i="1"/>
  <c r="Z63" i="1"/>
  <c r="Z62" i="1"/>
  <c r="Z61" i="1"/>
  <c r="Z60" i="1"/>
  <c r="Z58" i="1"/>
  <c r="S58" i="1"/>
  <c r="R58" i="1"/>
  <c r="Q58" i="1"/>
  <c r="P58" i="1"/>
  <c r="M58" i="1"/>
  <c r="N58" i="1" s="1"/>
  <c r="L58" i="1"/>
  <c r="K58" i="1"/>
  <c r="J58" i="1"/>
  <c r="I58" i="1"/>
  <c r="H58" i="1"/>
  <c r="F58" i="1"/>
  <c r="Z57" i="1"/>
  <c r="Q57" i="1"/>
  <c r="P57" i="1"/>
  <c r="R57" i="1" s="1"/>
  <c r="S57" i="1" s="1"/>
  <c r="N57" i="1"/>
  <c r="M57" i="1"/>
  <c r="L57" i="1"/>
  <c r="K57" i="1"/>
  <c r="I57" i="1"/>
  <c r="F57" i="1"/>
  <c r="Z56" i="1"/>
  <c r="S56" i="1"/>
  <c r="R56" i="1"/>
  <c r="Q56" i="1"/>
  <c r="P56" i="1"/>
  <c r="M56" i="1"/>
  <c r="N56" i="1" s="1"/>
  <c r="L56" i="1"/>
  <c r="K56" i="1"/>
  <c r="J56" i="1"/>
  <c r="I56" i="1"/>
  <c r="H56" i="1"/>
  <c r="F56" i="1"/>
  <c r="Z55" i="1"/>
  <c r="S55" i="1"/>
  <c r="R55" i="1"/>
  <c r="Q55" i="1"/>
  <c r="P55" i="1"/>
  <c r="N55" i="1"/>
  <c r="M55" i="1"/>
  <c r="L55" i="1"/>
  <c r="K55" i="1"/>
  <c r="J55" i="1"/>
  <c r="I55" i="1"/>
  <c r="H55" i="1"/>
  <c r="F55" i="1"/>
  <c r="Z54" i="1"/>
  <c r="Q54" i="1"/>
  <c r="P54" i="1"/>
  <c r="R54" i="1" s="1"/>
  <c r="S54" i="1" s="1"/>
  <c r="N54" i="1"/>
  <c r="M54" i="1"/>
  <c r="L54" i="1"/>
  <c r="K54" i="1"/>
  <c r="J54" i="1"/>
  <c r="I54" i="1"/>
  <c r="F54" i="1"/>
  <c r="Z53" i="1"/>
  <c r="Q53" i="1"/>
  <c r="M53" i="1"/>
  <c r="N53" i="1" s="1"/>
  <c r="L53" i="1"/>
  <c r="K53" i="1"/>
  <c r="J53" i="1"/>
  <c r="I53" i="1"/>
  <c r="H53" i="1"/>
  <c r="F53" i="1"/>
  <c r="Z52" i="1"/>
  <c r="S52" i="1"/>
  <c r="R52" i="1"/>
  <c r="Q52" i="1"/>
  <c r="P52" i="1"/>
  <c r="N52" i="1"/>
  <c r="M52" i="1"/>
  <c r="L52" i="1"/>
  <c r="K52" i="1"/>
  <c r="I52" i="1"/>
  <c r="H52" i="1"/>
  <c r="F52" i="1"/>
  <c r="Z51" i="1"/>
  <c r="Q51" i="1"/>
  <c r="M51" i="1"/>
  <c r="N51" i="1" s="1"/>
  <c r="L51" i="1"/>
  <c r="K51" i="1"/>
  <c r="J51" i="1"/>
  <c r="J66" i="1" s="1"/>
  <c r="I68" i="1" s="1"/>
  <c r="I51" i="1"/>
  <c r="H51" i="1"/>
  <c r="F51" i="1"/>
  <c r="Z50" i="1"/>
  <c r="Q50" i="1"/>
  <c r="N50" i="1"/>
  <c r="M50" i="1"/>
  <c r="L50" i="1"/>
  <c r="J50" i="1"/>
  <c r="I50" i="1"/>
  <c r="F50" i="1"/>
  <c r="Z49" i="1"/>
  <c r="R49" i="1"/>
  <c r="S49" i="1" s="1"/>
  <c r="Q49" i="1"/>
  <c r="P49" i="1"/>
  <c r="N49" i="1"/>
  <c r="L49" i="1"/>
  <c r="K49" i="1"/>
  <c r="J49" i="1"/>
  <c r="I49" i="1"/>
  <c r="H49" i="1"/>
  <c r="F49" i="1"/>
  <c r="Z48" i="1"/>
  <c r="S48" i="1"/>
  <c r="R48" i="1"/>
  <c r="Q48" i="1"/>
  <c r="P48" i="1"/>
  <c r="N48" i="1"/>
  <c r="M48" i="1"/>
  <c r="L48" i="1"/>
  <c r="K48" i="1"/>
  <c r="J48" i="1"/>
  <c r="I48" i="1"/>
  <c r="F48" i="1"/>
  <c r="Z47" i="1"/>
  <c r="R47" i="1"/>
  <c r="S47" i="1" s="1"/>
  <c r="Q47" i="1"/>
  <c r="P47" i="1"/>
  <c r="N47" i="1"/>
  <c r="M47" i="1"/>
  <c r="L47" i="1"/>
  <c r="K47" i="1"/>
  <c r="I47" i="1"/>
  <c r="H47" i="1"/>
  <c r="F47" i="1"/>
  <c r="Z46" i="1"/>
  <c r="S46" i="1"/>
  <c r="R46" i="1"/>
  <c r="Q46" i="1"/>
  <c r="P46" i="1"/>
  <c r="M46" i="1"/>
  <c r="N46" i="1" s="1"/>
  <c r="L46" i="1"/>
  <c r="K46" i="1"/>
  <c r="I46" i="1"/>
  <c r="H46" i="1"/>
  <c r="F46" i="1"/>
  <c r="Z45" i="1"/>
  <c r="R45" i="1"/>
  <c r="S45" i="1" s="1"/>
  <c r="Q45" i="1"/>
  <c r="P45" i="1"/>
  <c r="N45" i="1"/>
  <c r="M45" i="1"/>
  <c r="L45" i="1"/>
  <c r="K45" i="1"/>
  <c r="J45" i="1"/>
  <c r="I45" i="1"/>
  <c r="F45" i="1"/>
  <c r="Z44" i="1"/>
  <c r="S44" i="1"/>
  <c r="R44" i="1"/>
  <c r="Q44" i="1"/>
  <c r="P44" i="1"/>
  <c r="N44" i="1"/>
  <c r="M44" i="1"/>
  <c r="L44" i="1"/>
  <c r="K44" i="1"/>
  <c r="I44" i="1"/>
  <c r="F44" i="1"/>
  <c r="Z43" i="1"/>
  <c r="S43" i="1"/>
  <c r="R43" i="1"/>
  <c r="Q43" i="1"/>
  <c r="P43" i="1"/>
  <c r="N43" i="1"/>
  <c r="M43" i="1"/>
  <c r="L43" i="1"/>
  <c r="K43" i="1"/>
  <c r="J43" i="1"/>
  <c r="I43" i="1"/>
  <c r="F43" i="1"/>
  <c r="Z42" i="1"/>
  <c r="R42" i="1"/>
  <c r="S42" i="1" s="1"/>
  <c r="Q42" i="1"/>
  <c r="P42" i="1"/>
  <c r="M42" i="1"/>
  <c r="N42" i="1" s="1"/>
  <c r="L42" i="1"/>
  <c r="K42" i="1"/>
  <c r="I42" i="1"/>
  <c r="H42" i="1"/>
  <c r="F42" i="1"/>
  <c r="Z41" i="1"/>
  <c r="Y41" i="1"/>
  <c r="R41" i="1"/>
  <c r="S41" i="1" s="1"/>
  <c r="Q41" i="1"/>
  <c r="P41" i="1"/>
  <c r="N41" i="1"/>
  <c r="M41" i="1"/>
  <c r="L41" i="1"/>
  <c r="K41" i="1"/>
  <c r="I41" i="1"/>
  <c r="H41" i="1"/>
  <c r="F41" i="1"/>
  <c r="Z40" i="1"/>
  <c r="Y40" i="1"/>
  <c r="Q40" i="1"/>
  <c r="P40" i="1"/>
  <c r="R40" i="1" s="1"/>
  <c r="M40" i="1"/>
  <c r="M66" i="1" s="1"/>
  <c r="L40" i="1"/>
  <c r="K40" i="1"/>
  <c r="I40" i="1"/>
  <c r="H40" i="1"/>
  <c r="F40" i="1"/>
  <c r="Z39" i="1"/>
  <c r="Y39" i="1"/>
  <c r="S39" i="1"/>
  <c r="R39" i="1"/>
  <c r="Q39" i="1"/>
  <c r="P39" i="1"/>
  <c r="N39" i="1"/>
  <c r="M39" i="1"/>
  <c r="L39" i="1"/>
  <c r="K39" i="1"/>
  <c r="I39" i="1"/>
  <c r="I66" i="1" s="1"/>
  <c r="I76" i="1" s="1"/>
  <c r="H39" i="1"/>
  <c r="F39" i="1"/>
  <c r="A36" i="1"/>
  <c r="R29" i="1"/>
  <c r="Q29" i="1"/>
  <c r="P29" i="1"/>
  <c r="Q28" i="1"/>
  <c r="R28" i="1" s="1"/>
  <c r="P28" i="1"/>
  <c r="R27" i="1"/>
  <c r="Q27" i="1"/>
  <c r="P27" i="1"/>
  <c r="Q26" i="1"/>
  <c r="R26" i="1" s="1"/>
  <c r="P26" i="1"/>
  <c r="R25" i="1"/>
  <c r="Q25" i="1"/>
  <c r="P25" i="1"/>
  <c r="Q24" i="1"/>
  <c r="R24" i="1" s="1"/>
  <c r="P24" i="1"/>
  <c r="R23" i="1"/>
  <c r="Q23" i="1"/>
  <c r="P23" i="1"/>
  <c r="Q22" i="1"/>
  <c r="R22" i="1" s="1"/>
  <c r="P22" i="1"/>
  <c r="R21" i="1"/>
  <c r="Q21" i="1"/>
  <c r="P21" i="1"/>
  <c r="Q20" i="1"/>
  <c r="R20" i="1" s="1"/>
  <c r="P20" i="1"/>
  <c r="R19" i="1"/>
  <c r="Q19" i="1"/>
  <c r="P19" i="1"/>
  <c r="Q18" i="1"/>
  <c r="R18" i="1" s="1"/>
  <c r="P18" i="1"/>
  <c r="R17" i="1"/>
  <c r="Q17" i="1"/>
  <c r="P17" i="1"/>
  <c r="Q16" i="1"/>
  <c r="R16" i="1" s="1"/>
  <c r="P16" i="1"/>
  <c r="R15" i="1"/>
  <c r="Q15" i="1"/>
  <c r="P15" i="1"/>
  <c r="Q14" i="1"/>
  <c r="R14" i="1" s="1"/>
  <c r="P14" i="1"/>
  <c r="R13" i="1"/>
  <c r="Q13" i="1"/>
  <c r="P13" i="1"/>
  <c r="Q12" i="1"/>
  <c r="R12" i="1" s="1"/>
  <c r="P12" i="1"/>
  <c r="R11" i="1"/>
  <c r="Q11" i="1"/>
  <c r="P11" i="1"/>
  <c r="Q10" i="1"/>
  <c r="R10" i="1" s="1"/>
  <c r="P10" i="1"/>
  <c r="R9" i="1"/>
  <c r="Q9" i="1"/>
  <c r="P9" i="1"/>
  <c r="Q8" i="1"/>
  <c r="R8" i="1" s="1"/>
  <c r="P8" i="1"/>
  <c r="R7" i="1"/>
  <c r="Q7" i="1"/>
  <c r="P7" i="1"/>
  <c r="Q6" i="1"/>
  <c r="R6" i="1" s="1"/>
  <c r="P6" i="1"/>
  <c r="R5" i="1"/>
  <c r="Q5" i="1"/>
  <c r="P5" i="1"/>
  <c r="M4" i="1"/>
  <c r="K4" i="1"/>
  <c r="A4" i="1"/>
  <c r="A2" i="1"/>
  <c r="S40" i="1" l="1"/>
  <c r="R66" i="1"/>
  <c r="S66" i="1"/>
  <c r="I70" i="1" s="1"/>
  <c r="P66" i="1"/>
  <c r="N40" i="1"/>
  <c r="N66" i="1" l="1"/>
  <c r="I69" i="1" s="1"/>
  <c r="I74" i="1" s="1"/>
  <c r="N7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tc={C206578E-6BD8-493B-B35C-6F9701A6D3B2}</author>
    <author>tc={92C7E49C-D3F8-4F70-86CF-20B107369B33}</author>
    <author>tc={2F94671B-4C2A-4F07-A126-AF4D3EFD8F6E}</author>
    <author>tc={EEAE64F7-3A99-4A88-BF06-625D994A9B7D}</author>
    <author>tc={CA4A1D84-7060-495D-B26A-A1B513BEA113}</author>
    <author>tc={2B65B3E6-1F9D-47F9-8C85-40847D199573}</author>
    <author>tc={EB80648F-9B88-44F7-9892-A4C2E2864FFD}</author>
    <author>tc={44CC2C73-776E-4745-B4AF-A0BDDE8E1A92}</author>
    <author>tc={966922FB-9D10-47FF-A283-47B8E85974DC}</author>
  </authors>
  <commentList>
    <comment ref="J39" authorId="0" shapeId="0" xr:uid="{9408CBB4-E1FC-499E-B801-5ED1CEB24EB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Hết thầu chờ vào hàng lại</t>
        </r>
      </text>
    </comment>
    <comment ref="J40" authorId="1" shapeId="0" xr:uid="{01E46AC7-CC92-4813-96FB-5BE2CC323FE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Hết hàng từ tháng 6</t>
        </r>
      </text>
    </comment>
    <comment ref="J41" authorId="2" shapeId="0" xr:uid="{BB650B57-6386-42F0-A556-75BCC142FBB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Viện đã gọi hết dự trù, chờ đấu thầu thuốc</t>
        </r>
      </text>
    </comment>
    <comment ref="J42" authorId="3" shapeId="0" xr:uid="{983D2527-9B61-4F5A-BD59-536BFA91FCE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Hết dự trù từ tháng 8</t>
        </r>
      </text>
    </comment>
    <comment ref="J44" authorId="4" shapeId="0" xr:uid="{A52E0162-43A5-45A5-B5BE-1C719455448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Hết hàng từ tháng 6</t>
        </r>
      </text>
    </comment>
    <comment ref="J46" authorId="5" shapeId="0" xr:uid="{83FCF399-F763-4C28-B6C5-696518CFC0B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Dừng bán, chờ vào hàng</t>
        </r>
      </text>
    </comment>
    <comment ref="J47" authorId="6" shapeId="0" xr:uid="{12744E34-06CF-43C4-8AE1-1DB1661B3BE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Dừng bán, chờ vào hàng</t>
        </r>
      </text>
    </comment>
    <comment ref="J52" authorId="7" shapeId="0" xr:uid="{0E8B6A82-890C-4830-9BFD-6BF899C4F1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Không trừ do hết hàng tháng 4</t>
        </r>
      </text>
    </comment>
    <comment ref="J57" authorId="8" shapeId="0" xr:uid="{62A14FB4-9FAD-4640-BA91-5E5AFAECF97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Không trừ tháng 10 do hết hàng, tháng 11 lại có hàng</t>
        </r>
      </text>
    </comment>
  </commentList>
</comments>
</file>

<file path=xl/sharedStrings.xml><?xml version="1.0" encoding="utf-8"?>
<sst xmlns="http://schemas.openxmlformats.org/spreadsheetml/2006/main" count="178" uniqueCount="102">
  <si>
    <t>Nhân viên: Trần Thị Thảo</t>
  </si>
  <si>
    <t>Ngày hạch toán</t>
  </si>
  <si>
    <t>Số chứng từ</t>
  </si>
  <si>
    <t>Ngày hóa đơn</t>
  </si>
  <si>
    <t>Số hóa đơn</t>
  </si>
  <si>
    <t>Diễn giải chung</t>
  </si>
  <si>
    <t>Mã khách hàng</t>
  </si>
  <si>
    <t>Tên khách hàng</t>
  </si>
  <si>
    <t>Mã hàng</t>
  </si>
  <si>
    <t>ĐVT</t>
  </si>
  <si>
    <t>Số lượng bán</t>
  </si>
  <si>
    <t>Đơn giá</t>
  </si>
  <si>
    <t>Doanh số</t>
  </si>
  <si>
    <t>Diff</t>
  </si>
  <si>
    <t>TTTM - E</t>
  </si>
  <si>
    <t>BH12280</t>
  </si>
  <si>
    <t>Bán hàng TRUNG TÂM TIM MẠCH trả dự trù theo hóa đơn 1159</t>
  </si>
  <si>
    <t>HNOI-TTTM-NT</t>
  </si>
  <si>
    <t>TRUNG TÂM TIM MẠCH</t>
  </si>
  <si>
    <t>ABMUZA</t>
  </si>
  <si>
    <t>Viên</t>
  </si>
  <si>
    <t>BH12288</t>
  </si>
  <si>
    <t>00001738</t>
  </si>
  <si>
    <t>Bán hàng TRUNG TÂM TIM MẠCH theo hóa đơn 00001738</t>
  </si>
  <si>
    <t>Fientalf 60mg</t>
  </si>
  <si>
    <t>Viện E</t>
  </si>
  <si>
    <t>BH12314</t>
  </si>
  <si>
    <t>00001746</t>
  </si>
  <si>
    <t>Bán hàng NHÀ THUỐC SỐ 1 BỆNH VIỆN E theo hóa đơn 00001746</t>
  </si>
  <si>
    <t>HNOI-BVE-NT1</t>
  </si>
  <si>
    <t>NHÀ THUỐC SỐ 1 BỆNH VIỆN E</t>
  </si>
  <si>
    <t>KIDVITA7.5</t>
  </si>
  <si>
    <t>Ống</t>
  </si>
  <si>
    <t>BH12377</t>
  </si>
  <si>
    <t>00001771</t>
  </si>
  <si>
    <t>Bán hàng Bệnh viện E Nhà thuốc số 3 theo hóa đơn 00001771</t>
  </si>
  <si>
    <t>HNOI-BVE-NT3</t>
  </si>
  <si>
    <t>Bệnh viện E Nhà thuốc số 3</t>
  </si>
  <si>
    <t>Đan Phượng</t>
  </si>
  <si>
    <t>BH12428</t>
  </si>
  <si>
    <t>00001790</t>
  </si>
  <si>
    <t>Bán hàng BỆNH VIỆN ĐA KHOA HUYỆN ĐAN PHƯỢNG theo hóa đơn 00001790</t>
  </si>
  <si>
    <t>HNOI-DANPHUONG-TD-NT</t>
  </si>
  <si>
    <t>BỆNH VIỆN ĐA KHOA HUYỆN ĐAN PHƯỢNG</t>
  </si>
  <si>
    <t>DUCHAT</t>
  </si>
  <si>
    <t>BH12456</t>
  </si>
  <si>
    <t>00001796</t>
  </si>
  <si>
    <t>Bán hàng NHÀ THUỐC SỐ 1 BỆNH VIỆN E theo hóa đơn 00001796</t>
  </si>
  <si>
    <t>AMBROXOL-H</t>
  </si>
  <si>
    <t>Chai</t>
  </si>
  <si>
    <t>BASMETIN</t>
  </si>
  <si>
    <t>BH12514</t>
  </si>
  <si>
    <t>Bán hàng BỆNH VIỆN ĐA KHOA HUYỆN ĐAN PHƯỢNG trả dự trù theo hóa đơn 905</t>
  </si>
  <si>
    <t>BẢNG TÍNH LƯƠNG THEO DOANH SỐ KHOÁN</t>
  </si>
  <si>
    <t>NV: Trần Thị Thảo</t>
  </si>
  <si>
    <t>Địa bàn</t>
  </si>
  <si>
    <t>Tên SP</t>
  </si>
  <si>
    <t>SL khoán</t>
  </si>
  <si>
    <t>Doanh số khoán</t>
  </si>
  <si>
    <t>SL khoán sản phẩm mới</t>
  </si>
  <si>
    <t>SL thực tế đạt</t>
  </si>
  <si>
    <t>Doanh số tính lương</t>
  </si>
  <si>
    <t>Phạt do không đạt dsố cơ bản</t>
  </si>
  <si>
    <t>Thưởng 1</t>
  </si>
  <si>
    <t>Thưởng 2</t>
  </si>
  <si>
    <t>Thưởng quý</t>
  </si>
  <si>
    <t>Tông số</t>
  </si>
  <si>
    <t>Mã viện</t>
  </si>
  <si>
    <t>Số lượng khoán mức 1</t>
  </si>
  <si>
    <t>Đơn giá thưởng mức 1</t>
  </si>
  <si>
    <t>Số lượng thực tế mức 1</t>
  </si>
  <si>
    <t>Căn cứ tính số lượng khoán mức 2</t>
  </si>
  <si>
    <t>Số lượng khoán mức 2</t>
  </si>
  <si>
    <t>Đơn giá thưởng mức 2</t>
  </si>
  <si>
    <t>Số lượng thực tế mức 2</t>
  </si>
  <si>
    <t>Tổng Doanh số thưởng quý</t>
  </si>
  <si>
    <t>Hệ số thưởng quý</t>
  </si>
  <si>
    <t>NT Bệnh Viện Đại Học Y Hà Nội - Kho 1</t>
  </si>
  <si>
    <t>Lọ</t>
  </si>
  <si>
    <t>JASIROX TAB 180</t>
  </si>
  <si>
    <t>ANTIKANS</t>
  </si>
  <si>
    <t>KIDVITA15ml</t>
  </si>
  <si>
    <t>BUTAGAN</t>
  </si>
  <si>
    <t>Hộp</t>
  </si>
  <si>
    <t>Abmuza</t>
  </si>
  <si>
    <t>Ritaxaban 2.5</t>
  </si>
  <si>
    <t>KHOA DƯỢC TRUNG TÂM TIM MẠCH</t>
  </si>
  <si>
    <t>NTBV Nhi TW</t>
  </si>
  <si>
    <t>BOSTEKID 30mg</t>
  </si>
  <si>
    <t>Gói</t>
  </si>
  <si>
    <t>DOPHARALGIC</t>
  </si>
  <si>
    <t>Cộng tổng doanh số</t>
  </si>
  <si>
    <t>Doanh số cơ bản</t>
  </si>
  <si>
    <t>Phạt doanh số</t>
  </si>
  <si>
    <t>Thưởng 1</t>
  </si>
  <si>
    <t>Lương cơ bản</t>
  </si>
  <si>
    <t>Lương trách nhiệm</t>
  </si>
  <si>
    <t>Tổng thu nhập</t>
  </si>
  <si>
    <t>CHECK</t>
  </si>
  <si>
    <t>Lương cơ bản:</t>
  </si>
  <si>
    <t>( Bẩy triệu đồng )</t>
  </si>
  <si>
    <t>Tổng doanh số phải đạt được 90 triệu doanh số, nếu không đạt được trong 2 tháng liên tiếp thì chuyển hình thức cộng tác 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</si>
</sst>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Tháng &quot;mm&quot; năm &quot;yyyy"/>
    <numFmt numFmtId="165" formatCode="_(* #,##0_);_(* \(#,##0\);_(* &quot;-&quot;??_);_(@_)"/>
    <numFmt numFmtId="166" formatCode="_-* #,##0.00_-;\-* #,##0.00_-;_-* &quot;-&quot;??_-;_-@_-"/>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4"/>
      <color theme="1"/>
      <name val="Times New Roman"/>
      <family val="1"/>
    </font>
    <font>
      <b/>
      <sz val="11"/>
      <color theme="1"/>
      <name val="Times New Roman"/>
      <family val="1"/>
    </font>
    <font>
      <sz val="8"/>
      <color rgb="FF000000"/>
      <name val="Microsoft Sans Serif"/>
      <family val="2"/>
    </font>
    <font>
      <b/>
      <sz val="8"/>
      <name val="Microsoft Sans Serif"/>
      <family val="2"/>
    </font>
    <font>
      <sz val="8"/>
      <name val="Microsoft Sans Serif"/>
      <family val="2"/>
    </font>
    <font>
      <sz val="11"/>
      <name val="Times New Roman"/>
      <family val="1"/>
    </font>
    <font>
      <sz val="11"/>
      <color theme="1"/>
      <name val="Times New Roman"/>
      <family val="1"/>
    </font>
    <font>
      <b/>
      <sz val="12"/>
      <color theme="1"/>
      <name val="Times New Roman"/>
      <family val="1"/>
    </font>
    <font>
      <b/>
      <sz val="12"/>
      <color rgb="FFFF0000"/>
      <name val="Times New Roman"/>
      <family val="1"/>
    </font>
    <font>
      <sz val="11"/>
      <name val="Calibri"/>
      <family val="2"/>
    </font>
    <font>
      <b/>
      <sz val="13"/>
      <color theme="1"/>
      <name val="Calibri"/>
      <family val="2"/>
      <scheme val="minor"/>
    </font>
    <font>
      <b/>
      <sz val="11"/>
      <color rgb="FF000000"/>
      <name val="Calibri"/>
      <family val="2"/>
      <scheme val="minor"/>
    </font>
    <font>
      <sz val="11"/>
      <color rgb="FF000000"/>
      <name val="Calibri"/>
      <family val="2"/>
      <scheme val="minor"/>
    </font>
    <font>
      <b/>
      <u/>
      <sz val="11"/>
      <color rgb="FF000000"/>
      <name val="Calibri"/>
      <family val="2"/>
      <scheme val="minor"/>
    </font>
    <font>
      <i/>
      <sz val="11"/>
      <color rgb="FF000000"/>
      <name val="Calibri"/>
      <family val="2"/>
      <scheme val="minor"/>
    </font>
    <font>
      <b/>
      <u/>
      <sz val="11"/>
      <color rgb="FFFF0000"/>
      <name val="Calibri"/>
      <family val="2"/>
      <scheme val="minor"/>
    </font>
    <font>
      <i/>
      <sz val="11"/>
      <color rgb="FFFF0000"/>
      <name val="Calibri"/>
      <family val="2"/>
      <scheme val="minor"/>
    </font>
  </fonts>
  <fills count="8">
    <fill>
      <patternFill patternType="none"/>
    </fill>
    <fill>
      <patternFill patternType="gray125"/>
    </fill>
    <fill>
      <patternFill patternType="solid">
        <fgColor rgb="FFADC7E7"/>
      </patternFill>
    </fill>
    <fill>
      <patternFill patternType="solid">
        <fgColor rgb="FFF0F0F0"/>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79998168889431442"/>
        <bgColor indexed="64"/>
      </patternFill>
    </fill>
  </fills>
  <borders count="14">
    <border>
      <left/>
      <right/>
      <top/>
      <bottom/>
      <diagonal/>
    </border>
    <border>
      <left style="thin">
        <color rgb="FF7DA2CE"/>
      </left>
      <right style="thin">
        <color rgb="FF7DA2CE"/>
      </right>
      <top style="thin">
        <color rgb="FF7DA2CE"/>
      </top>
      <bottom/>
      <diagonal/>
    </border>
    <border>
      <left style="thin">
        <color rgb="FF7DA2CE"/>
      </left>
      <right/>
      <top style="thin">
        <color rgb="FF7DA2CE"/>
      </top>
      <bottom/>
      <diagonal/>
    </border>
    <border>
      <left style="thin">
        <color rgb="FF8DA1DE"/>
      </left>
      <right style="thin">
        <color rgb="FF8DA1DE"/>
      </right>
      <top style="thin">
        <color rgb="FF8DA1DE"/>
      </top>
      <bottom style="thin">
        <color rgb="FF8DA1DE"/>
      </bottom>
      <diagonal/>
    </border>
    <border>
      <left style="thin">
        <color rgb="FFE3E3E3"/>
      </left>
      <right style="thin">
        <color rgb="FFE3E3E3"/>
      </right>
      <top style="thin">
        <color rgb="FFE3E3E3"/>
      </top>
      <bottom style="thin">
        <color rgb="FFE3E3E3"/>
      </bottom>
      <diagonal/>
    </border>
    <border>
      <left style="thin">
        <color indexed="64"/>
      </left>
      <right style="thin">
        <color indexed="64"/>
      </right>
      <top style="thin">
        <color indexed="64"/>
      </top>
      <bottom style="thin">
        <color indexed="64"/>
      </bottom>
      <diagonal/>
    </border>
    <border>
      <left style="thin">
        <color rgb="FFE3E3E3"/>
      </left>
      <right/>
      <top style="thin">
        <color rgb="FFE3E3E3"/>
      </top>
      <bottom style="thin">
        <color rgb="FFE3E3E3"/>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rgb="FFE3E3E3"/>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9" fontId="13" fillId="0" borderId="0" applyFont="0" applyFill="0" applyBorder="0" applyAlignment="0" applyProtection="0"/>
  </cellStyleXfs>
  <cellXfs count="114">
    <xf numFmtId="0" fontId="0" fillId="0" borderId="0" xfId="0"/>
    <xf numFmtId="0" fontId="4" fillId="0" borderId="0" xfId="0" applyFont="1" applyAlignment="1">
      <alignment horizontal="centerContinuous"/>
    </xf>
    <xf numFmtId="0" fontId="4" fillId="0" borderId="0" xfId="0" applyFont="1"/>
    <xf numFmtId="38" fontId="0" fillId="0" borderId="0" xfId="0" applyNumberFormat="1"/>
    <xf numFmtId="164" fontId="5" fillId="0" borderId="0" xfId="0" applyNumberFormat="1" applyFont="1" applyAlignment="1">
      <alignment horizontal="centerContinuous" vertical="center"/>
    </xf>
    <xf numFmtId="164" fontId="5" fillId="0" borderId="0" xfId="0" applyNumberFormat="1" applyFont="1" applyAlignment="1">
      <alignment vertical="center"/>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40" fontId="0" fillId="0" borderId="0" xfId="0" applyNumberFormat="1"/>
    <xf numFmtId="0" fontId="6" fillId="2" borderId="2" xfId="0" applyFont="1" applyFill="1" applyBorder="1" applyAlignment="1">
      <alignment horizontal="center" vertical="center" wrapText="1"/>
    </xf>
    <xf numFmtId="40" fontId="6" fillId="0" borderId="0" xfId="0" applyNumberFormat="1" applyFont="1" applyAlignment="1">
      <alignment horizontal="center" vertical="center" wrapText="1"/>
    </xf>
    <xf numFmtId="38" fontId="6" fillId="0" borderId="0" xfId="0" applyNumberFormat="1" applyFont="1" applyAlignment="1">
      <alignment horizontal="center" vertical="center" wrapText="1"/>
    </xf>
    <xf numFmtId="0" fontId="7" fillId="3" borderId="3" xfId="0" applyFont="1" applyFill="1" applyBorder="1" applyAlignment="1">
      <alignment horizontal="left" vertical="center"/>
    </xf>
    <xf numFmtId="14" fontId="0" fillId="0" borderId="0" xfId="0" applyNumberFormat="1"/>
    <xf numFmtId="43" fontId="8" fillId="3" borderId="4" xfId="1" applyFont="1" applyFill="1" applyBorder="1" applyAlignment="1">
      <alignment horizontal="right" vertical="center"/>
    </xf>
    <xf numFmtId="43" fontId="0" fillId="0" borderId="0" xfId="1" applyFont="1"/>
    <xf numFmtId="40" fontId="8" fillId="0" borderId="0" xfId="0" applyNumberFormat="1" applyFont="1" applyAlignment="1">
      <alignment horizontal="right" vertical="center"/>
    </xf>
    <xf numFmtId="165" fontId="8" fillId="0" borderId="0" xfId="1" applyNumberFormat="1" applyFont="1" applyFill="1" applyBorder="1" applyAlignment="1">
      <alignment horizontal="right" vertical="center"/>
    </xf>
    <xf numFmtId="165" fontId="0" fillId="0" borderId="0" xfId="1" applyNumberFormat="1" applyFont="1" applyFill="1" applyBorder="1"/>
    <xf numFmtId="0" fontId="9" fillId="0" borderId="5" xfId="0" applyFont="1" applyBorder="1" applyAlignment="1">
      <alignment horizontal="left" vertical="center"/>
    </xf>
    <xf numFmtId="14" fontId="8" fillId="0" borderId="4" xfId="0" applyNumberFormat="1" applyFont="1" applyBorder="1" applyAlignment="1">
      <alignment horizontal="center" vertical="center"/>
    </xf>
    <xf numFmtId="0" fontId="8" fillId="0" borderId="4" xfId="0" applyFont="1" applyBorder="1" applyAlignment="1">
      <alignment horizontal="left" vertical="center"/>
    </xf>
    <xf numFmtId="43" fontId="8" fillId="0" borderId="4" xfId="1" applyFont="1" applyBorder="1" applyAlignment="1">
      <alignment horizontal="left" vertical="center"/>
    </xf>
    <xf numFmtId="0" fontId="8" fillId="0" borderId="6" xfId="0" applyFont="1" applyBorder="1" applyAlignment="1">
      <alignment horizontal="left" vertical="center"/>
    </xf>
    <xf numFmtId="43" fontId="0" fillId="0" borderId="0" xfId="0" applyNumberFormat="1"/>
    <xf numFmtId="165" fontId="0" fillId="0" borderId="0" xfId="0" applyNumberFormat="1"/>
    <xf numFmtId="0" fontId="10" fillId="0" borderId="5" xfId="0" applyFont="1" applyBorder="1" applyAlignment="1">
      <alignment vertical="center"/>
    </xf>
    <xf numFmtId="0" fontId="2" fillId="0" borderId="0" xfId="0" applyFont="1"/>
    <xf numFmtId="165" fontId="1" fillId="0" borderId="0" xfId="1" applyNumberFormat="1" applyFont="1" applyFill="1" applyBorder="1"/>
    <xf numFmtId="43" fontId="2" fillId="0" borderId="0" xfId="0" applyNumberFormat="1" applyFont="1"/>
    <xf numFmtId="165" fontId="2" fillId="0" borderId="0" xfId="0" applyNumberFormat="1" applyFont="1"/>
    <xf numFmtId="0" fontId="4" fillId="0" borderId="0" xfId="0" applyFont="1" applyAlignment="1">
      <alignment horizontal="center" vertical="center" wrapText="1"/>
    </xf>
    <xf numFmtId="0" fontId="4" fillId="0" borderId="7" xfId="0" applyFont="1" applyBorder="1" applyAlignment="1">
      <alignment vertical="center" wrapText="1"/>
    </xf>
    <xf numFmtId="0" fontId="4" fillId="0" borderId="7" xfId="0" applyFont="1" applyBorder="1" applyAlignment="1">
      <alignment horizontal="center" vertical="center" wrapText="1"/>
    </xf>
    <xf numFmtId="0" fontId="4" fillId="0" borderId="8" xfId="0" applyFont="1" applyBorder="1" applyAlignment="1">
      <alignment vertical="center" wrapText="1"/>
    </xf>
    <xf numFmtId="164" fontId="11" fillId="0" borderId="8" xfId="0" applyNumberFormat="1" applyFont="1" applyBorder="1" applyAlignment="1">
      <alignment horizontal="center" vertical="center" wrapText="1"/>
    </xf>
    <xf numFmtId="0" fontId="4" fillId="0" borderId="9" xfId="0" applyFont="1" applyBorder="1" applyAlignment="1">
      <alignment vertical="center" wrapText="1"/>
    </xf>
    <xf numFmtId="165" fontId="11" fillId="0" borderId="5" xfId="3" applyNumberFormat="1" applyFont="1" applyBorder="1" applyAlignment="1">
      <alignment horizontal="center" vertical="center" wrapText="1"/>
    </xf>
    <xf numFmtId="165" fontId="11" fillId="0" borderId="10" xfId="3" applyNumberFormat="1" applyFont="1" applyBorder="1" applyAlignment="1">
      <alignment horizontal="center" vertical="center" wrapText="1"/>
    </xf>
    <xf numFmtId="165" fontId="11" fillId="4" borderId="5" xfId="3" applyNumberFormat="1" applyFont="1" applyFill="1" applyBorder="1" applyAlignment="1">
      <alignment horizontal="centerContinuous" vertical="center" wrapText="1"/>
    </xf>
    <xf numFmtId="0" fontId="0" fillId="0" borderId="0" xfId="0" applyAlignment="1">
      <alignment horizontal="centerContinuous"/>
    </xf>
    <xf numFmtId="165" fontId="11" fillId="0" borderId="5" xfId="3" applyNumberFormat="1" applyFont="1" applyBorder="1" applyAlignment="1">
      <alignment horizontal="centerContinuous" vertical="center" wrapText="1"/>
    </xf>
    <xf numFmtId="165" fontId="12" fillId="4" borderId="5" xfId="3" applyNumberFormat="1" applyFont="1" applyFill="1" applyBorder="1" applyAlignment="1">
      <alignment horizontal="center" vertical="center" wrapText="1"/>
    </xf>
    <xf numFmtId="165" fontId="11" fillId="0" borderId="11" xfId="3" applyNumberFormat="1" applyFont="1" applyBorder="1" applyAlignment="1">
      <alignment horizontal="center" vertical="center" wrapText="1"/>
    </xf>
    <xf numFmtId="0" fontId="0" fillId="0" borderId="0" xfId="0" applyAlignment="1">
      <alignment vertical="center" wrapText="1"/>
    </xf>
    <xf numFmtId="165" fontId="11" fillId="0" borderId="12" xfId="3" applyNumberFormat="1" applyFont="1" applyBorder="1" applyAlignment="1">
      <alignment horizontal="center" vertical="center" wrapText="1"/>
    </xf>
    <xf numFmtId="165" fontId="11" fillId="0" borderId="5" xfId="3" applyNumberFormat="1" applyFont="1" applyBorder="1" applyAlignment="1">
      <alignment horizontal="center" vertical="center" wrapText="1"/>
    </xf>
    <xf numFmtId="165" fontId="11" fillId="4" borderId="5" xfId="3" applyNumberFormat="1" applyFont="1" applyFill="1" applyBorder="1" applyAlignment="1">
      <alignment horizontal="center" vertical="center" wrapText="1"/>
    </xf>
    <xf numFmtId="165" fontId="12" fillId="4" borderId="5" xfId="3" applyNumberFormat="1" applyFont="1" applyFill="1" applyBorder="1" applyAlignment="1">
      <alignment horizontal="center" vertical="center" wrapText="1"/>
    </xf>
    <xf numFmtId="165" fontId="12" fillId="0" borderId="5" xfId="3" applyNumberFormat="1" applyFont="1" applyBorder="1" applyAlignment="1">
      <alignment horizontal="center" vertical="center" wrapText="1"/>
    </xf>
    <xf numFmtId="165" fontId="11" fillId="0" borderId="13" xfId="3" applyNumberFormat="1" applyFont="1" applyBorder="1" applyAlignment="1">
      <alignment horizontal="center" vertical="center" wrapText="1"/>
    </xf>
    <xf numFmtId="0" fontId="8" fillId="0" borderId="5" xfId="0" applyFont="1" applyBorder="1" applyAlignment="1">
      <alignment horizontal="left" vertical="center"/>
    </xf>
    <xf numFmtId="3" fontId="10" fillId="0" borderId="5" xfId="0" applyNumberFormat="1" applyFont="1" applyBorder="1"/>
    <xf numFmtId="165" fontId="10" fillId="0" borderId="5" xfId="4" applyNumberFormat="1" applyFont="1" applyBorder="1"/>
    <xf numFmtId="165" fontId="10" fillId="0" borderId="5" xfId="0" applyNumberFormat="1" applyFont="1" applyBorder="1"/>
    <xf numFmtId="165" fontId="10" fillId="0" borderId="5" xfId="3" applyNumberFormat="1" applyFont="1" applyBorder="1"/>
    <xf numFmtId="165" fontId="10" fillId="0" borderId="5" xfId="3" applyNumberFormat="1" applyFont="1" applyBorder="1" applyAlignment="1">
      <alignment horizontal="center"/>
    </xf>
    <xf numFmtId="165" fontId="10" fillId="0" borderId="5" xfId="1" applyNumberFormat="1" applyFont="1" applyBorder="1"/>
    <xf numFmtId="165" fontId="10" fillId="0" borderId="5" xfId="5" applyNumberFormat="1" applyFont="1" applyBorder="1"/>
    <xf numFmtId="165" fontId="10" fillId="0" borderId="5" xfId="3" applyNumberFormat="1" applyFont="1" applyBorder="1" applyAlignment="1">
      <alignment horizontal="right"/>
    </xf>
    <xf numFmtId="9" fontId="10" fillId="0" borderId="5" xfId="2" applyFont="1" applyBorder="1"/>
    <xf numFmtId="38" fontId="10" fillId="0" borderId="5" xfId="0" applyNumberFormat="1" applyFont="1" applyBorder="1"/>
    <xf numFmtId="38" fontId="0" fillId="0" borderId="5" xfId="0" applyNumberFormat="1" applyBorder="1"/>
    <xf numFmtId="0" fontId="3" fillId="0" borderId="0" xfId="0" applyFont="1"/>
    <xf numFmtId="165" fontId="10" fillId="5" borderId="5" xfId="3" applyNumberFormat="1" applyFont="1" applyFill="1" applyBorder="1"/>
    <xf numFmtId="40" fontId="9" fillId="0" borderId="5" xfId="0" applyNumberFormat="1" applyFont="1" applyBorder="1" applyAlignment="1">
      <alignment horizontal="right" vertical="center"/>
    </xf>
    <xf numFmtId="165" fontId="10" fillId="4" borderId="5" xfId="3" applyNumberFormat="1" applyFont="1" applyFill="1" applyBorder="1"/>
    <xf numFmtId="165" fontId="9" fillId="4" borderId="5" xfId="3" applyNumberFormat="1" applyFont="1" applyFill="1" applyBorder="1"/>
    <xf numFmtId="9" fontId="10" fillId="4" borderId="5" xfId="5" applyFont="1" applyFill="1" applyBorder="1"/>
    <xf numFmtId="165" fontId="10" fillId="4" borderId="5" xfId="1" applyNumberFormat="1" applyFont="1" applyFill="1" applyBorder="1"/>
    <xf numFmtId="38" fontId="10" fillId="4" borderId="5" xfId="0" applyNumberFormat="1" applyFont="1" applyFill="1" applyBorder="1"/>
    <xf numFmtId="38" fontId="0" fillId="4" borderId="5" xfId="0" applyNumberFormat="1" applyFill="1" applyBorder="1"/>
    <xf numFmtId="0" fontId="0" fillId="4" borderId="0" xfId="0" applyFill="1"/>
    <xf numFmtId="0" fontId="10" fillId="4" borderId="5" xfId="0" applyFont="1" applyFill="1" applyBorder="1"/>
    <xf numFmtId="0" fontId="9" fillId="4" borderId="5" xfId="0" applyFont="1" applyFill="1" applyBorder="1" applyAlignment="1">
      <alignment horizontal="left" vertical="center"/>
    </xf>
    <xf numFmtId="14" fontId="10" fillId="4" borderId="5" xfId="0" applyNumberFormat="1" applyFont="1" applyFill="1" applyBorder="1"/>
    <xf numFmtId="9" fontId="10" fillId="0" borderId="5" xfId="5" applyFont="1" applyBorder="1"/>
    <xf numFmtId="0" fontId="5" fillId="0" borderId="5" xfId="0" applyFont="1" applyBorder="1"/>
    <xf numFmtId="14" fontId="5" fillId="0" borderId="5" xfId="0" applyNumberFormat="1" applyFont="1" applyBorder="1"/>
    <xf numFmtId="165" fontId="5" fillId="0" borderId="5" xfId="3" applyNumberFormat="1" applyFont="1" applyBorder="1"/>
    <xf numFmtId="9" fontId="5" fillId="0" borderId="5" xfId="5" applyFont="1" applyBorder="1"/>
    <xf numFmtId="38" fontId="5" fillId="0" borderId="5" xfId="0" applyNumberFormat="1" applyFont="1" applyBorder="1"/>
    <xf numFmtId="38" fontId="2" fillId="0" borderId="5" xfId="0" applyNumberFormat="1" applyFont="1" applyBorder="1"/>
    <xf numFmtId="165" fontId="5" fillId="4" borderId="5" xfId="3" applyNumberFormat="1" applyFont="1" applyFill="1" applyBorder="1"/>
    <xf numFmtId="165" fontId="5" fillId="0" borderId="5" xfId="1" applyNumberFormat="1" applyFont="1" applyBorder="1"/>
    <xf numFmtId="38" fontId="5" fillId="4" borderId="5" xfId="3" applyNumberFormat="1" applyFont="1" applyFill="1" applyBorder="1"/>
    <xf numFmtId="165" fontId="5" fillId="0" borderId="5" xfId="3" applyNumberFormat="1" applyFont="1" applyBorder="1" applyAlignment="1">
      <alignment horizontal="left" vertical="center" wrapText="1"/>
    </xf>
    <xf numFmtId="0" fontId="2" fillId="6" borderId="5" xfId="0" applyFont="1" applyFill="1" applyBorder="1"/>
    <xf numFmtId="165" fontId="11" fillId="6" borderId="5" xfId="3" applyNumberFormat="1" applyFont="1" applyFill="1" applyBorder="1" applyAlignment="1">
      <alignment horizontal="left" vertical="center" wrapText="1"/>
    </xf>
    <xf numFmtId="14" fontId="2" fillId="6" borderId="5" xfId="0" applyNumberFormat="1" applyFont="1" applyFill="1" applyBorder="1"/>
    <xf numFmtId="165" fontId="2" fillId="6" borderId="5" xfId="3" applyNumberFormat="1" applyFont="1" applyFill="1" applyBorder="1"/>
    <xf numFmtId="165" fontId="14" fillId="6" borderId="5" xfId="3" applyNumberFormat="1" applyFont="1" applyFill="1" applyBorder="1"/>
    <xf numFmtId="9" fontId="2" fillId="6" borderId="5" xfId="5" applyFont="1" applyFill="1" applyBorder="1"/>
    <xf numFmtId="38" fontId="2" fillId="6" borderId="5" xfId="0" applyNumberFormat="1" applyFont="1" applyFill="1" applyBorder="1"/>
    <xf numFmtId="14" fontId="2" fillId="0" borderId="0" xfId="0" applyNumberFormat="1" applyFont="1"/>
    <xf numFmtId="165" fontId="1" fillId="0" borderId="0" xfId="3" applyNumberFormat="1" applyFont="1"/>
    <xf numFmtId="165" fontId="1" fillId="4" borderId="0" xfId="3" applyNumberFormat="1" applyFont="1" applyFill="1"/>
    <xf numFmtId="165" fontId="0" fillId="0" borderId="0" xfId="2" applyNumberFormat="1" applyFont="1"/>
    <xf numFmtId="0" fontId="0" fillId="7" borderId="0" xfId="0" applyFill="1"/>
    <xf numFmtId="14" fontId="2" fillId="7" borderId="0" xfId="0" applyNumberFormat="1" applyFont="1" applyFill="1"/>
    <xf numFmtId="14" fontId="0" fillId="7" borderId="0" xfId="0" applyNumberFormat="1" applyFill="1"/>
    <xf numFmtId="165" fontId="1" fillId="7" borderId="0" xfId="3" applyNumberFormat="1" applyFont="1" applyFill="1"/>
    <xf numFmtId="165" fontId="0" fillId="7" borderId="0" xfId="1" applyNumberFormat="1" applyFont="1" applyFill="1"/>
    <xf numFmtId="165" fontId="0" fillId="7" borderId="0" xfId="2" applyNumberFormat="1" applyFont="1" applyFill="1"/>
    <xf numFmtId="40" fontId="0" fillId="7" borderId="0" xfId="0" applyNumberFormat="1" applyFill="1"/>
    <xf numFmtId="38" fontId="0" fillId="7" borderId="0" xfId="0" applyNumberFormat="1" applyFill="1"/>
    <xf numFmtId="0" fontId="15" fillId="0" borderId="0" xfId="0" applyFont="1"/>
    <xf numFmtId="3" fontId="16" fillId="0" borderId="0" xfId="0" applyNumberFormat="1" applyFont="1"/>
    <xf numFmtId="0" fontId="16" fillId="0" borderId="0" xfId="0" applyFont="1"/>
    <xf numFmtId="0" fontId="17" fillId="0" borderId="0" xfId="0" quotePrefix="1" applyFont="1"/>
    <xf numFmtId="14" fontId="16" fillId="0" borderId="0" xfId="0" applyNumberFormat="1" applyFont="1"/>
    <xf numFmtId="14" fontId="18" fillId="0" borderId="0" xfId="0" applyNumberFormat="1" applyFont="1" applyAlignment="1">
      <alignment horizontal="left" indent="1"/>
    </xf>
    <xf numFmtId="14" fontId="19" fillId="0" borderId="0" xfId="0" quotePrefix="1" applyNumberFormat="1" applyFont="1" applyAlignment="1">
      <alignment horizontal="left"/>
    </xf>
    <xf numFmtId="0" fontId="20" fillId="0" borderId="0" xfId="0" applyFont="1" applyAlignment="1">
      <alignment horizontal="left" indent="1"/>
    </xf>
  </cellXfs>
  <cellStyles count="6">
    <cellStyle name="Comma" xfId="1" builtinId="3"/>
    <cellStyle name="Comma 3 2" xfId="3" xr:uid="{21C2F94D-5153-4858-9D9D-896E4EDE3FA7}"/>
    <cellStyle name="Comma 4" xfId="4" xr:uid="{D070BF86-666C-4B72-8B2F-2B737D9743E6}"/>
    <cellStyle name="Normal" xfId="0" builtinId="0"/>
    <cellStyle name="Percent" xfId="2" builtinId="5"/>
    <cellStyle name="Percent 3" xfId="5" xr:uid="{F300EE7E-B2E0-4E79-9DA0-763BC9781DA5}"/>
  </cellStyles>
  <dxfs count="1">
    <dxf>
      <fill>
        <patternFill>
          <bgColor rgb="FFFF993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7897;i%20b&#7897;\Chi%20ti&#7871;t%20chi%20ph&#237;%20chi&#7871;t%20kh&#7845;u\2024\B&#7843;ng%20l&#432;&#417;ng%20NV%20KD\B&#7843;ng%20t&#237;nh%20l&#432;&#417;ng_2024.10_B&#7843;n%20t&#237;nh%20l&#432;&#417;ng_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10"/>
      <sheetName val="T11"/>
      <sheetName val="Doanh số tính thưởng mới"/>
      <sheetName val="Note"/>
      <sheetName val="Bonus example"/>
      <sheetName val="Công thức"/>
      <sheetName val="Input"/>
      <sheetName val="CS request template - T8.2023"/>
      <sheetName val="CS request template - T6,2023"/>
      <sheetName val="T3.23"/>
      <sheetName val="CS request template"/>
      <sheetName val="T4.23"/>
      <sheetName val="CK Thanh Nhàn trước khi đổi T11"/>
      <sheetName val="Thay đổi CK Thanh Nhàn T11,23"/>
      <sheetName val="CS request template - T12.2023"/>
      <sheetName val="CS"/>
      <sheetName val="T12"/>
      <sheetName val="T2.23"/>
      <sheetName val="TH lương"/>
      <sheetName val="T1.23"/>
      <sheetName val="THCP"/>
      <sheetName val="CS request template - T10.2023"/>
      <sheetName val="CS request template - T11.2023"/>
      <sheetName val="CS new"/>
      <sheetName val="CS request template - T1.2024"/>
      <sheetName val="CS request template - T2.24-GĐ"/>
      <sheetName val="CS request template - T2.24-QL"/>
      <sheetName val="CS request template - T2.24-TDV"/>
      <sheetName val="CS request template - T2.24QL"/>
      <sheetName val="CS request template - T2.24TDV"/>
      <sheetName val="TH lương - T1.24"/>
      <sheetName val="TH lương - T7 - Bổ sung Thu"/>
      <sheetName val="T2.24"/>
      <sheetName val="Phân chia doanh số Bạch Mai"/>
      <sheetName val="BL Phương"/>
      <sheetName val="Hướng dẫn"/>
      <sheetName val="Bảng lương tháng 9"/>
      <sheetName val="Tổng hợp thưởng quý"/>
      <sheetName val="Phân chia doanh số Bạch Mai (2)"/>
      <sheetName val="Doanh số Akoxdo - bv K"/>
      <sheetName val="Doanh số Butagan - PK"/>
      <sheetName val="BL Hiện"/>
      <sheetName val="BL Sơn - Mới"/>
      <sheetName val="BL Thu - Mới"/>
      <sheetName val="BL Thu - Cũ"/>
      <sheetName val="BL Hoài - Mới"/>
      <sheetName val="BL Hoài - Cũ"/>
      <sheetName val="BL Hương T - Mới"/>
      <sheetName val="BL Hương T - Cũ"/>
      <sheetName val="BL Gấm - Cũ"/>
      <sheetName val="BL Gấm - Mới"/>
      <sheetName val="BL Lan Anh - Mới"/>
      <sheetName val="BL Lan Anh - Cũ"/>
      <sheetName val="BL Ngân - Mới"/>
      <sheetName val="BL Ngân - Cũ"/>
      <sheetName val="BL Thảo - Mới"/>
      <sheetName val="BL Thảo - Cũ"/>
      <sheetName val="BL Thúy - Mới"/>
      <sheetName val="BL Thúy - Cũ"/>
      <sheetName val="BL Tuyết - Mới"/>
      <sheetName val="BL Tuyết - Cũ"/>
      <sheetName val="BL Long - Mới"/>
      <sheetName val="BL Ánh - Mới"/>
      <sheetName val="BL Ánh - Cũ"/>
      <sheetName val="BL Trang.HP - Mới"/>
      <sheetName val="BL Trang.HP - Cũ"/>
      <sheetName val="BL Thái - Mới"/>
      <sheetName val="BL Thái - Cũ"/>
      <sheetName val="Đơn giá bán - Mr. Thá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M1">
            <v>45566</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68">
          <cell r="A68" t="str">
            <v>1. Thưởng tháng</v>
          </cell>
        </row>
        <row r="69">
          <cell r="A69" t="str">
            <v>Mức thưởng hàng tháng: Tiền thưởng của mỗi sản phẩm sẽ được tính thưởng khi vượt mức khoán cơ bản và mức khoán các hệ số, hệ số thưởng của mỗi sản phẩm có thể linh động thay đổi theo từng thời điểm</v>
          </cell>
        </row>
        <row r="70">
          <cell r="A70" t="str">
            <v>Nếu không đạt doanh số khoản cơ bản thì sẽ bị phạt 8% tiền của mức chênh giữa doanh số khoán và doanh số thực tế, ngoại trừ các trường hợp bất khả kháng như: hết hợp đồng, hết số lượng, hết hàng do cty không có hàng bán ở thị trường đó, đã gọi dự trù 3 tháng trước đó do thay đổi cơ chế bệnh viện , hết thầu chờ áp thầu mới.</v>
          </cell>
        </row>
        <row r="71">
          <cell r="A71" t="str">
            <v>2. Thưởng quý</v>
          </cell>
        </row>
        <row r="72">
          <cell r="A72" t="str">
            <v>Thưởng quý ( 3 tháng 1 lần ) bằng 1% tổng doanh số ở mức thưởng 2 của mỗi quý với điều kiện ko có hàng nào trong quý ko phát sinh gọi hàng</v>
          </cell>
        </row>
        <row r="73">
          <cell r="A73" t="str">
            <v>Thưởng quý chỉ được chi trả khi nhân viên hoàn thành các chỉ tiêu công nợ, không còn công nợ quá hạn</v>
          </cell>
        </row>
        <row r="74">
          <cell r="A74" t="str">
            <v>3. Thưởng năm</v>
          </cell>
        </row>
        <row r="75">
          <cell r="A75" t="str">
            <v xml:space="preserve">Thưởng năm : Thưởng 1 hoặc 2 hoặc 3 tháng lương cơ bản tuỳ vào mức doanh số đạt thưởng các quý và mức độ trách nhiệm cao trong công việc, chấp hành nội quy của công ty, dựa vào kết quả kinh doanh của công ty, hội đồng quản trị sẽ họp và bầu chọn </v>
          </cell>
        </row>
        <row r="76">
          <cell r="A76" t="str">
            <v>4. Phạt hàng bán trả lại:</v>
          </cell>
        </row>
        <row r="77">
          <cell r="A77" t="str">
            <v>Trong trường hợp trình dược viên nhận bán hàng date dài nhưng khi khách hàng trả lại hàng date ngắn hơn 6 tháng thì sẽ phải chịu toàn bộ chi phí mua lại hàng từ khách hàng</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1BC07-090A-4393-A92A-195198A28B37}">
  <dimension ref="A1:AA109"/>
  <sheetViews>
    <sheetView tabSelected="1" topLeftCell="A34" workbookViewId="0">
      <selection activeCell="D50" sqref="D50"/>
    </sheetView>
  </sheetViews>
  <sheetFormatPr defaultColWidth="8.81640625" defaultRowHeight="14.5" outlineLevelRow="1" outlineLevelCol="1" x14ac:dyDescent="0.35"/>
  <cols>
    <col min="1" max="1" width="45.1796875" customWidth="1"/>
    <col min="2" max="2" width="20" style="13" bestFit="1" customWidth="1"/>
    <col min="3" max="3" width="10" style="13" customWidth="1"/>
    <col min="4" max="4" width="10.453125" customWidth="1"/>
    <col min="5" max="5" width="9.81640625" style="13" customWidth="1"/>
    <col min="6" max="6" width="17.26953125" customWidth="1"/>
    <col min="7" max="7" width="14" customWidth="1"/>
    <col min="8" max="8" width="12.26953125" customWidth="1"/>
    <col min="9" max="9" width="18.1796875" bestFit="1" customWidth="1"/>
    <col min="10" max="10" width="18.1796875" customWidth="1"/>
    <col min="11" max="11" width="15.453125" customWidth="1"/>
    <col min="12" max="12" width="18.81640625" bestFit="1" customWidth="1"/>
    <col min="13" max="13" width="18.81640625" customWidth="1"/>
    <col min="14" max="14" width="17.26953125" style="8" customWidth="1"/>
    <col min="15" max="15" width="21.54296875" style="8" customWidth="1" outlineLevel="1"/>
    <col min="16" max="16" width="15.81640625" style="8" customWidth="1"/>
    <col min="17" max="18" width="17.26953125" style="8" customWidth="1"/>
    <col min="19" max="19" width="15.453125" style="3" customWidth="1"/>
    <col min="20" max="20" width="20.1796875" style="3" customWidth="1"/>
    <col min="21" max="21" width="15.453125" style="8" customWidth="1"/>
    <col min="22" max="22" width="21.54296875" style="3" customWidth="1"/>
    <col min="23" max="23" width="35" style="3" bestFit="1" customWidth="1"/>
    <col min="24" max="24" width="14.453125" customWidth="1"/>
    <col min="27" max="27" width="11.453125" customWidth="1"/>
    <col min="29" max="29" width="12.453125" customWidth="1"/>
    <col min="31" max="31" width="10.453125" customWidth="1"/>
    <col min="263" max="263" width="13.453125" customWidth="1"/>
    <col min="264" max="264" width="18" customWidth="1"/>
    <col min="265" max="265" width="10" customWidth="1"/>
    <col min="266" max="266" width="10.453125" customWidth="1"/>
    <col min="267" max="267" width="9.81640625" customWidth="1"/>
    <col min="268" max="268" width="14" customWidth="1"/>
    <col min="270" max="270" width="15.453125" customWidth="1"/>
    <col min="271" max="271" width="16.81640625" customWidth="1"/>
    <col min="272" max="272" width="7.453125" customWidth="1"/>
    <col min="273" max="273" width="13.453125" customWidth="1"/>
    <col min="274" max="274" width="17.1796875" customWidth="1"/>
    <col min="275" max="275" width="15.453125" customWidth="1"/>
    <col min="276" max="276" width="22" customWidth="1"/>
    <col min="277" max="277" width="15.453125" customWidth="1"/>
    <col min="278" max="278" width="10.453125" customWidth="1"/>
    <col min="279" max="279" width="17.453125" customWidth="1"/>
    <col min="280" max="280" width="14.453125" bestFit="1" customWidth="1"/>
    <col min="519" max="519" width="13.453125" customWidth="1"/>
    <col min="520" max="520" width="18" customWidth="1"/>
    <col min="521" max="521" width="10" customWidth="1"/>
    <col min="522" max="522" width="10.453125" customWidth="1"/>
    <col min="523" max="523" width="9.81640625" customWidth="1"/>
    <col min="524" max="524" width="14" customWidth="1"/>
    <col min="526" max="526" width="15.453125" customWidth="1"/>
    <col min="527" max="527" width="16.81640625" customWidth="1"/>
    <col min="528" max="528" width="7.453125" customWidth="1"/>
    <col min="529" max="529" width="13.453125" customWidth="1"/>
    <col min="530" max="530" width="17.1796875" customWidth="1"/>
    <col min="531" max="531" width="15.453125" customWidth="1"/>
    <col min="532" max="532" width="22" customWidth="1"/>
    <col min="533" max="533" width="15.453125" customWidth="1"/>
    <col min="534" max="534" width="10.453125" customWidth="1"/>
    <col min="535" max="535" width="17.453125" customWidth="1"/>
    <col min="536" max="536" width="14.453125" bestFit="1" customWidth="1"/>
    <col min="775" max="775" width="13.453125" customWidth="1"/>
    <col min="776" max="776" width="18" customWidth="1"/>
    <col min="777" max="777" width="10" customWidth="1"/>
    <col min="778" max="778" width="10.453125" customWidth="1"/>
    <col min="779" max="779" width="9.81640625" customWidth="1"/>
    <col min="780" max="780" width="14" customWidth="1"/>
    <col min="782" max="782" width="15.453125" customWidth="1"/>
    <col min="783" max="783" width="16.81640625" customWidth="1"/>
    <col min="784" max="784" width="7.453125" customWidth="1"/>
    <col min="785" max="785" width="13.453125" customWidth="1"/>
    <col min="786" max="786" width="17.1796875" customWidth="1"/>
    <col min="787" max="787" width="15.453125" customWidth="1"/>
    <col min="788" max="788" width="22" customWidth="1"/>
    <col min="789" max="789" width="15.453125" customWidth="1"/>
    <col min="790" max="790" width="10.453125" customWidth="1"/>
    <col min="791" max="791" width="17.453125" customWidth="1"/>
    <col min="792" max="792" width="14.453125" bestFit="1" customWidth="1"/>
    <col min="1031" max="1031" width="13.453125" customWidth="1"/>
    <col min="1032" max="1032" width="18" customWidth="1"/>
    <col min="1033" max="1033" width="10" customWidth="1"/>
    <col min="1034" max="1034" width="10.453125" customWidth="1"/>
    <col min="1035" max="1035" width="9.81640625" customWidth="1"/>
    <col min="1036" max="1036" width="14" customWidth="1"/>
    <col min="1038" max="1038" width="15.453125" customWidth="1"/>
    <col min="1039" max="1039" width="16.81640625" customWidth="1"/>
    <col min="1040" max="1040" width="7.453125" customWidth="1"/>
    <col min="1041" max="1041" width="13.453125" customWidth="1"/>
    <col min="1042" max="1042" width="17.1796875" customWidth="1"/>
    <col min="1043" max="1043" width="15.453125" customWidth="1"/>
    <col min="1044" max="1044" width="22" customWidth="1"/>
    <col min="1045" max="1045" width="15.453125" customWidth="1"/>
    <col min="1046" max="1046" width="10.453125" customWidth="1"/>
    <col min="1047" max="1047" width="17.453125" customWidth="1"/>
    <col min="1048" max="1048" width="14.453125" bestFit="1" customWidth="1"/>
    <col min="1287" max="1287" width="13.453125" customWidth="1"/>
    <col min="1288" max="1288" width="18" customWidth="1"/>
    <col min="1289" max="1289" width="10" customWidth="1"/>
    <col min="1290" max="1290" width="10.453125" customWidth="1"/>
    <col min="1291" max="1291" width="9.81640625" customWidth="1"/>
    <col min="1292" max="1292" width="14" customWidth="1"/>
    <col min="1294" max="1294" width="15.453125" customWidth="1"/>
    <col min="1295" max="1295" width="16.81640625" customWidth="1"/>
    <col min="1296" max="1296" width="7.453125" customWidth="1"/>
    <col min="1297" max="1297" width="13.453125" customWidth="1"/>
    <col min="1298" max="1298" width="17.1796875" customWidth="1"/>
    <col min="1299" max="1299" width="15.453125" customWidth="1"/>
    <col min="1300" max="1300" width="22" customWidth="1"/>
    <col min="1301" max="1301" width="15.453125" customWidth="1"/>
    <col min="1302" max="1302" width="10.453125" customWidth="1"/>
    <col min="1303" max="1303" width="17.453125" customWidth="1"/>
    <col min="1304" max="1304" width="14.453125" bestFit="1" customWidth="1"/>
    <col min="1543" max="1543" width="13.453125" customWidth="1"/>
    <col min="1544" max="1544" width="18" customWidth="1"/>
    <col min="1545" max="1545" width="10" customWidth="1"/>
    <col min="1546" max="1546" width="10.453125" customWidth="1"/>
    <col min="1547" max="1547" width="9.81640625" customWidth="1"/>
    <col min="1548" max="1548" width="14" customWidth="1"/>
    <col min="1550" max="1550" width="15.453125" customWidth="1"/>
    <col min="1551" max="1551" width="16.81640625" customWidth="1"/>
    <col min="1552" max="1552" width="7.453125" customWidth="1"/>
    <col min="1553" max="1553" width="13.453125" customWidth="1"/>
    <col min="1554" max="1554" width="17.1796875" customWidth="1"/>
    <col min="1555" max="1555" width="15.453125" customWidth="1"/>
    <col min="1556" max="1556" width="22" customWidth="1"/>
    <col min="1557" max="1557" width="15.453125" customWidth="1"/>
    <col min="1558" max="1558" width="10.453125" customWidth="1"/>
    <col min="1559" max="1559" width="17.453125" customWidth="1"/>
    <col min="1560" max="1560" width="14.453125" bestFit="1" customWidth="1"/>
    <col min="1799" max="1799" width="13.453125" customWidth="1"/>
    <col min="1800" max="1800" width="18" customWidth="1"/>
    <col min="1801" max="1801" width="10" customWidth="1"/>
    <col min="1802" max="1802" width="10.453125" customWidth="1"/>
    <col min="1803" max="1803" width="9.81640625" customWidth="1"/>
    <col min="1804" max="1804" width="14" customWidth="1"/>
    <col min="1806" max="1806" width="15.453125" customWidth="1"/>
    <col min="1807" max="1807" width="16.81640625" customWidth="1"/>
    <col min="1808" max="1808" width="7.453125" customWidth="1"/>
    <col min="1809" max="1809" width="13.453125" customWidth="1"/>
    <col min="1810" max="1810" width="17.1796875" customWidth="1"/>
    <col min="1811" max="1811" width="15.453125" customWidth="1"/>
    <col min="1812" max="1812" width="22" customWidth="1"/>
    <col min="1813" max="1813" width="15.453125" customWidth="1"/>
    <col min="1814" max="1814" width="10.453125" customWidth="1"/>
    <col min="1815" max="1815" width="17.453125" customWidth="1"/>
    <col min="1816" max="1816" width="14.453125" bestFit="1" customWidth="1"/>
    <col min="2055" max="2055" width="13.453125" customWidth="1"/>
    <col min="2056" max="2056" width="18" customWidth="1"/>
    <col min="2057" max="2057" width="10" customWidth="1"/>
    <col min="2058" max="2058" width="10.453125" customWidth="1"/>
    <col min="2059" max="2059" width="9.81640625" customWidth="1"/>
    <col min="2060" max="2060" width="14" customWidth="1"/>
    <col min="2062" max="2062" width="15.453125" customWidth="1"/>
    <col min="2063" max="2063" width="16.81640625" customWidth="1"/>
    <col min="2064" max="2064" width="7.453125" customWidth="1"/>
    <col min="2065" max="2065" width="13.453125" customWidth="1"/>
    <col min="2066" max="2066" width="17.1796875" customWidth="1"/>
    <col min="2067" max="2067" width="15.453125" customWidth="1"/>
    <col min="2068" max="2068" width="22" customWidth="1"/>
    <col min="2069" max="2069" width="15.453125" customWidth="1"/>
    <col min="2070" max="2070" width="10.453125" customWidth="1"/>
    <col min="2071" max="2071" width="17.453125" customWidth="1"/>
    <col min="2072" max="2072" width="14.453125" bestFit="1" customWidth="1"/>
    <col min="2311" max="2311" width="13.453125" customWidth="1"/>
    <col min="2312" max="2312" width="18" customWidth="1"/>
    <col min="2313" max="2313" width="10" customWidth="1"/>
    <col min="2314" max="2314" width="10.453125" customWidth="1"/>
    <col min="2315" max="2315" width="9.81640625" customWidth="1"/>
    <col min="2316" max="2316" width="14" customWidth="1"/>
    <col min="2318" max="2318" width="15.453125" customWidth="1"/>
    <col min="2319" max="2319" width="16.81640625" customWidth="1"/>
    <col min="2320" max="2320" width="7.453125" customWidth="1"/>
    <col min="2321" max="2321" width="13.453125" customWidth="1"/>
    <col min="2322" max="2322" width="17.1796875" customWidth="1"/>
    <col min="2323" max="2323" width="15.453125" customWidth="1"/>
    <col min="2324" max="2324" width="22" customWidth="1"/>
    <col min="2325" max="2325" width="15.453125" customWidth="1"/>
    <col min="2326" max="2326" width="10.453125" customWidth="1"/>
    <col min="2327" max="2327" width="17.453125" customWidth="1"/>
    <col min="2328" max="2328" width="14.453125" bestFit="1" customWidth="1"/>
    <col min="2567" max="2567" width="13.453125" customWidth="1"/>
    <col min="2568" max="2568" width="18" customWidth="1"/>
    <col min="2569" max="2569" width="10" customWidth="1"/>
    <col min="2570" max="2570" width="10.453125" customWidth="1"/>
    <col min="2571" max="2571" width="9.81640625" customWidth="1"/>
    <col min="2572" max="2572" width="14" customWidth="1"/>
    <col min="2574" max="2574" width="15.453125" customWidth="1"/>
    <col min="2575" max="2575" width="16.81640625" customWidth="1"/>
    <col min="2576" max="2576" width="7.453125" customWidth="1"/>
    <col min="2577" max="2577" width="13.453125" customWidth="1"/>
    <col min="2578" max="2578" width="17.1796875" customWidth="1"/>
    <col min="2579" max="2579" width="15.453125" customWidth="1"/>
    <col min="2580" max="2580" width="22" customWidth="1"/>
    <col min="2581" max="2581" width="15.453125" customWidth="1"/>
    <col min="2582" max="2582" width="10.453125" customWidth="1"/>
    <col min="2583" max="2583" width="17.453125" customWidth="1"/>
    <col min="2584" max="2584" width="14.453125" bestFit="1" customWidth="1"/>
    <col min="2823" max="2823" width="13.453125" customWidth="1"/>
    <col min="2824" max="2824" width="18" customWidth="1"/>
    <col min="2825" max="2825" width="10" customWidth="1"/>
    <col min="2826" max="2826" width="10.453125" customWidth="1"/>
    <col min="2827" max="2827" width="9.81640625" customWidth="1"/>
    <col min="2828" max="2828" width="14" customWidth="1"/>
    <col min="2830" max="2830" width="15.453125" customWidth="1"/>
    <col min="2831" max="2831" width="16.81640625" customWidth="1"/>
    <col min="2832" max="2832" width="7.453125" customWidth="1"/>
    <col min="2833" max="2833" width="13.453125" customWidth="1"/>
    <col min="2834" max="2834" width="17.1796875" customWidth="1"/>
    <col min="2835" max="2835" width="15.453125" customWidth="1"/>
    <col min="2836" max="2836" width="22" customWidth="1"/>
    <col min="2837" max="2837" width="15.453125" customWidth="1"/>
    <col min="2838" max="2838" width="10.453125" customWidth="1"/>
    <col min="2839" max="2839" width="17.453125" customWidth="1"/>
    <col min="2840" max="2840" width="14.453125" bestFit="1" customWidth="1"/>
    <col min="3079" max="3079" width="13.453125" customWidth="1"/>
    <col min="3080" max="3080" width="18" customWidth="1"/>
    <col min="3081" max="3081" width="10" customWidth="1"/>
    <col min="3082" max="3082" width="10.453125" customWidth="1"/>
    <col min="3083" max="3083" width="9.81640625" customWidth="1"/>
    <col min="3084" max="3084" width="14" customWidth="1"/>
    <col min="3086" max="3086" width="15.453125" customWidth="1"/>
    <col min="3087" max="3087" width="16.81640625" customWidth="1"/>
    <col min="3088" max="3088" width="7.453125" customWidth="1"/>
    <col min="3089" max="3089" width="13.453125" customWidth="1"/>
    <col min="3090" max="3090" width="17.1796875" customWidth="1"/>
    <col min="3091" max="3091" width="15.453125" customWidth="1"/>
    <col min="3092" max="3092" width="22" customWidth="1"/>
    <col min="3093" max="3093" width="15.453125" customWidth="1"/>
    <col min="3094" max="3094" width="10.453125" customWidth="1"/>
    <col min="3095" max="3095" width="17.453125" customWidth="1"/>
    <col min="3096" max="3096" width="14.453125" bestFit="1" customWidth="1"/>
    <col min="3335" max="3335" width="13.453125" customWidth="1"/>
    <col min="3336" max="3336" width="18" customWidth="1"/>
    <col min="3337" max="3337" width="10" customWidth="1"/>
    <col min="3338" max="3338" width="10.453125" customWidth="1"/>
    <col min="3339" max="3339" width="9.81640625" customWidth="1"/>
    <col min="3340" max="3340" width="14" customWidth="1"/>
    <col min="3342" max="3342" width="15.453125" customWidth="1"/>
    <col min="3343" max="3343" width="16.81640625" customWidth="1"/>
    <col min="3344" max="3344" width="7.453125" customWidth="1"/>
    <col min="3345" max="3345" width="13.453125" customWidth="1"/>
    <col min="3346" max="3346" width="17.1796875" customWidth="1"/>
    <col min="3347" max="3347" width="15.453125" customWidth="1"/>
    <col min="3348" max="3348" width="22" customWidth="1"/>
    <col min="3349" max="3349" width="15.453125" customWidth="1"/>
    <col min="3350" max="3350" width="10.453125" customWidth="1"/>
    <col min="3351" max="3351" width="17.453125" customWidth="1"/>
    <col min="3352" max="3352" width="14.453125" bestFit="1" customWidth="1"/>
    <col min="3591" max="3591" width="13.453125" customWidth="1"/>
    <col min="3592" max="3592" width="18" customWidth="1"/>
    <col min="3593" max="3593" width="10" customWidth="1"/>
    <col min="3594" max="3594" width="10.453125" customWidth="1"/>
    <col min="3595" max="3595" width="9.81640625" customWidth="1"/>
    <col min="3596" max="3596" width="14" customWidth="1"/>
    <col min="3598" max="3598" width="15.453125" customWidth="1"/>
    <col min="3599" max="3599" width="16.81640625" customWidth="1"/>
    <col min="3600" max="3600" width="7.453125" customWidth="1"/>
    <col min="3601" max="3601" width="13.453125" customWidth="1"/>
    <col min="3602" max="3602" width="17.1796875" customWidth="1"/>
    <col min="3603" max="3603" width="15.453125" customWidth="1"/>
    <col min="3604" max="3604" width="22" customWidth="1"/>
    <col min="3605" max="3605" width="15.453125" customWidth="1"/>
    <col min="3606" max="3606" width="10.453125" customWidth="1"/>
    <col min="3607" max="3607" width="17.453125" customWidth="1"/>
    <col min="3608" max="3608" width="14.453125" bestFit="1" customWidth="1"/>
    <col min="3847" max="3847" width="13.453125" customWidth="1"/>
    <col min="3848" max="3848" width="18" customWidth="1"/>
    <col min="3849" max="3849" width="10" customWidth="1"/>
    <col min="3850" max="3850" width="10.453125" customWidth="1"/>
    <col min="3851" max="3851" width="9.81640625" customWidth="1"/>
    <col min="3852" max="3852" width="14" customWidth="1"/>
    <col min="3854" max="3854" width="15.453125" customWidth="1"/>
    <col min="3855" max="3855" width="16.81640625" customWidth="1"/>
    <col min="3856" max="3856" width="7.453125" customWidth="1"/>
    <col min="3857" max="3857" width="13.453125" customWidth="1"/>
    <col min="3858" max="3858" width="17.1796875" customWidth="1"/>
    <col min="3859" max="3859" width="15.453125" customWidth="1"/>
    <col min="3860" max="3860" width="22" customWidth="1"/>
    <col min="3861" max="3861" width="15.453125" customWidth="1"/>
    <col min="3862" max="3862" width="10.453125" customWidth="1"/>
    <col min="3863" max="3863" width="17.453125" customWidth="1"/>
    <col min="3864" max="3864" width="14.453125" bestFit="1" customWidth="1"/>
    <col min="4103" max="4103" width="13.453125" customWidth="1"/>
    <col min="4104" max="4104" width="18" customWidth="1"/>
    <col min="4105" max="4105" width="10" customWidth="1"/>
    <col min="4106" max="4106" width="10.453125" customWidth="1"/>
    <col min="4107" max="4107" width="9.81640625" customWidth="1"/>
    <col min="4108" max="4108" width="14" customWidth="1"/>
    <col min="4110" max="4110" width="15.453125" customWidth="1"/>
    <col min="4111" max="4111" width="16.81640625" customWidth="1"/>
    <col min="4112" max="4112" width="7.453125" customWidth="1"/>
    <col min="4113" max="4113" width="13.453125" customWidth="1"/>
    <col min="4114" max="4114" width="17.1796875" customWidth="1"/>
    <col min="4115" max="4115" width="15.453125" customWidth="1"/>
    <col min="4116" max="4116" width="22" customWidth="1"/>
    <col min="4117" max="4117" width="15.453125" customWidth="1"/>
    <col min="4118" max="4118" width="10.453125" customWidth="1"/>
    <col min="4119" max="4119" width="17.453125" customWidth="1"/>
    <col min="4120" max="4120" width="14.453125" bestFit="1" customWidth="1"/>
    <col min="4359" max="4359" width="13.453125" customWidth="1"/>
    <col min="4360" max="4360" width="18" customWidth="1"/>
    <col min="4361" max="4361" width="10" customWidth="1"/>
    <col min="4362" max="4362" width="10.453125" customWidth="1"/>
    <col min="4363" max="4363" width="9.81640625" customWidth="1"/>
    <col min="4364" max="4364" width="14" customWidth="1"/>
    <col min="4366" max="4366" width="15.453125" customWidth="1"/>
    <col min="4367" max="4367" width="16.81640625" customWidth="1"/>
    <col min="4368" max="4368" width="7.453125" customWidth="1"/>
    <col min="4369" max="4369" width="13.453125" customWidth="1"/>
    <col min="4370" max="4370" width="17.1796875" customWidth="1"/>
    <col min="4371" max="4371" width="15.453125" customWidth="1"/>
    <col min="4372" max="4372" width="22" customWidth="1"/>
    <col min="4373" max="4373" width="15.453125" customWidth="1"/>
    <col min="4374" max="4374" width="10.453125" customWidth="1"/>
    <col min="4375" max="4375" width="17.453125" customWidth="1"/>
    <col min="4376" max="4376" width="14.453125" bestFit="1" customWidth="1"/>
    <col min="4615" max="4615" width="13.453125" customWidth="1"/>
    <col min="4616" max="4616" width="18" customWidth="1"/>
    <col min="4617" max="4617" width="10" customWidth="1"/>
    <col min="4618" max="4618" width="10.453125" customWidth="1"/>
    <col min="4619" max="4619" width="9.81640625" customWidth="1"/>
    <col min="4620" max="4620" width="14" customWidth="1"/>
    <col min="4622" max="4622" width="15.453125" customWidth="1"/>
    <col min="4623" max="4623" width="16.81640625" customWidth="1"/>
    <col min="4624" max="4624" width="7.453125" customWidth="1"/>
    <col min="4625" max="4625" width="13.453125" customWidth="1"/>
    <col min="4626" max="4626" width="17.1796875" customWidth="1"/>
    <col min="4627" max="4627" width="15.453125" customWidth="1"/>
    <col min="4628" max="4628" width="22" customWidth="1"/>
    <col min="4629" max="4629" width="15.453125" customWidth="1"/>
    <col min="4630" max="4630" width="10.453125" customWidth="1"/>
    <col min="4631" max="4631" width="17.453125" customWidth="1"/>
    <col min="4632" max="4632" width="14.453125" bestFit="1" customWidth="1"/>
    <col min="4871" max="4871" width="13.453125" customWidth="1"/>
    <col min="4872" max="4872" width="18" customWidth="1"/>
    <col min="4873" max="4873" width="10" customWidth="1"/>
    <col min="4874" max="4874" width="10.453125" customWidth="1"/>
    <col min="4875" max="4875" width="9.81640625" customWidth="1"/>
    <col min="4876" max="4876" width="14" customWidth="1"/>
    <col min="4878" max="4878" width="15.453125" customWidth="1"/>
    <col min="4879" max="4879" width="16.81640625" customWidth="1"/>
    <col min="4880" max="4880" width="7.453125" customWidth="1"/>
    <col min="4881" max="4881" width="13.453125" customWidth="1"/>
    <col min="4882" max="4882" width="17.1796875" customWidth="1"/>
    <col min="4883" max="4883" width="15.453125" customWidth="1"/>
    <col min="4884" max="4884" width="22" customWidth="1"/>
    <col min="4885" max="4885" width="15.453125" customWidth="1"/>
    <col min="4886" max="4886" width="10.453125" customWidth="1"/>
    <col min="4887" max="4887" width="17.453125" customWidth="1"/>
    <col min="4888" max="4888" width="14.453125" bestFit="1" customWidth="1"/>
    <col min="5127" max="5127" width="13.453125" customWidth="1"/>
    <col min="5128" max="5128" width="18" customWidth="1"/>
    <col min="5129" max="5129" width="10" customWidth="1"/>
    <col min="5130" max="5130" width="10.453125" customWidth="1"/>
    <col min="5131" max="5131" width="9.81640625" customWidth="1"/>
    <col min="5132" max="5132" width="14" customWidth="1"/>
    <col min="5134" max="5134" width="15.453125" customWidth="1"/>
    <col min="5135" max="5135" width="16.81640625" customWidth="1"/>
    <col min="5136" max="5136" width="7.453125" customWidth="1"/>
    <col min="5137" max="5137" width="13.453125" customWidth="1"/>
    <col min="5138" max="5138" width="17.1796875" customWidth="1"/>
    <col min="5139" max="5139" width="15.453125" customWidth="1"/>
    <col min="5140" max="5140" width="22" customWidth="1"/>
    <col min="5141" max="5141" width="15.453125" customWidth="1"/>
    <col min="5142" max="5142" width="10.453125" customWidth="1"/>
    <col min="5143" max="5143" width="17.453125" customWidth="1"/>
    <col min="5144" max="5144" width="14.453125" bestFit="1" customWidth="1"/>
    <col min="5383" max="5383" width="13.453125" customWidth="1"/>
    <col min="5384" max="5384" width="18" customWidth="1"/>
    <col min="5385" max="5385" width="10" customWidth="1"/>
    <col min="5386" max="5386" width="10.453125" customWidth="1"/>
    <col min="5387" max="5387" width="9.81640625" customWidth="1"/>
    <col min="5388" max="5388" width="14" customWidth="1"/>
    <col min="5390" max="5390" width="15.453125" customWidth="1"/>
    <col min="5391" max="5391" width="16.81640625" customWidth="1"/>
    <col min="5392" max="5392" width="7.453125" customWidth="1"/>
    <col min="5393" max="5393" width="13.453125" customWidth="1"/>
    <col min="5394" max="5394" width="17.1796875" customWidth="1"/>
    <col min="5395" max="5395" width="15.453125" customWidth="1"/>
    <col min="5396" max="5396" width="22" customWidth="1"/>
    <col min="5397" max="5397" width="15.453125" customWidth="1"/>
    <col min="5398" max="5398" width="10.453125" customWidth="1"/>
    <col min="5399" max="5399" width="17.453125" customWidth="1"/>
    <col min="5400" max="5400" width="14.453125" bestFit="1" customWidth="1"/>
    <col min="5639" max="5639" width="13.453125" customWidth="1"/>
    <col min="5640" max="5640" width="18" customWidth="1"/>
    <col min="5641" max="5641" width="10" customWidth="1"/>
    <col min="5642" max="5642" width="10.453125" customWidth="1"/>
    <col min="5643" max="5643" width="9.81640625" customWidth="1"/>
    <col min="5644" max="5644" width="14" customWidth="1"/>
    <col min="5646" max="5646" width="15.453125" customWidth="1"/>
    <col min="5647" max="5647" width="16.81640625" customWidth="1"/>
    <col min="5648" max="5648" width="7.453125" customWidth="1"/>
    <col min="5649" max="5649" width="13.453125" customWidth="1"/>
    <col min="5650" max="5650" width="17.1796875" customWidth="1"/>
    <col min="5651" max="5651" width="15.453125" customWidth="1"/>
    <col min="5652" max="5652" width="22" customWidth="1"/>
    <col min="5653" max="5653" width="15.453125" customWidth="1"/>
    <col min="5654" max="5654" width="10.453125" customWidth="1"/>
    <col min="5655" max="5655" width="17.453125" customWidth="1"/>
    <col min="5656" max="5656" width="14.453125" bestFit="1" customWidth="1"/>
    <col min="5895" max="5895" width="13.453125" customWidth="1"/>
    <col min="5896" max="5896" width="18" customWidth="1"/>
    <col min="5897" max="5897" width="10" customWidth="1"/>
    <col min="5898" max="5898" width="10.453125" customWidth="1"/>
    <col min="5899" max="5899" width="9.81640625" customWidth="1"/>
    <col min="5900" max="5900" width="14" customWidth="1"/>
    <col min="5902" max="5902" width="15.453125" customWidth="1"/>
    <col min="5903" max="5903" width="16.81640625" customWidth="1"/>
    <col min="5904" max="5904" width="7.453125" customWidth="1"/>
    <col min="5905" max="5905" width="13.453125" customWidth="1"/>
    <col min="5906" max="5906" width="17.1796875" customWidth="1"/>
    <col min="5907" max="5907" width="15.453125" customWidth="1"/>
    <col min="5908" max="5908" width="22" customWidth="1"/>
    <col min="5909" max="5909" width="15.453125" customWidth="1"/>
    <col min="5910" max="5910" width="10.453125" customWidth="1"/>
    <col min="5911" max="5911" width="17.453125" customWidth="1"/>
    <col min="5912" max="5912" width="14.453125" bestFit="1" customWidth="1"/>
    <col min="6151" max="6151" width="13.453125" customWidth="1"/>
    <col min="6152" max="6152" width="18" customWidth="1"/>
    <col min="6153" max="6153" width="10" customWidth="1"/>
    <col min="6154" max="6154" width="10.453125" customWidth="1"/>
    <col min="6155" max="6155" width="9.81640625" customWidth="1"/>
    <col min="6156" max="6156" width="14" customWidth="1"/>
    <col min="6158" max="6158" width="15.453125" customWidth="1"/>
    <col min="6159" max="6159" width="16.81640625" customWidth="1"/>
    <col min="6160" max="6160" width="7.453125" customWidth="1"/>
    <col min="6161" max="6161" width="13.453125" customWidth="1"/>
    <col min="6162" max="6162" width="17.1796875" customWidth="1"/>
    <col min="6163" max="6163" width="15.453125" customWidth="1"/>
    <col min="6164" max="6164" width="22" customWidth="1"/>
    <col min="6165" max="6165" width="15.453125" customWidth="1"/>
    <col min="6166" max="6166" width="10.453125" customWidth="1"/>
    <col min="6167" max="6167" width="17.453125" customWidth="1"/>
    <col min="6168" max="6168" width="14.453125" bestFit="1" customWidth="1"/>
    <col min="6407" max="6407" width="13.453125" customWidth="1"/>
    <col min="6408" max="6408" width="18" customWidth="1"/>
    <col min="6409" max="6409" width="10" customWidth="1"/>
    <col min="6410" max="6410" width="10.453125" customWidth="1"/>
    <col min="6411" max="6411" width="9.81640625" customWidth="1"/>
    <col min="6412" max="6412" width="14" customWidth="1"/>
    <col min="6414" max="6414" width="15.453125" customWidth="1"/>
    <col min="6415" max="6415" width="16.81640625" customWidth="1"/>
    <col min="6416" max="6416" width="7.453125" customWidth="1"/>
    <col min="6417" max="6417" width="13.453125" customWidth="1"/>
    <col min="6418" max="6418" width="17.1796875" customWidth="1"/>
    <col min="6419" max="6419" width="15.453125" customWidth="1"/>
    <col min="6420" max="6420" width="22" customWidth="1"/>
    <col min="6421" max="6421" width="15.453125" customWidth="1"/>
    <col min="6422" max="6422" width="10.453125" customWidth="1"/>
    <col min="6423" max="6423" width="17.453125" customWidth="1"/>
    <col min="6424" max="6424" width="14.453125" bestFit="1" customWidth="1"/>
    <col min="6663" max="6663" width="13.453125" customWidth="1"/>
    <col min="6664" max="6664" width="18" customWidth="1"/>
    <col min="6665" max="6665" width="10" customWidth="1"/>
    <col min="6666" max="6666" width="10.453125" customWidth="1"/>
    <col min="6667" max="6667" width="9.81640625" customWidth="1"/>
    <col min="6668" max="6668" width="14" customWidth="1"/>
    <col min="6670" max="6670" width="15.453125" customWidth="1"/>
    <col min="6671" max="6671" width="16.81640625" customWidth="1"/>
    <col min="6672" max="6672" width="7.453125" customWidth="1"/>
    <col min="6673" max="6673" width="13.453125" customWidth="1"/>
    <col min="6674" max="6674" width="17.1796875" customWidth="1"/>
    <col min="6675" max="6675" width="15.453125" customWidth="1"/>
    <col min="6676" max="6676" width="22" customWidth="1"/>
    <col min="6677" max="6677" width="15.453125" customWidth="1"/>
    <col min="6678" max="6678" width="10.453125" customWidth="1"/>
    <col min="6679" max="6679" width="17.453125" customWidth="1"/>
    <col min="6680" max="6680" width="14.453125" bestFit="1" customWidth="1"/>
    <col min="6919" max="6919" width="13.453125" customWidth="1"/>
    <col min="6920" max="6920" width="18" customWidth="1"/>
    <col min="6921" max="6921" width="10" customWidth="1"/>
    <col min="6922" max="6922" width="10.453125" customWidth="1"/>
    <col min="6923" max="6923" width="9.81640625" customWidth="1"/>
    <col min="6924" max="6924" width="14" customWidth="1"/>
    <col min="6926" max="6926" width="15.453125" customWidth="1"/>
    <col min="6927" max="6927" width="16.81640625" customWidth="1"/>
    <col min="6928" max="6928" width="7.453125" customWidth="1"/>
    <col min="6929" max="6929" width="13.453125" customWidth="1"/>
    <col min="6930" max="6930" width="17.1796875" customWidth="1"/>
    <col min="6931" max="6931" width="15.453125" customWidth="1"/>
    <col min="6932" max="6932" width="22" customWidth="1"/>
    <col min="6933" max="6933" width="15.453125" customWidth="1"/>
    <col min="6934" max="6934" width="10.453125" customWidth="1"/>
    <col min="6935" max="6935" width="17.453125" customWidth="1"/>
    <col min="6936" max="6936" width="14.453125" bestFit="1" customWidth="1"/>
    <col min="7175" max="7175" width="13.453125" customWidth="1"/>
    <col min="7176" max="7176" width="18" customWidth="1"/>
    <col min="7177" max="7177" width="10" customWidth="1"/>
    <col min="7178" max="7178" width="10.453125" customWidth="1"/>
    <col min="7179" max="7179" width="9.81640625" customWidth="1"/>
    <col min="7180" max="7180" width="14" customWidth="1"/>
    <col min="7182" max="7182" width="15.453125" customWidth="1"/>
    <col min="7183" max="7183" width="16.81640625" customWidth="1"/>
    <col min="7184" max="7184" width="7.453125" customWidth="1"/>
    <col min="7185" max="7185" width="13.453125" customWidth="1"/>
    <col min="7186" max="7186" width="17.1796875" customWidth="1"/>
    <col min="7187" max="7187" width="15.453125" customWidth="1"/>
    <col min="7188" max="7188" width="22" customWidth="1"/>
    <col min="7189" max="7189" width="15.453125" customWidth="1"/>
    <col min="7190" max="7190" width="10.453125" customWidth="1"/>
    <col min="7191" max="7191" width="17.453125" customWidth="1"/>
    <col min="7192" max="7192" width="14.453125" bestFit="1" customWidth="1"/>
    <col min="7431" max="7431" width="13.453125" customWidth="1"/>
    <col min="7432" max="7432" width="18" customWidth="1"/>
    <col min="7433" max="7433" width="10" customWidth="1"/>
    <col min="7434" max="7434" width="10.453125" customWidth="1"/>
    <col min="7435" max="7435" width="9.81640625" customWidth="1"/>
    <col min="7436" max="7436" width="14" customWidth="1"/>
    <col min="7438" max="7438" width="15.453125" customWidth="1"/>
    <col min="7439" max="7439" width="16.81640625" customWidth="1"/>
    <col min="7440" max="7440" width="7.453125" customWidth="1"/>
    <col min="7441" max="7441" width="13.453125" customWidth="1"/>
    <col min="7442" max="7442" width="17.1796875" customWidth="1"/>
    <col min="7443" max="7443" width="15.453125" customWidth="1"/>
    <col min="7444" max="7444" width="22" customWidth="1"/>
    <col min="7445" max="7445" width="15.453125" customWidth="1"/>
    <col min="7446" max="7446" width="10.453125" customWidth="1"/>
    <col min="7447" max="7447" width="17.453125" customWidth="1"/>
    <col min="7448" max="7448" width="14.453125" bestFit="1" customWidth="1"/>
    <col min="7687" max="7687" width="13.453125" customWidth="1"/>
    <col min="7688" max="7688" width="18" customWidth="1"/>
    <col min="7689" max="7689" width="10" customWidth="1"/>
    <col min="7690" max="7690" width="10.453125" customWidth="1"/>
    <col min="7691" max="7691" width="9.81640625" customWidth="1"/>
    <col min="7692" max="7692" width="14" customWidth="1"/>
    <col min="7694" max="7694" width="15.453125" customWidth="1"/>
    <col min="7695" max="7695" width="16.81640625" customWidth="1"/>
    <col min="7696" max="7696" width="7.453125" customWidth="1"/>
    <col min="7697" max="7697" width="13.453125" customWidth="1"/>
    <col min="7698" max="7698" width="17.1796875" customWidth="1"/>
    <col min="7699" max="7699" width="15.453125" customWidth="1"/>
    <col min="7700" max="7700" width="22" customWidth="1"/>
    <col min="7701" max="7701" width="15.453125" customWidth="1"/>
    <col min="7702" max="7702" width="10.453125" customWidth="1"/>
    <col min="7703" max="7703" width="17.453125" customWidth="1"/>
    <col min="7704" max="7704" width="14.453125" bestFit="1" customWidth="1"/>
    <col min="7943" max="7943" width="13.453125" customWidth="1"/>
    <col min="7944" max="7944" width="18" customWidth="1"/>
    <col min="7945" max="7945" width="10" customWidth="1"/>
    <col min="7946" max="7946" width="10.453125" customWidth="1"/>
    <col min="7947" max="7947" width="9.81640625" customWidth="1"/>
    <col min="7948" max="7948" width="14" customWidth="1"/>
    <col min="7950" max="7950" width="15.453125" customWidth="1"/>
    <col min="7951" max="7951" width="16.81640625" customWidth="1"/>
    <col min="7952" max="7952" width="7.453125" customWidth="1"/>
    <col min="7953" max="7953" width="13.453125" customWidth="1"/>
    <col min="7954" max="7954" width="17.1796875" customWidth="1"/>
    <col min="7955" max="7955" width="15.453125" customWidth="1"/>
    <col min="7956" max="7956" width="22" customWidth="1"/>
    <col min="7957" max="7957" width="15.453125" customWidth="1"/>
    <col min="7958" max="7958" width="10.453125" customWidth="1"/>
    <col min="7959" max="7959" width="17.453125" customWidth="1"/>
    <col min="7960" max="7960" width="14.453125" bestFit="1" customWidth="1"/>
    <col min="8199" max="8199" width="13.453125" customWidth="1"/>
    <col min="8200" max="8200" width="18" customWidth="1"/>
    <col min="8201" max="8201" width="10" customWidth="1"/>
    <col min="8202" max="8202" width="10.453125" customWidth="1"/>
    <col min="8203" max="8203" width="9.81640625" customWidth="1"/>
    <col min="8204" max="8204" width="14" customWidth="1"/>
    <col min="8206" max="8206" width="15.453125" customWidth="1"/>
    <col min="8207" max="8207" width="16.81640625" customWidth="1"/>
    <col min="8208" max="8208" width="7.453125" customWidth="1"/>
    <col min="8209" max="8209" width="13.453125" customWidth="1"/>
    <col min="8210" max="8210" width="17.1796875" customWidth="1"/>
    <col min="8211" max="8211" width="15.453125" customWidth="1"/>
    <col min="8212" max="8212" width="22" customWidth="1"/>
    <col min="8213" max="8213" width="15.453125" customWidth="1"/>
    <col min="8214" max="8214" width="10.453125" customWidth="1"/>
    <col min="8215" max="8215" width="17.453125" customWidth="1"/>
    <col min="8216" max="8216" width="14.453125" bestFit="1" customWidth="1"/>
    <col min="8455" max="8455" width="13.453125" customWidth="1"/>
    <col min="8456" max="8456" width="18" customWidth="1"/>
    <col min="8457" max="8457" width="10" customWidth="1"/>
    <col min="8458" max="8458" width="10.453125" customWidth="1"/>
    <col min="8459" max="8459" width="9.81640625" customWidth="1"/>
    <col min="8460" max="8460" width="14" customWidth="1"/>
    <col min="8462" max="8462" width="15.453125" customWidth="1"/>
    <col min="8463" max="8463" width="16.81640625" customWidth="1"/>
    <col min="8464" max="8464" width="7.453125" customWidth="1"/>
    <col min="8465" max="8465" width="13.453125" customWidth="1"/>
    <col min="8466" max="8466" width="17.1796875" customWidth="1"/>
    <col min="8467" max="8467" width="15.453125" customWidth="1"/>
    <col min="8468" max="8468" width="22" customWidth="1"/>
    <col min="8469" max="8469" width="15.453125" customWidth="1"/>
    <col min="8470" max="8470" width="10.453125" customWidth="1"/>
    <col min="8471" max="8471" width="17.453125" customWidth="1"/>
    <col min="8472" max="8472" width="14.453125" bestFit="1" customWidth="1"/>
    <col min="8711" max="8711" width="13.453125" customWidth="1"/>
    <col min="8712" max="8712" width="18" customWidth="1"/>
    <col min="8713" max="8713" width="10" customWidth="1"/>
    <col min="8714" max="8714" width="10.453125" customWidth="1"/>
    <col min="8715" max="8715" width="9.81640625" customWidth="1"/>
    <col min="8716" max="8716" width="14" customWidth="1"/>
    <col min="8718" max="8718" width="15.453125" customWidth="1"/>
    <col min="8719" max="8719" width="16.81640625" customWidth="1"/>
    <col min="8720" max="8720" width="7.453125" customWidth="1"/>
    <col min="8721" max="8721" width="13.453125" customWidth="1"/>
    <col min="8722" max="8722" width="17.1796875" customWidth="1"/>
    <col min="8723" max="8723" width="15.453125" customWidth="1"/>
    <col min="8724" max="8724" width="22" customWidth="1"/>
    <col min="8725" max="8725" width="15.453125" customWidth="1"/>
    <col min="8726" max="8726" width="10.453125" customWidth="1"/>
    <col min="8727" max="8727" width="17.453125" customWidth="1"/>
    <col min="8728" max="8728" width="14.453125" bestFit="1" customWidth="1"/>
    <col min="8967" max="8967" width="13.453125" customWidth="1"/>
    <col min="8968" max="8968" width="18" customWidth="1"/>
    <col min="8969" max="8969" width="10" customWidth="1"/>
    <col min="8970" max="8970" width="10.453125" customWidth="1"/>
    <col min="8971" max="8971" width="9.81640625" customWidth="1"/>
    <col min="8972" max="8972" width="14" customWidth="1"/>
    <col min="8974" max="8974" width="15.453125" customWidth="1"/>
    <col min="8975" max="8975" width="16.81640625" customWidth="1"/>
    <col min="8976" max="8976" width="7.453125" customWidth="1"/>
    <col min="8977" max="8977" width="13.453125" customWidth="1"/>
    <col min="8978" max="8978" width="17.1796875" customWidth="1"/>
    <col min="8979" max="8979" width="15.453125" customWidth="1"/>
    <col min="8980" max="8980" width="22" customWidth="1"/>
    <col min="8981" max="8981" width="15.453125" customWidth="1"/>
    <col min="8982" max="8982" width="10.453125" customWidth="1"/>
    <col min="8983" max="8983" width="17.453125" customWidth="1"/>
    <col min="8984" max="8984" width="14.453125" bestFit="1" customWidth="1"/>
    <col min="9223" max="9223" width="13.453125" customWidth="1"/>
    <col min="9224" max="9224" width="18" customWidth="1"/>
    <col min="9225" max="9225" width="10" customWidth="1"/>
    <col min="9226" max="9226" width="10.453125" customWidth="1"/>
    <col min="9227" max="9227" width="9.81640625" customWidth="1"/>
    <col min="9228" max="9228" width="14" customWidth="1"/>
    <col min="9230" max="9230" width="15.453125" customWidth="1"/>
    <col min="9231" max="9231" width="16.81640625" customWidth="1"/>
    <col min="9232" max="9232" width="7.453125" customWidth="1"/>
    <col min="9233" max="9233" width="13.453125" customWidth="1"/>
    <col min="9234" max="9234" width="17.1796875" customWidth="1"/>
    <col min="9235" max="9235" width="15.453125" customWidth="1"/>
    <col min="9236" max="9236" width="22" customWidth="1"/>
    <col min="9237" max="9237" width="15.453125" customWidth="1"/>
    <col min="9238" max="9238" width="10.453125" customWidth="1"/>
    <col min="9239" max="9239" width="17.453125" customWidth="1"/>
    <col min="9240" max="9240" width="14.453125" bestFit="1" customWidth="1"/>
    <col min="9479" max="9479" width="13.453125" customWidth="1"/>
    <col min="9480" max="9480" width="18" customWidth="1"/>
    <col min="9481" max="9481" width="10" customWidth="1"/>
    <col min="9482" max="9482" width="10.453125" customWidth="1"/>
    <col min="9483" max="9483" width="9.81640625" customWidth="1"/>
    <col min="9484" max="9484" width="14" customWidth="1"/>
    <col min="9486" max="9486" width="15.453125" customWidth="1"/>
    <col min="9487" max="9487" width="16.81640625" customWidth="1"/>
    <col min="9488" max="9488" width="7.453125" customWidth="1"/>
    <col min="9489" max="9489" width="13.453125" customWidth="1"/>
    <col min="9490" max="9490" width="17.1796875" customWidth="1"/>
    <col min="9491" max="9491" width="15.453125" customWidth="1"/>
    <col min="9492" max="9492" width="22" customWidth="1"/>
    <col min="9493" max="9493" width="15.453125" customWidth="1"/>
    <col min="9494" max="9494" width="10.453125" customWidth="1"/>
    <col min="9495" max="9495" width="17.453125" customWidth="1"/>
    <col min="9496" max="9496" width="14.453125" bestFit="1" customWidth="1"/>
    <col min="9735" max="9735" width="13.453125" customWidth="1"/>
    <col min="9736" max="9736" width="18" customWidth="1"/>
    <col min="9737" max="9737" width="10" customWidth="1"/>
    <col min="9738" max="9738" width="10.453125" customWidth="1"/>
    <col min="9739" max="9739" width="9.81640625" customWidth="1"/>
    <col min="9740" max="9740" width="14" customWidth="1"/>
    <col min="9742" max="9742" width="15.453125" customWidth="1"/>
    <col min="9743" max="9743" width="16.81640625" customWidth="1"/>
    <col min="9744" max="9744" width="7.453125" customWidth="1"/>
    <col min="9745" max="9745" width="13.453125" customWidth="1"/>
    <col min="9746" max="9746" width="17.1796875" customWidth="1"/>
    <col min="9747" max="9747" width="15.453125" customWidth="1"/>
    <col min="9748" max="9748" width="22" customWidth="1"/>
    <col min="9749" max="9749" width="15.453125" customWidth="1"/>
    <col min="9750" max="9750" width="10.453125" customWidth="1"/>
    <col min="9751" max="9751" width="17.453125" customWidth="1"/>
    <col min="9752" max="9752" width="14.453125" bestFit="1" customWidth="1"/>
    <col min="9991" max="9991" width="13.453125" customWidth="1"/>
    <col min="9992" max="9992" width="18" customWidth="1"/>
    <col min="9993" max="9993" width="10" customWidth="1"/>
    <col min="9994" max="9994" width="10.453125" customWidth="1"/>
    <col min="9995" max="9995" width="9.81640625" customWidth="1"/>
    <col min="9996" max="9996" width="14" customWidth="1"/>
    <col min="9998" max="9998" width="15.453125" customWidth="1"/>
    <col min="9999" max="9999" width="16.81640625" customWidth="1"/>
    <col min="10000" max="10000" width="7.453125" customWidth="1"/>
    <col min="10001" max="10001" width="13.453125" customWidth="1"/>
    <col min="10002" max="10002" width="17.1796875" customWidth="1"/>
    <col min="10003" max="10003" width="15.453125" customWidth="1"/>
    <col min="10004" max="10004" width="22" customWidth="1"/>
    <col min="10005" max="10005" width="15.453125" customWidth="1"/>
    <col min="10006" max="10006" width="10.453125" customWidth="1"/>
    <col min="10007" max="10007" width="17.453125" customWidth="1"/>
    <col min="10008" max="10008" width="14.453125" bestFit="1" customWidth="1"/>
    <col min="10247" max="10247" width="13.453125" customWidth="1"/>
    <col min="10248" max="10248" width="18" customWidth="1"/>
    <col min="10249" max="10249" width="10" customWidth="1"/>
    <col min="10250" max="10250" width="10.453125" customWidth="1"/>
    <col min="10251" max="10251" width="9.81640625" customWidth="1"/>
    <col min="10252" max="10252" width="14" customWidth="1"/>
    <col min="10254" max="10254" width="15.453125" customWidth="1"/>
    <col min="10255" max="10255" width="16.81640625" customWidth="1"/>
    <col min="10256" max="10256" width="7.453125" customWidth="1"/>
    <col min="10257" max="10257" width="13.453125" customWidth="1"/>
    <col min="10258" max="10258" width="17.1796875" customWidth="1"/>
    <col min="10259" max="10259" width="15.453125" customWidth="1"/>
    <col min="10260" max="10260" width="22" customWidth="1"/>
    <col min="10261" max="10261" width="15.453125" customWidth="1"/>
    <col min="10262" max="10262" width="10.453125" customWidth="1"/>
    <col min="10263" max="10263" width="17.453125" customWidth="1"/>
    <col min="10264" max="10264" width="14.453125" bestFit="1" customWidth="1"/>
    <col min="10503" max="10503" width="13.453125" customWidth="1"/>
    <col min="10504" max="10504" width="18" customWidth="1"/>
    <col min="10505" max="10505" width="10" customWidth="1"/>
    <col min="10506" max="10506" width="10.453125" customWidth="1"/>
    <col min="10507" max="10507" width="9.81640625" customWidth="1"/>
    <col min="10508" max="10508" width="14" customWidth="1"/>
    <col min="10510" max="10510" width="15.453125" customWidth="1"/>
    <col min="10511" max="10511" width="16.81640625" customWidth="1"/>
    <col min="10512" max="10512" width="7.453125" customWidth="1"/>
    <col min="10513" max="10513" width="13.453125" customWidth="1"/>
    <col min="10514" max="10514" width="17.1796875" customWidth="1"/>
    <col min="10515" max="10515" width="15.453125" customWidth="1"/>
    <col min="10516" max="10516" width="22" customWidth="1"/>
    <col min="10517" max="10517" width="15.453125" customWidth="1"/>
    <col min="10518" max="10518" width="10.453125" customWidth="1"/>
    <col min="10519" max="10519" width="17.453125" customWidth="1"/>
    <col min="10520" max="10520" width="14.453125" bestFit="1" customWidth="1"/>
    <col min="10759" max="10759" width="13.453125" customWidth="1"/>
    <col min="10760" max="10760" width="18" customWidth="1"/>
    <col min="10761" max="10761" width="10" customWidth="1"/>
    <col min="10762" max="10762" width="10.453125" customWidth="1"/>
    <col min="10763" max="10763" width="9.81640625" customWidth="1"/>
    <col min="10764" max="10764" width="14" customWidth="1"/>
    <col min="10766" max="10766" width="15.453125" customWidth="1"/>
    <col min="10767" max="10767" width="16.81640625" customWidth="1"/>
    <col min="10768" max="10768" width="7.453125" customWidth="1"/>
    <col min="10769" max="10769" width="13.453125" customWidth="1"/>
    <col min="10770" max="10770" width="17.1796875" customWidth="1"/>
    <col min="10771" max="10771" width="15.453125" customWidth="1"/>
    <col min="10772" max="10772" width="22" customWidth="1"/>
    <col min="10773" max="10773" width="15.453125" customWidth="1"/>
    <col min="10774" max="10774" width="10.453125" customWidth="1"/>
    <col min="10775" max="10775" width="17.453125" customWidth="1"/>
    <col min="10776" max="10776" width="14.453125" bestFit="1" customWidth="1"/>
    <col min="11015" max="11015" width="13.453125" customWidth="1"/>
    <col min="11016" max="11016" width="18" customWidth="1"/>
    <col min="11017" max="11017" width="10" customWidth="1"/>
    <col min="11018" max="11018" width="10.453125" customWidth="1"/>
    <col min="11019" max="11019" width="9.81640625" customWidth="1"/>
    <col min="11020" max="11020" width="14" customWidth="1"/>
    <col min="11022" max="11022" width="15.453125" customWidth="1"/>
    <col min="11023" max="11023" width="16.81640625" customWidth="1"/>
    <col min="11024" max="11024" width="7.453125" customWidth="1"/>
    <col min="11025" max="11025" width="13.453125" customWidth="1"/>
    <col min="11026" max="11026" width="17.1796875" customWidth="1"/>
    <col min="11027" max="11027" width="15.453125" customWidth="1"/>
    <col min="11028" max="11028" width="22" customWidth="1"/>
    <col min="11029" max="11029" width="15.453125" customWidth="1"/>
    <col min="11030" max="11030" width="10.453125" customWidth="1"/>
    <col min="11031" max="11031" width="17.453125" customWidth="1"/>
    <col min="11032" max="11032" width="14.453125" bestFit="1" customWidth="1"/>
    <col min="11271" max="11271" width="13.453125" customWidth="1"/>
    <col min="11272" max="11272" width="18" customWidth="1"/>
    <col min="11273" max="11273" width="10" customWidth="1"/>
    <col min="11274" max="11274" width="10.453125" customWidth="1"/>
    <col min="11275" max="11275" width="9.81640625" customWidth="1"/>
    <col min="11276" max="11276" width="14" customWidth="1"/>
    <col min="11278" max="11278" width="15.453125" customWidth="1"/>
    <col min="11279" max="11279" width="16.81640625" customWidth="1"/>
    <col min="11280" max="11280" width="7.453125" customWidth="1"/>
    <col min="11281" max="11281" width="13.453125" customWidth="1"/>
    <col min="11282" max="11282" width="17.1796875" customWidth="1"/>
    <col min="11283" max="11283" width="15.453125" customWidth="1"/>
    <col min="11284" max="11284" width="22" customWidth="1"/>
    <col min="11285" max="11285" width="15.453125" customWidth="1"/>
    <col min="11286" max="11286" width="10.453125" customWidth="1"/>
    <col min="11287" max="11287" width="17.453125" customWidth="1"/>
    <col min="11288" max="11288" width="14.453125" bestFit="1" customWidth="1"/>
    <col min="11527" max="11527" width="13.453125" customWidth="1"/>
    <col min="11528" max="11528" width="18" customWidth="1"/>
    <col min="11529" max="11529" width="10" customWidth="1"/>
    <col min="11530" max="11530" width="10.453125" customWidth="1"/>
    <col min="11531" max="11531" width="9.81640625" customWidth="1"/>
    <col min="11532" max="11532" width="14" customWidth="1"/>
    <col min="11534" max="11534" width="15.453125" customWidth="1"/>
    <col min="11535" max="11535" width="16.81640625" customWidth="1"/>
    <col min="11536" max="11536" width="7.453125" customWidth="1"/>
    <col min="11537" max="11537" width="13.453125" customWidth="1"/>
    <col min="11538" max="11538" width="17.1796875" customWidth="1"/>
    <col min="11539" max="11539" width="15.453125" customWidth="1"/>
    <col min="11540" max="11540" width="22" customWidth="1"/>
    <col min="11541" max="11541" width="15.453125" customWidth="1"/>
    <col min="11542" max="11542" width="10.453125" customWidth="1"/>
    <col min="11543" max="11543" width="17.453125" customWidth="1"/>
    <col min="11544" max="11544" width="14.453125" bestFit="1" customWidth="1"/>
    <col min="11783" max="11783" width="13.453125" customWidth="1"/>
    <col min="11784" max="11784" width="18" customWidth="1"/>
    <col min="11785" max="11785" width="10" customWidth="1"/>
    <col min="11786" max="11786" width="10.453125" customWidth="1"/>
    <col min="11787" max="11787" width="9.81640625" customWidth="1"/>
    <col min="11788" max="11788" width="14" customWidth="1"/>
    <col min="11790" max="11790" width="15.453125" customWidth="1"/>
    <col min="11791" max="11791" width="16.81640625" customWidth="1"/>
    <col min="11792" max="11792" width="7.453125" customWidth="1"/>
    <col min="11793" max="11793" width="13.453125" customWidth="1"/>
    <col min="11794" max="11794" width="17.1796875" customWidth="1"/>
    <col min="11795" max="11795" width="15.453125" customWidth="1"/>
    <col min="11796" max="11796" width="22" customWidth="1"/>
    <col min="11797" max="11797" width="15.453125" customWidth="1"/>
    <col min="11798" max="11798" width="10.453125" customWidth="1"/>
    <col min="11799" max="11799" width="17.453125" customWidth="1"/>
    <col min="11800" max="11800" width="14.453125" bestFit="1" customWidth="1"/>
    <col min="12039" max="12039" width="13.453125" customWidth="1"/>
    <col min="12040" max="12040" width="18" customWidth="1"/>
    <col min="12041" max="12041" width="10" customWidth="1"/>
    <col min="12042" max="12042" width="10.453125" customWidth="1"/>
    <col min="12043" max="12043" width="9.81640625" customWidth="1"/>
    <col min="12044" max="12044" width="14" customWidth="1"/>
    <col min="12046" max="12046" width="15.453125" customWidth="1"/>
    <col min="12047" max="12047" width="16.81640625" customWidth="1"/>
    <col min="12048" max="12048" width="7.453125" customWidth="1"/>
    <col min="12049" max="12049" width="13.453125" customWidth="1"/>
    <col min="12050" max="12050" width="17.1796875" customWidth="1"/>
    <col min="12051" max="12051" width="15.453125" customWidth="1"/>
    <col min="12052" max="12052" width="22" customWidth="1"/>
    <col min="12053" max="12053" width="15.453125" customWidth="1"/>
    <col min="12054" max="12054" width="10.453125" customWidth="1"/>
    <col min="12055" max="12055" width="17.453125" customWidth="1"/>
    <col min="12056" max="12056" width="14.453125" bestFit="1" customWidth="1"/>
    <col min="12295" max="12295" width="13.453125" customWidth="1"/>
    <col min="12296" max="12296" width="18" customWidth="1"/>
    <col min="12297" max="12297" width="10" customWidth="1"/>
    <col min="12298" max="12298" width="10.453125" customWidth="1"/>
    <col min="12299" max="12299" width="9.81640625" customWidth="1"/>
    <col min="12300" max="12300" width="14" customWidth="1"/>
    <col min="12302" max="12302" width="15.453125" customWidth="1"/>
    <col min="12303" max="12303" width="16.81640625" customWidth="1"/>
    <col min="12304" max="12304" width="7.453125" customWidth="1"/>
    <col min="12305" max="12305" width="13.453125" customWidth="1"/>
    <col min="12306" max="12306" width="17.1796875" customWidth="1"/>
    <col min="12307" max="12307" width="15.453125" customWidth="1"/>
    <col min="12308" max="12308" width="22" customWidth="1"/>
    <col min="12309" max="12309" width="15.453125" customWidth="1"/>
    <col min="12310" max="12310" width="10.453125" customWidth="1"/>
    <col min="12311" max="12311" width="17.453125" customWidth="1"/>
    <col min="12312" max="12312" width="14.453125" bestFit="1" customWidth="1"/>
    <col min="12551" max="12551" width="13.453125" customWidth="1"/>
    <col min="12552" max="12552" width="18" customWidth="1"/>
    <col min="12553" max="12553" width="10" customWidth="1"/>
    <col min="12554" max="12554" width="10.453125" customWidth="1"/>
    <col min="12555" max="12555" width="9.81640625" customWidth="1"/>
    <col min="12556" max="12556" width="14" customWidth="1"/>
    <col min="12558" max="12558" width="15.453125" customWidth="1"/>
    <col min="12559" max="12559" width="16.81640625" customWidth="1"/>
    <col min="12560" max="12560" width="7.453125" customWidth="1"/>
    <col min="12561" max="12561" width="13.453125" customWidth="1"/>
    <col min="12562" max="12562" width="17.1796875" customWidth="1"/>
    <col min="12563" max="12563" width="15.453125" customWidth="1"/>
    <col min="12564" max="12564" width="22" customWidth="1"/>
    <col min="12565" max="12565" width="15.453125" customWidth="1"/>
    <col min="12566" max="12566" width="10.453125" customWidth="1"/>
    <col min="12567" max="12567" width="17.453125" customWidth="1"/>
    <col min="12568" max="12568" width="14.453125" bestFit="1" customWidth="1"/>
    <col min="12807" max="12807" width="13.453125" customWidth="1"/>
    <col min="12808" max="12808" width="18" customWidth="1"/>
    <col min="12809" max="12809" width="10" customWidth="1"/>
    <col min="12810" max="12810" width="10.453125" customWidth="1"/>
    <col min="12811" max="12811" width="9.81640625" customWidth="1"/>
    <col min="12812" max="12812" width="14" customWidth="1"/>
    <col min="12814" max="12814" width="15.453125" customWidth="1"/>
    <col min="12815" max="12815" width="16.81640625" customWidth="1"/>
    <col min="12816" max="12816" width="7.453125" customWidth="1"/>
    <col min="12817" max="12817" width="13.453125" customWidth="1"/>
    <col min="12818" max="12818" width="17.1796875" customWidth="1"/>
    <col min="12819" max="12819" width="15.453125" customWidth="1"/>
    <col min="12820" max="12820" width="22" customWidth="1"/>
    <col min="12821" max="12821" width="15.453125" customWidth="1"/>
    <col min="12822" max="12822" width="10.453125" customWidth="1"/>
    <col min="12823" max="12823" width="17.453125" customWidth="1"/>
    <col min="12824" max="12824" width="14.453125" bestFit="1" customWidth="1"/>
    <col min="13063" max="13063" width="13.453125" customWidth="1"/>
    <col min="13064" max="13064" width="18" customWidth="1"/>
    <col min="13065" max="13065" width="10" customWidth="1"/>
    <col min="13066" max="13066" width="10.453125" customWidth="1"/>
    <col min="13067" max="13067" width="9.81640625" customWidth="1"/>
    <col min="13068" max="13068" width="14" customWidth="1"/>
    <col min="13070" max="13070" width="15.453125" customWidth="1"/>
    <col min="13071" max="13071" width="16.81640625" customWidth="1"/>
    <col min="13072" max="13072" width="7.453125" customWidth="1"/>
    <col min="13073" max="13073" width="13.453125" customWidth="1"/>
    <col min="13074" max="13074" width="17.1796875" customWidth="1"/>
    <col min="13075" max="13075" width="15.453125" customWidth="1"/>
    <col min="13076" max="13076" width="22" customWidth="1"/>
    <col min="13077" max="13077" width="15.453125" customWidth="1"/>
    <col min="13078" max="13078" width="10.453125" customWidth="1"/>
    <col min="13079" max="13079" width="17.453125" customWidth="1"/>
    <col min="13080" max="13080" width="14.453125" bestFit="1" customWidth="1"/>
    <col min="13319" max="13319" width="13.453125" customWidth="1"/>
    <col min="13320" max="13320" width="18" customWidth="1"/>
    <col min="13321" max="13321" width="10" customWidth="1"/>
    <col min="13322" max="13322" width="10.453125" customWidth="1"/>
    <col min="13323" max="13323" width="9.81640625" customWidth="1"/>
    <col min="13324" max="13324" width="14" customWidth="1"/>
    <col min="13326" max="13326" width="15.453125" customWidth="1"/>
    <col min="13327" max="13327" width="16.81640625" customWidth="1"/>
    <col min="13328" max="13328" width="7.453125" customWidth="1"/>
    <col min="13329" max="13329" width="13.453125" customWidth="1"/>
    <col min="13330" max="13330" width="17.1796875" customWidth="1"/>
    <col min="13331" max="13331" width="15.453125" customWidth="1"/>
    <col min="13332" max="13332" width="22" customWidth="1"/>
    <col min="13333" max="13333" width="15.453125" customWidth="1"/>
    <col min="13334" max="13334" width="10.453125" customWidth="1"/>
    <col min="13335" max="13335" width="17.453125" customWidth="1"/>
    <col min="13336" max="13336" width="14.453125" bestFit="1" customWidth="1"/>
    <col min="13575" max="13575" width="13.453125" customWidth="1"/>
    <col min="13576" max="13576" width="18" customWidth="1"/>
    <col min="13577" max="13577" width="10" customWidth="1"/>
    <col min="13578" max="13578" width="10.453125" customWidth="1"/>
    <col min="13579" max="13579" width="9.81640625" customWidth="1"/>
    <col min="13580" max="13580" width="14" customWidth="1"/>
    <col min="13582" max="13582" width="15.453125" customWidth="1"/>
    <col min="13583" max="13583" width="16.81640625" customWidth="1"/>
    <col min="13584" max="13584" width="7.453125" customWidth="1"/>
    <col min="13585" max="13585" width="13.453125" customWidth="1"/>
    <col min="13586" max="13586" width="17.1796875" customWidth="1"/>
    <col min="13587" max="13587" width="15.453125" customWidth="1"/>
    <col min="13588" max="13588" width="22" customWidth="1"/>
    <col min="13589" max="13589" width="15.453125" customWidth="1"/>
    <col min="13590" max="13590" width="10.453125" customWidth="1"/>
    <col min="13591" max="13591" width="17.453125" customWidth="1"/>
    <col min="13592" max="13592" width="14.453125" bestFit="1" customWidth="1"/>
    <col min="13831" max="13831" width="13.453125" customWidth="1"/>
    <col min="13832" max="13832" width="18" customWidth="1"/>
    <col min="13833" max="13833" width="10" customWidth="1"/>
    <col min="13834" max="13834" width="10.453125" customWidth="1"/>
    <col min="13835" max="13835" width="9.81640625" customWidth="1"/>
    <col min="13836" max="13836" width="14" customWidth="1"/>
    <col min="13838" max="13838" width="15.453125" customWidth="1"/>
    <col min="13839" max="13839" width="16.81640625" customWidth="1"/>
    <col min="13840" max="13840" width="7.453125" customWidth="1"/>
    <col min="13841" max="13841" width="13.453125" customWidth="1"/>
    <col min="13842" max="13842" width="17.1796875" customWidth="1"/>
    <col min="13843" max="13843" width="15.453125" customWidth="1"/>
    <col min="13844" max="13844" width="22" customWidth="1"/>
    <col min="13845" max="13845" width="15.453125" customWidth="1"/>
    <col min="13846" max="13846" width="10.453125" customWidth="1"/>
    <col min="13847" max="13847" width="17.453125" customWidth="1"/>
    <col min="13848" max="13848" width="14.453125" bestFit="1" customWidth="1"/>
    <col min="14087" max="14087" width="13.453125" customWidth="1"/>
    <col min="14088" max="14088" width="18" customWidth="1"/>
    <col min="14089" max="14089" width="10" customWidth="1"/>
    <col min="14090" max="14090" width="10.453125" customWidth="1"/>
    <col min="14091" max="14091" width="9.81640625" customWidth="1"/>
    <col min="14092" max="14092" width="14" customWidth="1"/>
    <col min="14094" max="14094" width="15.453125" customWidth="1"/>
    <col min="14095" max="14095" width="16.81640625" customWidth="1"/>
    <col min="14096" max="14096" width="7.453125" customWidth="1"/>
    <col min="14097" max="14097" width="13.453125" customWidth="1"/>
    <col min="14098" max="14098" width="17.1796875" customWidth="1"/>
    <col min="14099" max="14099" width="15.453125" customWidth="1"/>
    <col min="14100" max="14100" width="22" customWidth="1"/>
    <col min="14101" max="14101" width="15.453125" customWidth="1"/>
    <col min="14102" max="14102" width="10.453125" customWidth="1"/>
    <col min="14103" max="14103" width="17.453125" customWidth="1"/>
    <col min="14104" max="14104" width="14.453125" bestFit="1" customWidth="1"/>
    <col min="14343" max="14343" width="13.453125" customWidth="1"/>
    <col min="14344" max="14344" width="18" customWidth="1"/>
    <col min="14345" max="14345" width="10" customWidth="1"/>
    <col min="14346" max="14346" width="10.453125" customWidth="1"/>
    <col min="14347" max="14347" width="9.81640625" customWidth="1"/>
    <col min="14348" max="14348" width="14" customWidth="1"/>
    <col min="14350" max="14350" width="15.453125" customWidth="1"/>
    <col min="14351" max="14351" width="16.81640625" customWidth="1"/>
    <col min="14352" max="14352" width="7.453125" customWidth="1"/>
    <col min="14353" max="14353" width="13.453125" customWidth="1"/>
    <col min="14354" max="14354" width="17.1796875" customWidth="1"/>
    <col min="14355" max="14355" width="15.453125" customWidth="1"/>
    <col min="14356" max="14356" width="22" customWidth="1"/>
    <col min="14357" max="14357" width="15.453125" customWidth="1"/>
    <col min="14358" max="14358" width="10.453125" customWidth="1"/>
    <col min="14359" max="14359" width="17.453125" customWidth="1"/>
    <col min="14360" max="14360" width="14.453125" bestFit="1" customWidth="1"/>
    <col min="14599" max="14599" width="13.453125" customWidth="1"/>
    <col min="14600" max="14600" width="18" customWidth="1"/>
    <col min="14601" max="14601" width="10" customWidth="1"/>
    <col min="14602" max="14602" width="10.453125" customWidth="1"/>
    <col min="14603" max="14603" width="9.81640625" customWidth="1"/>
    <col min="14604" max="14604" width="14" customWidth="1"/>
    <col min="14606" max="14606" width="15.453125" customWidth="1"/>
    <col min="14607" max="14607" width="16.81640625" customWidth="1"/>
    <col min="14608" max="14608" width="7.453125" customWidth="1"/>
    <col min="14609" max="14609" width="13.453125" customWidth="1"/>
    <col min="14610" max="14610" width="17.1796875" customWidth="1"/>
    <col min="14611" max="14611" width="15.453125" customWidth="1"/>
    <col min="14612" max="14612" width="22" customWidth="1"/>
    <col min="14613" max="14613" width="15.453125" customWidth="1"/>
    <col min="14614" max="14614" width="10.453125" customWidth="1"/>
    <col min="14615" max="14615" width="17.453125" customWidth="1"/>
    <col min="14616" max="14616" width="14.453125" bestFit="1" customWidth="1"/>
    <col min="14855" max="14855" width="13.453125" customWidth="1"/>
    <col min="14856" max="14856" width="18" customWidth="1"/>
    <col min="14857" max="14857" width="10" customWidth="1"/>
    <col min="14858" max="14858" width="10.453125" customWidth="1"/>
    <col min="14859" max="14859" width="9.81640625" customWidth="1"/>
    <col min="14860" max="14860" width="14" customWidth="1"/>
    <col min="14862" max="14862" width="15.453125" customWidth="1"/>
    <col min="14863" max="14863" width="16.81640625" customWidth="1"/>
    <col min="14864" max="14864" width="7.453125" customWidth="1"/>
    <col min="14865" max="14865" width="13.453125" customWidth="1"/>
    <col min="14866" max="14866" width="17.1796875" customWidth="1"/>
    <col min="14867" max="14867" width="15.453125" customWidth="1"/>
    <col min="14868" max="14868" width="22" customWidth="1"/>
    <col min="14869" max="14869" width="15.453125" customWidth="1"/>
    <col min="14870" max="14870" width="10.453125" customWidth="1"/>
    <col min="14871" max="14871" width="17.453125" customWidth="1"/>
    <col min="14872" max="14872" width="14.453125" bestFit="1" customWidth="1"/>
    <col min="15111" max="15111" width="13.453125" customWidth="1"/>
    <col min="15112" max="15112" width="18" customWidth="1"/>
    <col min="15113" max="15113" width="10" customWidth="1"/>
    <col min="15114" max="15114" width="10.453125" customWidth="1"/>
    <col min="15115" max="15115" width="9.81640625" customWidth="1"/>
    <col min="15116" max="15116" width="14" customWidth="1"/>
    <col min="15118" max="15118" width="15.453125" customWidth="1"/>
    <col min="15119" max="15119" width="16.81640625" customWidth="1"/>
    <col min="15120" max="15120" width="7.453125" customWidth="1"/>
    <col min="15121" max="15121" width="13.453125" customWidth="1"/>
    <col min="15122" max="15122" width="17.1796875" customWidth="1"/>
    <col min="15123" max="15123" width="15.453125" customWidth="1"/>
    <col min="15124" max="15124" width="22" customWidth="1"/>
    <col min="15125" max="15125" width="15.453125" customWidth="1"/>
    <col min="15126" max="15126" width="10.453125" customWidth="1"/>
    <col min="15127" max="15127" width="17.453125" customWidth="1"/>
    <col min="15128" max="15128" width="14.453125" bestFit="1" customWidth="1"/>
    <col min="15367" max="15367" width="13.453125" customWidth="1"/>
    <col min="15368" max="15368" width="18" customWidth="1"/>
    <col min="15369" max="15369" width="10" customWidth="1"/>
    <col min="15370" max="15370" width="10.453125" customWidth="1"/>
    <col min="15371" max="15371" width="9.81640625" customWidth="1"/>
    <col min="15372" max="15372" width="14" customWidth="1"/>
    <col min="15374" max="15374" width="15.453125" customWidth="1"/>
    <col min="15375" max="15375" width="16.81640625" customWidth="1"/>
    <col min="15376" max="15376" width="7.453125" customWidth="1"/>
    <col min="15377" max="15377" width="13.453125" customWidth="1"/>
    <col min="15378" max="15378" width="17.1796875" customWidth="1"/>
    <col min="15379" max="15379" width="15.453125" customWidth="1"/>
    <col min="15380" max="15380" width="22" customWidth="1"/>
    <col min="15381" max="15381" width="15.453125" customWidth="1"/>
    <col min="15382" max="15382" width="10.453125" customWidth="1"/>
    <col min="15383" max="15383" width="17.453125" customWidth="1"/>
    <col min="15384" max="15384" width="14.453125" bestFit="1" customWidth="1"/>
    <col min="15623" max="15623" width="13.453125" customWidth="1"/>
    <col min="15624" max="15624" width="18" customWidth="1"/>
    <col min="15625" max="15625" width="10" customWidth="1"/>
    <col min="15626" max="15626" width="10.453125" customWidth="1"/>
    <col min="15627" max="15627" width="9.81640625" customWidth="1"/>
    <col min="15628" max="15628" width="14" customWidth="1"/>
    <col min="15630" max="15630" width="15.453125" customWidth="1"/>
    <col min="15631" max="15631" width="16.81640625" customWidth="1"/>
    <col min="15632" max="15632" width="7.453125" customWidth="1"/>
    <col min="15633" max="15633" width="13.453125" customWidth="1"/>
    <col min="15634" max="15634" width="17.1796875" customWidth="1"/>
    <col min="15635" max="15635" width="15.453125" customWidth="1"/>
    <col min="15636" max="15636" width="22" customWidth="1"/>
    <col min="15637" max="15637" width="15.453125" customWidth="1"/>
    <col min="15638" max="15638" width="10.453125" customWidth="1"/>
    <col min="15639" max="15639" width="17.453125" customWidth="1"/>
    <col min="15640" max="15640" width="14.453125" bestFit="1" customWidth="1"/>
    <col min="15879" max="15879" width="13.453125" customWidth="1"/>
    <col min="15880" max="15880" width="18" customWidth="1"/>
    <col min="15881" max="15881" width="10" customWidth="1"/>
    <col min="15882" max="15882" width="10.453125" customWidth="1"/>
    <col min="15883" max="15883" width="9.81640625" customWidth="1"/>
    <col min="15884" max="15884" width="14" customWidth="1"/>
    <col min="15886" max="15886" width="15.453125" customWidth="1"/>
    <col min="15887" max="15887" width="16.81640625" customWidth="1"/>
    <col min="15888" max="15888" width="7.453125" customWidth="1"/>
    <col min="15889" max="15889" width="13.453125" customWidth="1"/>
    <col min="15890" max="15890" width="17.1796875" customWidth="1"/>
    <col min="15891" max="15891" width="15.453125" customWidth="1"/>
    <col min="15892" max="15892" width="22" customWidth="1"/>
    <col min="15893" max="15893" width="15.453125" customWidth="1"/>
    <col min="15894" max="15894" width="10.453125" customWidth="1"/>
    <col min="15895" max="15895" width="17.453125" customWidth="1"/>
    <col min="15896" max="15896" width="14.453125" bestFit="1" customWidth="1"/>
    <col min="16135" max="16135" width="13.453125" customWidth="1"/>
    <col min="16136" max="16136" width="18" customWidth="1"/>
    <col min="16137" max="16137" width="10" customWidth="1"/>
    <col min="16138" max="16138" width="10.453125" customWidth="1"/>
    <col min="16139" max="16139" width="9.81640625" customWidth="1"/>
    <col min="16140" max="16140" width="14" customWidth="1"/>
    <col min="16142" max="16142" width="15.453125" customWidth="1"/>
    <col min="16143" max="16143" width="16.81640625" customWidth="1"/>
    <col min="16144" max="16144" width="7.453125" customWidth="1"/>
    <col min="16145" max="16145" width="13.453125" customWidth="1"/>
    <col min="16146" max="16146" width="17.1796875" customWidth="1"/>
    <col min="16147" max="16147" width="15.453125" customWidth="1"/>
    <col min="16148" max="16148" width="22" customWidth="1"/>
    <col min="16149" max="16149" width="15.453125" customWidth="1"/>
    <col min="16150" max="16150" width="10.453125" customWidth="1"/>
    <col min="16151" max="16151" width="17.453125" customWidth="1"/>
    <col min="16152" max="16152" width="14.453125" bestFit="1" customWidth="1"/>
  </cols>
  <sheetData>
    <row r="1" spans="1:24" ht="18" hidden="1" customHeight="1" outlineLevel="1" x14ac:dyDescent="0.35">
      <c r="A1" s="1" t="s">
        <v>0</v>
      </c>
      <c r="B1" s="1"/>
      <c r="C1" s="1"/>
      <c r="D1" s="1"/>
      <c r="E1" s="1"/>
      <c r="F1" s="1"/>
      <c r="G1" s="1"/>
      <c r="H1" s="1"/>
      <c r="I1" s="1"/>
      <c r="J1" s="1"/>
      <c r="K1" s="1"/>
      <c r="L1" s="1"/>
      <c r="M1" s="1"/>
      <c r="N1" s="1"/>
      <c r="O1" s="2"/>
      <c r="P1" s="2"/>
      <c r="Q1" s="2"/>
      <c r="R1" s="2"/>
      <c r="S1" s="2"/>
      <c r="T1" s="2"/>
      <c r="U1" s="2"/>
      <c r="V1" s="2"/>
    </row>
    <row r="2" spans="1:24" ht="21" hidden="1" customHeight="1" outlineLevel="1" x14ac:dyDescent="0.35">
      <c r="A2" s="4">
        <f>current_date</f>
        <v>45566</v>
      </c>
      <c r="B2" s="4"/>
      <c r="C2" s="4"/>
      <c r="D2" s="4"/>
      <c r="E2" s="4"/>
      <c r="F2" s="4"/>
      <c r="G2" s="4"/>
      <c r="H2" s="4"/>
      <c r="I2" s="4"/>
      <c r="J2" s="4"/>
      <c r="K2" s="4"/>
      <c r="L2" s="4"/>
      <c r="M2" s="4"/>
      <c r="N2" s="5"/>
      <c r="O2" s="4"/>
      <c r="P2" s="4"/>
      <c r="Q2" s="4"/>
      <c r="R2" s="4"/>
      <c r="S2" s="4"/>
      <c r="T2" s="4"/>
      <c r="U2" s="4"/>
      <c r="V2" s="4"/>
    </row>
    <row r="3" spans="1:24" ht="23.25" hidden="1" customHeight="1" outlineLevel="1" x14ac:dyDescent="0.35">
      <c r="B3" s="6" t="s">
        <v>1</v>
      </c>
      <c r="C3" s="6" t="s">
        <v>2</v>
      </c>
      <c r="D3" s="7" t="s">
        <v>3</v>
      </c>
      <c r="E3" s="6" t="s">
        <v>4</v>
      </c>
      <c r="F3" s="7" t="s">
        <v>5</v>
      </c>
      <c r="G3" s="7" t="s">
        <v>6</v>
      </c>
      <c r="H3" s="7" t="s">
        <v>7</v>
      </c>
      <c r="I3" s="7" t="s">
        <v>8</v>
      </c>
      <c r="J3" s="7" t="s">
        <v>9</v>
      </c>
      <c r="K3" s="7" t="s">
        <v>10</v>
      </c>
      <c r="L3" s="7" t="s">
        <v>11</v>
      </c>
      <c r="M3" s="7" t="s">
        <v>12</v>
      </c>
      <c r="O3" s="7"/>
      <c r="P3" s="9"/>
      <c r="Q3" s="10"/>
      <c r="R3" s="10" t="s">
        <v>13</v>
      </c>
      <c r="S3" s="10"/>
      <c r="T3" s="11"/>
      <c r="U3" s="11"/>
      <c r="V3" s="11"/>
      <c r="W3" s="11"/>
    </row>
    <row r="4" spans="1:24" hidden="1" outlineLevel="1" x14ac:dyDescent="0.35">
      <c r="A4" s="12" t="str">
        <f>A1</f>
        <v>Nhân viên: Trần Thị Thảo</v>
      </c>
      <c r="C4"/>
      <c r="D4" s="13"/>
      <c r="E4"/>
      <c r="K4" s="14">
        <f>SUM(K5:K32)</f>
        <v>9516</v>
      </c>
      <c r="L4" s="15"/>
      <c r="M4" s="14">
        <f>SUM(M5:M32)</f>
        <v>216264720</v>
      </c>
      <c r="O4"/>
      <c r="P4"/>
      <c r="Q4" s="16"/>
      <c r="R4" s="16"/>
      <c r="S4" s="17"/>
      <c r="T4" s="18"/>
      <c r="U4"/>
      <c r="V4"/>
      <c r="W4"/>
    </row>
    <row r="5" spans="1:24" hidden="1" outlineLevel="1" x14ac:dyDescent="0.35">
      <c r="A5" s="19" t="s">
        <v>14</v>
      </c>
      <c r="B5" s="20">
        <v>45573</v>
      </c>
      <c r="C5" s="21" t="s">
        <v>15</v>
      </c>
      <c r="D5" s="20"/>
      <c r="E5" s="21"/>
      <c r="F5" s="21" t="s">
        <v>16</v>
      </c>
      <c r="G5" s="21" t="s">
        <v>17</v>
      </c>
      <c r="H5" s="21" t="s">
        <v>18</v>
      </c>
      <c r="I5" s="21" t="s">
        <v>19</v>
      </c>
      <c r="J5" s="21" t="s">
        <v>20</v>
      </c>
      <c r="K5" s="22">
        <v>6000</v>
      </c>
      <c r="L5" s="22">
        <v>26000</v>
      </c>
      <c r="M5" s="22">
        <v>156000000</v>
      </c>
      <c r="O5" s="21"/>
      <c r="P5" s="23" t="str">
        <f>A5&amp;I5</f>
        <v>TTTM - EABMUZA</v>
      </c>
      <c r="Q5" s="16">
        <f t="shared" ref="Q5:Q29" si="0">INDEX($D$39:$D$64,MATCH(P5,$Z$39:$Z$65,0))</f>
        <v>26000</v>
      </c>
      <c r="R5" s="16">
        <f t="shared" ref="R5:R29" si="1">L5-Q5</f>
        <v>0</v>
      </c>
      <c r="S5" s="17"/>
      <c r="T5" s="18"/>
      <c r="U5" s="24"/>
      <c r="V5"/>
      <c r="W5"/>
      <c r="X5" s="25"/>
    </row>
    <row r="6" spans="1:24" hidden="1" outlineLevel="1" x14ac:dyDescent="0.35">
      <c r="A6" s="19" t="s">
        <v>14</v>
      </c>
      <c r="B6" s="20">
        <v>45573</v>
      </c>
      <c r="C6" s="21" t="s">
        <v>21</v>
      </c>
      <c r="D6" s="20">
        <v>45573</v>
      </c>
      <c r="E6" s="21" t="s">
        <v>22</v>
      </c>
      <c r="F6" s="21" t="s">
        <v>23</v>
      </c>
      <c r="G6" s="21" t="s">
        <v>17</v>
      </c>
      <c r="H6" s="21" t="s">
        <v>18</v>
      </c>
      <c r="I6" s="21" t="s">
        <v>24</v>
      </c>
      <c r="J6" s="21" t="s">
        <v>20</v>
      </c>
      <c r="K6" s="22">
        <v>600</v>
      </c>
      <c r="L6" s="22">
        <v>44500</v>
      </c>
      <c r="M6" s="22">
        <v>26700000</v>
      </c>
      <c r="O6" s="21"/>
      <c r="P6" s="23" t="str">
        <f t="shared" ref="P6:P29" si="2">A6&amp;I6</f>
        <v>TTTM - EFientalf 60mg</v>
      </c>
      <c r="Q6" s="16">
        <f t="shared" si="0"/>
        <v>44500</v>
      </c>
      <c r="R6" s="16">
        <f t="shared" si="1"/>
        <v>0</v>
      </c>
      <c r="S6" s="17"/>
      <c r="T6" s="18"/>
      <c r="U6" s="24"/>
      <c r="V6"/>
      <c r="W6"/>
      <c r="X6" s="25"/>
    </row>
    <row r="7" spans="1:24" s="27" customFormat="1" hidden="1" outlineLevel="1" x14ac:dyDescent="0.35">
      <c r="A7" s="26" t="s">
        <v>25</v>
      </c>
      <c r="B7" s="20">
        <v>45575</v>
      </c>
      <c r="C7" s="21" t="s">
        <v>26</v>
      </c>
      <c r="D7" s="20">
        <v>45575</v>
      </c>
      <c r="E7" s="21" t="s">
        <v>27</v>
      </c>
      <c r="F7" s="21" t="s">
        <v>28</v>
      </c>
      <c r="G7" s="21" t="s">
        <v>29</v>
      </c>
      <c r="H7" s="21" t="s">
        <v>30</v>
      </c>
      <c r="I7" s="21" t="s">
        <v>31</v>
      </c>
      <c r="J7" s="21" t="s">
        <v>32</v>
      </c>
      <c r="K7" s="22">
        <v>1000</v>
      </c>
      <c r="L7" s="22">
        <v>12400</v>
      </c>
      <c r="M7" s="22">
        <v>12400000</v>
      </c>
      <c r="O7" s="21"/>
      <c r="P7" s="23" t="str">
        <f t="shared" si="2"/>
        <v>Viện EKIDVITA7.5</v>
      </c>
      <c r="Q7" s="16">
        <f t="shared" si="0"/>
        <v>12400</v>
      </c>
      <c r="R7" s="16">
        <f t="shared" si="1"/>
        <v>0</v>
      </c>
      <c r="S7" s="17"/>
      <c r="T7" s="28"/>
      <c r="U7" s="29"/>
      <c r="X7" s="30"/>
    </row>
    <row r="8" spans="1:24" s="27" customFormat="1" hidden="1" outlineLevel="1" x14ac:dyDescent="0.35">
      <c r="A8" s="26" t="s">
        <v>25</v>
      </c>
      <c r="B8" s="20">
        <v>45580</v>
      </c>
      <c r="C8" s="21" t="s">
        <v>33</v>
      </c>
      <c r="D8" s="20">
        <v>45580</v>
      </c>
      <c r="E8" s="21" t="s">
        <v>34</v>
      </c>
      <c r="F8" s="21" t="s">
        <v>35</v>
      </c>
      <c r="G8" s="21" t="s">
        <v>36</v>
      </c>
      <c r="H8" s="21" t="s">
        <v>37</v>
      </c>
      <c r="I8" s="21" t="s">
        <v>31</v>
      </c>
      <c r="J8" s="21" t="s">
        <v>32</v>
      </c>
      <c r="K8" s="22">
        <v>600</v>
      </c>
      <c r="L8" s="22">
        <v>12400</v>
      </c>
      <c r="M8" s="22">
        <v>7440000</v>
      </c>
      <c r="O8" s="21"/>
      <c r="P8" s="23" t="str">
        <f t="shared" si="2"/>
        <v>Viện EKIDVITA7.5</v>
      </c>
      <c r="Q8" s="16">
        <f t="shared" si="0"/>
        <v>12400</v>
      </c>
      <c r="R8" s="16">
        <f t="shared" si="1"/>
        <v>0</v>
      </c>
      <c r="S8" s="17"/>
      <c r="T8" s="28"/>
      <c r="U8" s="29"/>
      <c r="X8" s="30"/>
    </row>
    <row r="9" spans="1:24" hidden="1" outlineLevel="1" x14ac:dyDescent="0.35">
      <c r="A9" s="26" t="s">
        <v>38</v>
      </c>
      <c r="B9" s="20">
        <v>45586</v>
      </c>
      <c r="C9" s="21" t="s">
        <v>39</v>
      </c>
      <c r="D9" s="20">
        <v>45586</v>
      </c>
      <c r="E9" s="21" t="s">
        <v>40</v>
      </c>
      <c r="F9" s="21" t="s">
        <v>41</v>
      </c>
      <c r="G9" s="21" t="s">
        <v>42</v>
      </c>
      <c r="H9" s="21" t="s">
        <v>43</v>
      </c>
      <c r="I9" s="21" t="s">
        <v>44</v>
      </c>
      <c r="J9" s="21" t="s">
        <v>32</v>
      </c>
      <c r="K9" s="22">
        <v>160</v>
      </c>
      <c r="L9" s="22">
        <v>12500</v>
      </c>
      <c r="M9" s="22">
        <v>2000000</v>
      </c>
      <c r="O9" s="21"/>
      <c r="P9" s="23" t="str">
        <f t="shared" si="2"/>
        <v>Đan PhượngDUCHAT</v>
      </c>
      <c r="Q9" s="16">
        <f t="shared" si="0"/>
        <v>12500</v>
      </c>
      <c r="R9" s="16">
        <f t="shared" si="1"/>
        <v>0</v>
      </c>
      <c r="S9" s="17"/>
      <c r="T9" s="28"/>
      <c r="U9" s="24"/>
      <c r="V9"/>
      <c r="W9"/>
      <c r="X9" s="25"/>
    </row>
    <row r="10" spans="1:24" hidden="1" outlineLevel="1" x14ac:dyDescent="0.35">
      <c r="A10" s="21" t="s">
        <v>25</v>
      </c>
      <c r="B10" s="20">
        <v>45588</v>
      </c>
      <c r="C10" s="21" t="s">
        <v>45</v>
      </c>
      <c r="D10" s="20">
        <v>45588</v>
      </c>
      <c r="E10" s="21" t="s">
        <v>46</v>
      </c>
      <c r="F10" s="21" t="s">
        <v>47</v>
      </c>
      <c r="G10" s="21" t="s">
        <v>29</v>
      </c>
      <c r="H10" s="21" t="s">
        <v>30</v>
      </c>
      <c r="I10" s="21" t="s">
        <v>48</v>
      </c>
      <c r="J10" s="21" t="s">
        <v>49</v>
      </c>
      <c r="K10" s="22">
        <v>56</v>
      </c>
      <c r="L10" s="22">
        <v>64995</v>
      </c>
      <c r="M10" s="22">
        <v>3639720</v>
      </c>
      <c r="O10" s="21"/>
      <c r="P10" s="23" t="str">
        <f t="shared" si="2"/>
        <v>Viện EAMBROXOL-H</v>
      </c>
      <c r="Q10" s="16">
        <f t="shared" si="0"/>
        <v>64995</v>
      </c>
      <c r="R10" s="16">
        <f t="shared" si="1"/>
        <v>0</v>
      </c>
      <c r="S10" s="17"/>
      <c r="T10" s="28"/>
      <c r="U10" s="24"/>
      <c r="V10"/>
      <c r="W10"/>
      <c r="X10" s="25"/>
    </row>
    <row r="11" spans="1:24" hidden="1" outlineLevel="1" x14ac:dyDescent="0.35">
      <c r="A11" s="19" t="s">
        <v>25</v>
      </c>
      <c r="B11" s="20">
        <v>45588</v>
      </c>
      <c r="C11" s="21" t="s">
        <v>45</v>
      </c>
      <c r="D11" s="20">
        <v>45588</v>
      </c>
      <c r="E11" s="21" t="s">
        <v>46</v>
      </c>
      <c r="F11" s="21" t="s">
        <v>47</v>
      </c>
      <c r="G11" s="21" t="s">
        <v>29</v>
      </c>
      <c r="H11" s="21" t="s">
        <v>30</v>
      </c>
      <c r="I11" s="21" t="s">
        <v>50</v>
      </c>
      <c r="J11" s="21" t="s">
        <v>20</v>
      </c>
      <c r="K11" s="22">
        <v>400</v>
      </c>
      <c r="L11" s="22">
        <v>7350</v>
      </c>
      <c r="M11" s="22">
        <v>2940000</v>
      </c>
      <c r="O11" s="21"/>
      <c r="P11" s="23" t="str">
        <f t="shared" si="2"/>
        <v>Viện EBASMETIN</v>
      </c>
      <c r="Q11" s="16">
        <f t="shared" si="0"/>
        <v>7350</v>
      </c>
      <c r="R11" s="16">
        <f t="shared" si="1"/>
        <v>0</v>
      </c>
      <c r="S11" s="17"/>
      <c r="T11" s="18"/>
      <c r="U11" s="24"/>
      <c r="V11"/>
      <c r="W11"/>
      <c r="X11" s="25"/>
    </row>
    <row r="12" spans="1:24" hidden="1" outlineLevel="1" x14ac:dyDescent="0.35">
      <c r="A12" s="19" t="s">
        <v>38</v>
      </c>
      <c r="B12" s="20">
        <v>45596</v>
      </c>
      <c r="C12" s="21" t="s">
        <v>51</v>
      </c>
      <c r="D12" s="20"/>
      <c r="E12" s="21"/>
      <c r="F12" s="21" t="s">
        <v>52</v>
      </c>
      <c r="G12" s="21" t="s">
        <v>42</v>
      </c>
      <c r="H12" s="21" t="s">
        <v>43</v>
      </c>
      <c r="I12" s="21" t="s">
        <v>50</v>
      </c>
      <c r="J12" s="21" t="s">
        <v>20</v>
      </c>
      <c r="K12" s="22">
        <v>700</v>
      </c>
      <c r="L12" s="22">
        <v>7350</v>
      </c>
      <c r="M12" s="22">
        <v>5145000</v>
      </c>
      <c r="O12" s="21"/>
      <c r="P12" s="23" t="str">
        <f t="shared" si="2"/>
        <v>Đan PhượngBASMETIN</v>
      </c>
      <c r="Q12" s="16">
        <f t="shared" si="0"/>
        <v>7350</v>
      </c>
      <c r="R12" s="16">
        <f t="shared" si="1"/>
        <v>0</v>
      </c>
      <c r="S12" s="17"/>
      <c r="T12" s="18"/>
      <c r="U12" s="24"/>
      <c r="V12"/>
      <c r="W12"/>
      <c r="X12" s="25"/>
    </row>
    <row r="13" spans="1:24" hidden="1" outlineLevel="1" x14ac:dyDescent="0.35">
      <c r="A13" s="19"/>
      <c r="B13" s="20"/>
      <c r="C13" s="21"/>
      <c r="D13" s="20"/>
      <c r="E13" s="21"/>
      <c r="F13" s="21"/>
      <c r="G13" s="21"/>
      <c r="H13" s="21"/>
      <c r="I13" s="21"/>
      <c r="J13" s="21"/>
      <c r="K13" s="22"/>
      <c r="L13" s="22"/>
      <c r="M13" s="22"/>
      <c r="O13" s="21"/>
      <c r="P13" s="23" t="str">
        <f t="shared" si="2"/>
        <v/>
      </c>
      <c r="Q13" s="16">
        <f t="shared" si="0"/>
        <v>0</v>
      </c>
      <c r="R13" s="16">
        <f t="shared" si="1"/>
        <v>0</v>
      </c>
      <c r="S13" s="17"/>
      <c r="T13" s="18"/>
      <c r="U13" s="24"/>
      <c r="V13"/>
      <c r="W13"/>
      <c r="X13" s="25"/>
    </row>
    <row r="14" spans="1:24" hidden="1" outlineLevel="1" x14ac:dyDescent="0.35">
      <c r="A14" s="19"/>
      <c r="B14" s="20"/>
      <c r="C14" s="21"/>
      <c r="D14" s="20"/>
      <c r="E14" s="21"/>
      <c r="F14" s="21"/>
      <c r="G14" s="21"/>
      <c r="H14" s="21"/>
      <c r="I14" s="21"/>
      <c r="J14" s="21"/>
      <c r="K14" s="22"/>
      <c r="L14" s="22"/>
      <c r="M14" s="22"/>
      <c r="O14" s="21"/>
      <c r="P14" s="23" t="str">
        <f t="shared" si="2"/>
        <v/>
      </c>
      <c r="Q14" s="16">
        <f t="shared" si="0"/>
        <v>0</v>
      </c>
      <c r="R14" s="16">
        <f t="shared" si="1"/>
        <v>0</v>
      </c>
      <c r="S14" s="17"/>
      <c r="T14" s="18"/>
      <c r="U14" s="24"/>
      <c r="V14"/>
      <c r="W14"/>
      <c r="X14" s="25"/>
    </row>
    <row r="15" spans="1:24" hidden="1" outlineLevel="1" x14ac:dyDescent="0.35">
      <c r="A15" s="19"/>
      <c r="B15" s="20"/>
      <c r="C15" s="21"/>
      <c r="D15" s="20"/>
      <c r="E15" s="21"/>
      <c r="F15" s="21"/>
      <c r="G15" s="21"/>
      <c r="H15" s="21"/>
      <c r="I15" s="21"/>
      <c r="J15" s="21"/>
      <c r="K15" s="22"/>
      <c r="L15" s="22"/>
      <c r="M15" s="22"/>
      <c r="O15" s="21"/>
      <c r="P15" s="23" t="str">
        <f t="shared" si="2"/>
        <v/>
      </c>
      <c r="Q15" s="16">
        <f t="shared" si="0"/>
        <v>0</v>
      </c>
      <c r="R15" s="16">
        <f t="shared" si="1"/>
        <v>0</v>
      </c>
      <c r="S15" s="17"/>
      <c r="T15" s="18"/>
      <c r="U15" s="24"/>
      <c r="V15"/>
      <c r="W15"/>
      <c r="X15" s="25"/>
    </row>
    <row r="16" spans="1:24" hidden="1" outlineLevel="1" x14ac:dyDescent="0.35">
      <c r="A16" s="19"/>
      <c r="B16" s="20"/>
      <c r="C16" s="21"/>
      <c r="D16" s="20"/>
      <c r="E16" s="21"/>
      <c r="F16" s="21"/>
      <c r="G16" s="21"/>
      <c r="H16" s="21"/>
      <c r="I16" s="21"/>
      <c r="J16" s="21"/>
      <c r="K16" s="22"/>
      <c r="L16" s="22"/>
      <c r="M16" s="22"/>
      <c r="O16" s="21"/>
      <c r="P16" s="23" t="str">
        <f t="shared" si="2"/>
        <v/>
      </c>
      <c r="Q16" s="16">
        <f t="shared" si="0"/>
        <v>0</v>
      </c>
      <c r="R16" s="16">
        <f t="shared" si="1"/>
        <v>0</v>
      </c>
      <c r="S16" s="17"/>
      <c r="T16" s="18"/>
      <c r="U16" s="24"/>
      <c r="V16"/>
      <c r="W16"/>
      <c r="X16" s="25"/>
    </row>
    <row r="17" spans="1:24" hidden="1" outlineLevel="1" x14ac:dyDescent="0.35">
      <c r="A17" s="19"/>
      <c r="B17" s="20"/>
      <c r="C17" s="21"/>
      <c r="D17" s="20"/>
      <c r="E17" s="21"/>
      <c r="F17" s="21"/>
      <c r="G17" s="21"/>
      <c r="H17" s="21"/>
      <c r="I17" s="21"/>
      <c r="J17" s="21"/>
      <c r="K17" s="22"/>
      <c r="L17" s="22"/>
      <c r="M17" s="22"/>
      <c r="O17" s="21"/>
      <c r="P17" s="23" t="str">
        <f t="shared" si="2"/>
        <v/>
      </c>
      <c r="Q17" s="16">
        <f t="shared" si="0"/>
        <v>0</v>
      </c>
      <c r="R17" s="16">
        <f t="shared" si="1"/>
        <v>0</v>
      </c>
      <c r="S17" s="17"/>
      <c r="T17" s="18"/>
      <c r="U17" s="24"/>
      <c r="V17"/>
      <c r="W17"/>
      <c r="X17" s="25"/>
    </row>
    <row r="18" spans="1:24" hidden="1" outlineLevel="1" x14ac:dyDescent="0.35">
      <c r="A18" s="19"/>
      <c r="B18" s="20"/>
      <c r="C18" s="21"/>
      <c r="D18" s="20"/>
      <c r="E18" s="21"/>
      <c r="F18" s="21"/>
      <c r="G18" s="21"/>
      <c r="H18" s="21"/>
      <c r="I18" s="21"/>
      <c r="J18" s="21"/>
      <c r="K18" s="22"/>
      <c r="L18" s="22"/>
      <c r="M18" s="22"/>
      <c r="O18" s="21"/>
      <c r="P18" s="23" t="str">
        <f t="shared" si="2"/>
        <v/>
      </c>
      <c r="Q18" s="16">
        <f t="shared" si="0"/>
        <v>0</v>
      </c>
      <c r="R18" s="16">
        <f t="shared" si="1"/>
        <v>0</v>
      </c>
      <c r="S18" s="17"/>
      <c r="T18" s="18"/>
      <c r="U18" s="24"/>
      <c r="V18"/>
      <c r="W18"/>
      <c r="X18" s="25"/>
    </row>
    <row r="19" spans="1:24" hidden="1" outlineLevel="1" x14ac:dyDescent="0.35">
      <c r="A19" s="19"/>
      <c r="B19" s="20"/>
      <c r="C19" s="21"/>
      <c r="D19" s="20"/>
      <c r="E19" s="21"/>
      <c r="F19" s="21"/>
      <c r="G19" s="21"/>
      <c r="H19" s="21"/>
      <c r="I19" s="21"/>
      <c r="J19" s="21"/>
      <c r="K19" s="22"/>
      <c r="L19" s="22"/>
      <c r="M19" s="22"/>
      <c r="O19" s="21"/>
      <c r="P19" s="23" t="str">
        <f t="shared" si="2"/>
        <v/>
      </c>
      <c r="Q19" s="16">
        <f t="shared" si="0"/>
        <v>0</v>
      </c>
      <c r="R19" s="16">
        <f t="shared" si="1"/>
        <v>0</v>
      </c>
      <c r="S19" s="17"/>
      <c r="T19" s="18"/>
      <c r="U19" s="24"/>
      <c r="V19"/>
      <c r="W19"/>
      <c r="X19" s="25"/>
    </row>
    <row r="20" spans="1:24" hidden="1" outlineLevel="1" x14ac:dyDescent="0.35">
      <c r="A20" s="19"/>
      <c r="B20" s="20"/>
      <c r="C20" s="21"/>
      <c r="D20" s="20"/>
      <c r="E20" s="21"/>
      <c r="F20" s="21"/>
      <c r="G20" s="21"/>
      <c r="H20" s="21"/>
      <c r="I20" s="21"/>
      <c r="J20" s="21"/>
      <c r="K20" s="22"/>
      <c r="L20" s="22"/>
      <c r="M20" s="22"/>
      <c r="O20" s="21"/>
      <c r="P20" s="23" t="str">
        <f t="shared" si="2"/>
        <v/>
      </c>
      <c r="Q20" s="16">
        <f t="shared" si="0"/>
        <v>0</v>
      </c>
      <c r="R20" s="16">
        <f t="shared" si="1"/>
        <v>0</v>
      </c>
      <c r="S20" s="17"/>
      <c r="T20" s="18"/>
      <c r="U20" s="24"/>
      <c r="V20"/>
      <c r="W20"/>
      <c r="X20" s="25"/>
    </row>
    <row r="21" spans="1:24" hidden="1" outlineLevel="1" x14ac:dyDescent="0.35">
      <c r="A21" s="19"/>
      <c r="B21" s="20"/>
      <c r="C21" s="21"/>
      <c r="D21" s="20"/>
      <c r="E21" s="21"/>
      <c r="F21" s="21"/>
      <c r="G21" s="21"/>
      <c r="H21" s="21"/>
      <c r="I21" s="21"/>
      <c r="J21" s="21"/>
      <c r="K21" s="22"/>
      <c r="L21" s="22"/>
      <c r="M21" s="22"/>
      <c r="O21" s="21"/>
      <c r="P21" s="23" t="str">
        <f t="shared" si="2"/>
        <v/>
      </c>
      <c r="Q21" s="16">
        <f t="shared" si="0"/>
        <v>0</v>
      </c>
      <c r="R21" s="16">
        <f t="shared" si="1"/>
        <v>0</v>
      </c>
      <c r="S21" s="17"/>
      <c r="T21" s="18"/>
      <c r="U21" s="24"/>
      <c r="V21"/>
      <c r="W21"/>
      <c r="X21" s="25"/>
    </row>
    <row r="22" spans="1:24" hidden="1" outlineLevel="1" x14ac:dyDescent="0.35">
      <c r="A22" s="19"/>
      <c r="B22" s="20"/>
      <c r="C22" s="21"/>
      <c r="D22" s="20"/>
      <c r="E22" s="21"/>
      <c r="F22" s="21"/>
      <c r="G22" s="21"/>
      <c r="H22" s="21"/>
      <c r="I22" s="21"/>
      <c r="J22" s="21"/>
      <c r="K22" s="22"/>
      <c r="L22" s="22"/>
      <c r="M22" s="22"/>
      <c r="O22" s="21"/>
      <c r="P22" s="23" t="str">
        <f t="shared" si="2"/>
        <v/>
      </c>
      <c r="Q22" s="16">
        <f t="shared" si="0"/>
        <v>0</v>
      </c>
      <c r="R22" s="16">
        <f t="shared" si="1"/>
        <v>0</v>
      </c>
      <c r="S22" s="17"/>
      <c r="T22" s="18"/>
      <c r="U22" s="24"/>
      <c r="V22"/>
      <c r="W22"/>
      <c r="X22" s="25"/>
    </row>
    <row r="23" spans="1:24" hidden="1" outlineLevel="1" x14ac:dyDescent="0.35">
      <c r="A23" s="19"/>
      <c r="B23" s="20"/>
      <c r="C23" s="21"/>
      <c r="D23" s="20"/>
      <c r="E23" s="21"/>
      <c r="F23" s="21"/>
      <c r="G23" s="21"/>
      <c r="H23" s="21"/>
      <c r="I23" s="21"/>
      <c r="J23" s="21"/>
      <c r="K23" s="22"/>
      <c r="L23" s="22"/>
      <c r="M23" s="22"/>
      <c r="O23" s="21"/>
      <c r="P23" s="23" t="str">
        <f t="shared" si="2"/>
        <v/>
      </c>
      <c r="Q23" s="16">
        <f t="shared" si="0"/>
        <v>0</v>
      </c>
      <c r="R23" s="16">
        <f t="shared" si="1"/>
        <v>0</v>
      </c>
      <c r="S23" s="17"/>
      <c r="T23" s="18"/>
      <c r="U23" s="24"/>
      <c r="V23"/>
      <c r="W23"/>
      <c r="X23" s="25"/>
    </row>
    <row r="24" spans="1:24" hidden="1" outlineLevel="1" x14ac:dyDescent="0.35">
      <c r="A24" s="19"/>
      <c r="B24" s="20"/>
      <c r="C24" s="21"/>
      <c r="D24" s="20"/>
      <c r="E24" s="21"/>
      <c r="F24" s="21"/>
      <c r="G24" s="21"/>
      <c r="H24" s="21"/>
      <c r="I24" s="21"/>
      <c r="J24" s="21"/>
      <c r="K24" s="22"/>
      <c r="L24" s="22"/>
      <c r="M24" s="22"/>
      <c r="O24" s="21"/>
      <c r="P24" s="23" t="str">
        <f t="shared" si="2"/>
        <v/>
      </c>
      <c r="Q24" s="16">
        <f t="shared" si="0"/>
        <v>0</v>
      </c>
      <c r="R24" s="16">
        <f t="shared" si="1"/>
        <v>0</v>
      </c>
      <c r="S24" s="17"/>
      <c r="T24" s="18"/>
      <c r="U24" s="24"/>
      <c r="V24"/>
      <c r="W24"/>
      <c r="X24" s="25"/>
    </row>
    <row r="25" spans="1:24" hidden="1" outlineLevel="1" x14ac:dyDescent="0.35">
      <c r="A25" s="19"/>
      <c r="B25" s="20"/>
      <c r="C25" s="21"/>
      <c r="D25" s="20"/>
      <c r="E25" s="21"/>
      <c r="F25" s="21"/>
      <c r="G25" s="21"/>
      <c r="H25" s="21"/>
      <c r="I25" s="21"/>
      <c r="J25" s="21"/>
      <c r="K25" s="22"/>
      <c r="L25" s="22"/>
      <c r="M25" s="22"/>
      <c r="O25" s="21"/>
      <c r="P25" s="23" t="str">
        <f t="shared" si="2"/>
        <v/>
      </c>
      <c r="Q25" s="16">
        <f t="shared" si="0"/>
        <v>0</v>
      </c>
      <c r="R25" s="16">
        <f t="shared" si="1"/>
        <v>0</v>
      </c>
      <c r="S25" s="17"/>
      <c r="T25" s="18"/>
      <c r="U25" s="24"/>
      <c r="V25"/>
      <c r="W25"/>
      <c r="X25" s="25"/>
    </row>
    <row r="26" spans="1:24" hidden="1" outlineLevel="1" x14ac:dyDescent="0.35">
      <c r="A26" s="19"/>
      <c r="B26" s="20"/>
      <c r="C26" s="21"/>
      <c r="D26" s="20"/>
      <c r="E26" s="21"/>
      <c r="F26" s="21"/>
      <c r="G26" s="21"/>
      <c r="H26" s="21"/>
      <c r="I26" s="21"/>
      <c r="J26" s="21"/>
      <c r="K26" s="22"/>
      <c r="L26" s="22"/>
      <c r="M26" s="22"/>
      <c r="O26" s="21"/>
      <c r="P26" s="23" t="str">
        <f t="shared" si="2"/>
        <v/>
      </c>
      <c r="Q26" s="16">
        <f t="shared" si="0"/>
        <v>0</v>
      </c>
      <c r="R26" s="16">
        <f t="shared" si="1"/>
        <v>0</v>
      </c>
      <c r="S26" s="17"/>
      <c r="T26" s="18"/>
      <c r="U26" s="24"/>
      <c r="V26"/>
      <c r="W26"/>
      <c r="X26" s="25"/>
    </row>
    <row r="27" spans="1:24" hidden="1" outlineLevel="1" x14ac:dyDescent="0.35">
      <c r="A27" s="19"/>
      <c r="B27" s="20"/>
      <c r="C27" s="21"/>
      <c r="D27" s="20"/>
      <c r="E27" s="21"/>
      <c r="F27" s="21"/>
      <c r="G27" s="21"/>
      <c r="H27" s="21"/>
      <c r="I27" s="21"/>
      <c r="J27" s="21"/>
      <c r="K27" s="22"/>
      <c r="L27" s="22"/>
      <c r="M27" s="22"/>
      <c r="O27" s="21"/>
      <c r="P27" s="23" t="str">
        <f t="shared" si="2"/>
        <v/>
      </c>
      <c r="Q27" s="16">
        <f t="shared" si="0"/>
        <v>0</v>
      </c>
      <c r="R27" s="16">
        <f t="shared" si="1"/>
        <v>0</v>
      </c>
      <c r="S27" s="17"/>
      <c r="T27" s="18"/>
      <c r="U27" s="24"/>
      <c r="V27"/>
      <c r="W27"/>
      <c r="X27" s="25"/>
    </row>
    <row r="28" spans="1:24" hidden="1" outlineLevel="1" x14ac:dyDescent="0.35">
      <c r="A28" s="19"/>
      <c r="B28" s="20"/>
      <c r="C28" s="21"/>
      <c r="D28" s="20"/>
      <c r="E28" s="21"/>
      <c r="F28" s="21"/>
      <c r="G28" s="21"/>
      <c r="H28" s="21"/>
      <c r="I28" s="21"/>
      <c r="J28" s="21"/>
      <c r="K28" s="22"/>
      <c r="L28" s="22"/>
      <c r="M28" s="22"/>
      <c r="O28" s="21"/>
      <c r="P28" s="23" t="str">
        <f t="shared" si="2"/>
        <v/>
      </c>
      <c r="Q28" s="16">
        <f t="shared" si="0"/>
        <v>0</v>
      </c>
      <c r="R28" s="16">
        <f t="shared" si="1"/>
        <v>0</v>
      </c>
      <c r="S28" s="17"/>
      <c r="T28" s="18"/>
      <c r="U28" s="24"/>
      <c r="V28"/>
      <c r="W28"/>
      <c r="X28" s="25"/>
    </row>
    <row r="29" spans="1:24" hidden="1" outlineLevel="1" x14ac:dyDescent="0.35">
      <c r="A29" s="19"/>
      <c r="B29" s="20"/>
      <c r="C29" s="21"/>
      <c r="D29" s="20"/>
      <c r="E29" s="21"/>
      <c r="F29" s="21"/>
      <c r="G29" s="21"/>
      <c r="H29" s="21"/>
      <c r="I29" s="21"/>
      <c r="J29" s="21"/>
      <c r="K29" s="22"/>
      <c r="L29" s="22"/>
      <c r="M29" s="22"/>
      <c r="O29" s="21"/>
      <c r="P29" s="23" t="str">
        <f t="shared" si="2"/>
        <v/>
      </c>
      <c r="Q29" s="16">
        <f t="shared" si="0"/>
        <v>0</v>
      </c>
      <c r="R29" s="16">
        <f t="shared" si="1"/>
        <v>0</v>
      </c>
      <c r="S29" s="17"/>
      <c r="T29" s="18"/>
      <c r="U29" s="24"/>
      <c r="V29"/>
      <c r="W29"/>
      <c r="X29" s="25"/>
    </row>
    <row r="30" spans="1:24" hidden="1" outlineLevel="1" x14ac:dyDescent="0.35">
      <c r="A30" s="19"/>
      <c r="B30" s="20"/>
      <c r="C30" s="21"/>
      <c r="D30" s="20"/>
      <c r="E30" s="21"/>
      <c r="F30" s="21"/>
      <c r="G30" s="21"/>
      <c r="H30" s="21"/>
      <c r="I30" s="21"/>
      <c r="J30" s="21"/>
      <c r="K30" s="22"/>
      <c r="L30" s="22"/>
      <c r="M30" s="22"/>
      <c r="O30" s="21"/>
      <c r="P30" s="23"/>
      <c r="Q30" s="16"/>
      <c r="R30" s="16"/>
      <c r="S30" s="17"/>
      <c r="T30" s="18"/>
      <c r="U30" s="24"/>
      <c r="V30"/>
      <c r="W30"/>
      <c r="X30" s="25"/>
    </row>
    <row r="31" spans="1:24" hidden="1" outlineLevel="1" x14ac:dyDescent="0.35">
      <c r="A31" s="19"/>
      <c r="B31" s="20"/>
      <c r="C31" s="21"/>
      <c r="D31" s="20"/>
      <c r="E31" s="21"/>
      <c r="F31" s="21"/>
      <c r="G31" s="21"/>
      <c r="H31" s="21"/>
      <c r="I31" s="21"/>
      <c r="J31" s="21"/>
      <c r="K31" s="22"/>
      <c r="L31" s="22"/>
      <c r="M31" s="22"/>
      <c r="O31" s="21"/>
      <c r="P31" s="23"/>
      <c r="Q31" s="16"/>
      <c r="R31" s="16"/>
      <c r="S31" s="17"/>
      <c r="T31" s="18"/>
      <c r="U31" s="24"/>
      <c r="V31"/>
      <c r="W31"/>
      <c r="X31" s="25"/>
    </row>
    <row r="32" spans="1:24" hidden="1" outlineLevel="1" x14ac:dyDescent="0.35">
      <c r="A32" s="19"/>
      <c r="B32" s="20"/>
      <c r="C32" s="21"/>
      <c r="D32" s="20"/>
      <c r="E32" s="21"/>
      <c r="F32" s="21"/>
      <c r="G32" s="21"/>
      <c r="H32" s="21"/>
      <c r="I32" s="21"/>
      <c r="J32" s="21"/>
      <c r="K32" s="22"/>
      <c r="L32" s="22"/>
      <c r="M32" s="22"/>
      <c r="O32" s="21"/>
      <c r="P32" s="23"/>
      <c r="Q32" s="16"/>
      <c r="R32" s="16"/>
      <c r="S32" s="17"/>
      <c r="T32" s="18"/>
      <c r="U32" s="24"/>
      <c r="V32"/>
      <c r="W32"/>
      <c r="X32" s="25"/>
    </row>
    <row r="33" spans="1:27" ht="27.75" hidden="1" customHeight="1" outlineLevel="1" x14ac:dyDescent="0.35">
      <c r="L33" s="15"/>
      <c r="M33" s="15"/>
      <c r="N33" s="15"/>
    </row>
    <row r="34" spans="1:27" ht="18.75" customHeight="1" collapsed="1" x14ac:dyDescent="0.35">
      <c r="A34" s="31" t="s">
        <v>53</v>
      </c>
      <c r="B34" s="31"/>
      <c r="C34" s="31"/>
      <c r="D34" s="31"/>
      <c r="E34" s="31"/>
      <c r="F34" s="31"/>
      <c r="G34" s="31"/>
      <c r="H34" s="31"/>
      <c r="I34" s="31"/>
      <c r="J34" s="31"/>
      <c r="K34" s="31"/>
      <c r="L34" s="31"/>
      <c r="M34" s="31"/>
      <c r="N34" s="31"/>
      <c r="O34" s="31"/>
      <c r="P34" s="31"/>
      <c r="Q34" s="31"/>
      <c r="R34" s="31"/>
      <c r="S34" s="31"/>
      <c r="T34" s="31"/>
      <c r="U34" s="31"/>
      <c r="V34" s="31"/>
      <c r="W34" s="31"/>
      <c r="X34" s="32"/>
    </row>
    <row r="35" spans="1:27" ht="18.75" customHeight="1" x14ac:dyDescent="0.35">
      <c r="A35" s="33" t="s">
        <v>54</v>
      </c>
      <c r="B35" s="33"/>
      <c r="C35" s="33"/>
      <c r="D35" s="33"/>
      <c r="E35" s="33"/>
      <c r="F35" s="33"/>
      <c r="G35" s="33"/>
      <c r="H35" s="33"/>
      <c r="I35" s="33"/>
      <c r="J35" s="33"/>
      <c r="K35" s="33"/>
      <c r="L35" s="33"/>
      <c r="M35" s="33"/>
      <c r="N35" s="33"/>
      <c r="O35" s="33"/>
      <c r="P35" s="33"/>
      <c r="Q35" s="33"/>
      <c r="R35" s="33"/>
      <c r="S35" s="33"/>
      <c r="T35" s="33"/>
      <c r="U35" s="33"/>
      <c r="V35" s="33"/>
      <c r="W35" s="33"/>
      <c r="X35" s="34"/>
    </row>
    <row r="36" spans="1:27" ht="18.75" customHeight="1" x14ac:dyDescent="0.35">
      <c r="A36" s="35">
        <f>current_date</f>
        <v>45566</v>
      </c>
      <c r="B36" s="35"/>
      <c r="C36" s="35"/>
      <c r="D36" s="35"/>
      <c r="E36" s="35"/>
      <c r="F36" s="35"/>
      <c r="G36" s="35"/>
      <c r="H36" s="35"/>
      <c r="I36" s="35"/>
      <c r="J36" s="35"/>
      <c r="K36" s="35"/>
      <c r="L36" s="35"/>
      <c r="M36" s="35"/>
      <c r="N36" s="35"/>
      <c r="O36" s="35"/>
      <c r="P36" s="35"/>
      <c r="Q36" s="35"/>
      <c r="R36" s="35"/>
      <c r="S36" s="35"/>
      <c r="T36" s="35"/>
      <c r="U36" s="35"/>
      <c r="V36" s="35"/>
      <c r="W36" s="35"/>
      <c r="X36" s="36"/>
    </row>
    <row r="37" spans="1:27" ht="49.5" customHeight="1" x14ac:dyDescent="0.35">
      <c r="A37" s="37" t="s">
        <v>55</v>
      </c>
      <c r="B37" s="37" t="s">
        <v>56</v>
      </c>
      <c r="C37" s="37" t="s">
        <v>9</v>
      </c>
      <c r="D37" s="37" t="s">
        <v>11</v>
      </c>
      <c r="E37" s="37" t="s">
        <v>57</v>
      </c>
      <c r="F37" s="37" t="s">
        <v>58</v>
      </c>
      <c r="G37" s="38" t="s">
        <v>59</v>
      </c>
      <c r="H37" s="37" t="s">
        <v>60</v>
      </c>
      <c r="I37" s="37" t="s">
        <v>61</v>
      </c>
      <c r="J37" s="38" t="s">
        <v>62</v>
      </c>
      <c r="K37" s="39" t="s">
        <v>63</v>
      </c>
      <c r="L37" s="40"/>
      <c r="M37" s="39"/>
      <c r="N37" s="39"/>
      <c r="P37" s="39" t="s">
        <v>64</v>
      </c>
      <c r="Q37" s="39"/>
      <c r="R37" s="39"/>
      <c r="S37" s="39"/>
      <c r="T37" s="39" t="s">
        <v>65</v>
      </c>
      <c r="U37" s="39"/>
      <c r="V37" s="41"/>
      <c r="W37" s="42" t="s">
        <v>66</v>
      </c>
      <c r="X37" s="43" t="s">
        <v>67</v>
      </c>
      <c r="AA37" s="44"/>
    </row>
    <row r="38" spans="1:27" ht="35.15" customHeight="1" x14ac:dyDescent="0.35">
      <c r="A38" s="37"/>
      <c r="B38" s="37"/>
      <c r="C38" s="37"/>
      <c r="D38" s="37"/>
      <c r="E38" s="37"/>
      <c r="F38" s="37"/>
      <c r="G38" s="45"/>
      <c r="H38" s="37"/>
      <c r="I38" s="37"/>
      <c r="J38" s="45"/>
      <c r="K38" s="46" t="s">
        <v>68</v>
      </c>
      <c r="L38" s="47" t="s">
        <v>69</v>
      </c>
      <c r="M38" s="47" t="s">
        <v>70</v>
      </c>
      <c r="N38" s="48" t="s">
        <v>63</v>
      </c>
      <c r="O38" s="46" t="s">
        <v>71</v>
      </c>
      <c r="P38" s="46" t="s">
        <v>72</v>
      </c>
      <c r="Q38" s="47" t="s">
        <v>73</v>
      </c>
      <c r="R38" s="47" t="s">
        <v>74</v>
      </c>
      <c r="S38" s="48" t="s">
        <v>64</v>
      </c>
      <c r="T38" s="47" t="s">
        <v>75</v>
      </c>
      <c r="U38" s="47" t="s">
        <v>76</v>
      </c>
      <c r="V38" s="49" t="s">
        <v>65</v>
      </c>
      <c r="W38" s="42"/>
      <c r="X38" s="50"/>
      <c r="AA38" s="44"/>
    </row>
    <row r="39" spans="1:27" outlineLevel="1" x14ac:dyDescent="0.35">
      <c r="A39" s="26" t="s">
        <v>77</v>
      </c>
      <c r="B39" s="51" t="s">
        <v>48</v>
      </c>
      <c r="C39" s="51" t="s">
        <v>78</v>
      </c>
      <c r="D39" s="52">
        <v>64995</v>
      </c>
      <c r="E39" s="53">
        <v>160</v>
      </c>
      <c r="F39" s="54">
        <f>D39*E39</f>
        <v>10399200</v>
      </c>
      <c r="G39" s="54"/>
      <c r="H39" s="54">
        <f t="shared" ref="H39:H58" si="3">SUMIFS($K$5:$K$32,$A$5:$A$32,A39,$I$5:$I$32,B39)</f>
        <v>0</v>
      </c>
      <c r="I39" s="55">
        <f t="shared" ref="I39:I58" si="4">H39*D39</f>
        <v>0</v>
      </c>
      <c r="J39" s="55">
        <v>0</v>
      </c>
      <c r="K39" s="56">
        <f>ROUND((O39-E39)/2,0)+E39</f>
        <v>346</v>
      </c>
      <c r="L39" s="57">
        <f>ROUNDDOWN(D39*5%,0)</f>
        <v>3249</v>
      </c>
      <c r="M39" s="58">
        <f t="shared" ref="M39:M58" si="5">IF(AND(E39=0,K39=0),H39,IF(H39&gt;K39,K39-E39,IF(H39&gt;E39,H39-E39,0)))</f>
        <v>0</v>
      </c>
      <c r="N39" s="55">
        <f>L39*M39</f>
        <v>0</v>
      </c>
      <c r="O39" s="55">
        <v>532</v>
      </c>
      <c r="P39" s="59">
        <f>K39+1</f>
        <v>347</v>
      </c>
      <c r="Q39" s="57">
        <f>ROUNDDOWN(D39*6%,0)</f>
        <v>3899</v>
      </c>
      <c r="R39" s="57">
        <f>IF(AND(E39=0,K39=0,O39=0),0,IF(H39&gt;P39,H39-P39+1,0))</f>
        <v>0</v>
      </c>
      <c r="S39" s="55">
        <f>Q39*R39</f>
        <v>0</v>
      </c>
      <c r="T39" s="55"/>
      <c r="U39" s="60">
        <v>0.01</v>
      </c>
      <c r="V39" s="61"/>
      <c r="W39" s="62"/>
      <c r="X39" s="21"/>
      <c r="Y39" s="63" t="str">
        <f>A39&amp;B39</f>
        <v>NT Bệnh Viện Đại Học Y Hà Nội - Kho 1AMBROXOL-H</v>
      </c>
      <c r="Z39" t="str">
        <f>A39&amp;B39</f>
        <v>NT Bệnh Viện Đại Học Y Hà Nội - Kho 1AMBROXOL-H</v>
      </c>
      <c r="AA39" s="25"/>
    </row>
    <row r="40" spans="1:27" x14ac:dyDescent="0.35">
      <c r="A40" s="26" t="s">
        <v>77</v>
      </c>
      <c r="B40" s="51" t="s">
        <v>50</v>
      </c>
      <c r="C40" s="51" t="s">
        <v>20</v>
      </c>
      <c r="D40" s="52">
        <v>7350</v>
      </c>
      <c r="E40" s="53">
        <v>2000</v>
      </c>
      <c r="F40" s="54">
        <f t="shared" ref="F40:F58" si="6">D40*E40</f>
        <v>14700000</v>
      </c>
      <c r="G40" s="54"/>
      <c r="H40" s="54">
        <f t="shared" si="3"/>
        <v>0</v>
      </c>
      <c r="I40" s="55">
        <f t="shared" si="4"/>
        <v>0</v>
      </c>
      <c r="J40" s="55">
        <v>0</v>
      </c>
      <c r="K40" s="56">
        <f t="shared" ref="K40:K58" si="7">ROUND((O40-E40)/2,0)+E40</f>
        <v>4000</v>
      </c>
      <c r="L40" s="57">
        <f t="shared" ref="L40:L58" si="8">ROUNDDOWN(D40*5%,0)</f>
        <v>367</v>
      </c>
      <c r="M40" s="58">
        <f t="shared" si="5"/>
        <v>0</v>
      </c>
      <c r="N40" s="55">
        <f t="shared" ref="N40:N58" si="9">L40*M40</f>
        <v>0</v>
      </c>
      <c r="O40" s="55">
        <v>6000</v>
      </c>
      <c r="P40" s="59">
        <f t="shared" ref="P40:P58" si="10">K40+1</f>
        <v>4001</v>
      </c>
      <c r="Q40" s="57">
        <f t="shared" ref="Q40:Q58" si="11">ROUNDDOWN(D40*6%,0)</f>
        <v>441</v>
      </c>
      <c r="R40" s="57">
        <f t="shared" ref="R40:R54" si="12">IF(AND(E40=0,K40=0,O40=0),0,IF(H40&gt;P40,H40-P40+1,0))</f>
        <v>0</v>
      </c>
      <c r="S40" s="55">
        <f t="shared" ref="S40:S58" si="13">Q40*R40</f>
        <v>0</v>
      </c>
      <c r="T40" s="55"/>
      <c r="U40" s="60">
        <v>0.01</v>
      </c>
      <c r="V40" s="61"/>
      <c r="W40" s="62"/>
      <c r="Y40" s="63" t="str">
        <f t="shared" ref="Y40:Y41" si="14">A40&amp;B40</f>
        <v>NT Bệnh Viện Đại Học Y Hà Nội - Kho 1BASMETIN</v>
      </c>
      <c r="Z40" t="str">
        <f t="shared" ref="Z40:Z65" si="15">A40&amp;B40</f>
        <v>NT Bệnh Viện Đại Học Y Hà Nội - Kho 1BASMETIN</v>
      </c>
      <c r="AA40" s="25"/>
    </row>
    <row r="41" spans="1:27" x14ac:dyDescent="0.35">
      <c r="A41" s="26" t="s">
        <v>77</v>
      </c>
      <c r="B41" s="51" t="s">
        <v>79</v>
      </c>
      <c r="C41" s="51" t="s">
        <v>20</v>
      </c>
      <c r="D41" s="52">
        <v>50000</v>
      </c>
      <c r="E41" s="53">
        <v>90</v>
      </c>
      <c r="F41" s="54">
        <f t="shared" si="6"/>
        <v>4500000</v>
      </c>
      <c r="G41" s="54"/>
      <c r="H41" s="54">
        <f t="shared" si="3"/>
        <v>0</v>
      </c>
      <c r="I41" s="55">
        <f t="shared" si="4"/>
        <v>0</v>
      </c>
      <c r="J41" s="55">
        <v>0</v>
      </c>
      <c r="K41" s="56">
        <f t="shared" si="7"/>
        <v>120</v>
      </c>
      <c r="L41" s="57">
        <f t="shared" si="8"/>
        <v>2500</v>
      </c>
      <c r="M41" s="58">
        <f t="shared" si="5"/>
        <v>0</v>
      </c>
      <c r="N41" s="55">
        <f t="shared" si="9"/>
        <v>0</v>
      </c>
      <c r="O41" s="55">
        <v>150</v>
      </c>
      <c r="P41" s="59">
        <f t="shared" si="10"/>
        <v>121</v>
      </c>
      <c r="Q41" s="57">
        <f t="shared" si="11"/>
        <v>3000</v>
      </c>
      <c r="R41" s="57">
        <f t="shared" si="12"/>
        <v>0</v>
      </c>
      <c r="S41" s="55">
        <f t="shared" si="13"/>
        <v>0</v>
      </c>
      <c r="T41" s="55"/>
      <c r="U41" s="60">
        <v>0.01</v>
      </c>
      <c r="V41" s="61"/>
      <c r="W41" s="62"/>
      <c r="Y41" s="63" t="str">
        <f t="shared" si="14"/>
        <v>NT Bệnh Viện Đại Học Y Hà Nội - Kho 1JASIROX TAB 180</v>
      </c>
      <c r="Z41" t="str">
        <f t="shared" si="15"/>
        <v>NT Bệnh Viện Đại Học Y Hà Nội - Kho 1JASIROX TAB 180</v>
      </c>
      <c r="AA41" s="25"/>
    </row>
    <row r="42" spans="1:27" x14ac:dyDescent="0.35">
      <c r="A42" s="26" t="s">
        <v>77</v>
      </c>
      <c r="B42" s="51" t="s">
        <v>80</v>
      </c>
      <c r="C42" s="51" t="s">
        <v>20</v>
      </c>
      <c r="D42" s="52">
        <v>4500</v>
      </c>
      <c r="E42" s="53">
        <v>900</v>
      </c>
      <c r="F42" s="54">
        <f t="shared" si="6"/>
        <v>4050000</v>
      </c>
      <c r="G42" s="54"/>
      <c r="H42" s="54">
        <f t="shared" si="3"/>
        <v>0</v>
      </c>
      <c r="I42" s="55">
        <f t="shared" si="4"/>
        <v>0</v>
      </c>
      <c r="J42" s="55">
        <v>0</v>
      </c>
      <c r="K42" s="56">
        <f t="shared" si="7"/>
        <v>925</v>
      </c>
      <c r="L42" s="57">
        <f t="shared" si="8"/>
        <v>225</v>
      </c>
      <c r="M42" s="58">
        <f t="shared" si="5"/>
        <v>0</v>
      </c>
      <c r="N42" s="55">
        <f t="shared" si="9"/>
        <v>0</v>
      </c>
      <c r="O42" s="55">
        <v>950</v>
      </c>
      <c r="P42" s="59">
        <f t="shared" si="10"/>
        <v>926</v>
      </c>
      <c r="Q42" s="57">
        <f t="shared" si="11"/>
        <v>270</v>
      </c>
      <c r="R42" s="57">
        <f t="shared" si="12"/>
        <v>0</v>
      </c>
      <c r="S42" s="55">
        <f t="shared" si="13"/>
        <v>0</v>
      </c>
      <c r="T42" s="55"/>
      <c r="U42" s="60">
        <v>0.01</v>
      </c>
      <c r="V42" s="61"/>
      <c r="W42" s="62"/>
      <c r="Y42" s="63"/>
      <c r="Z42" t="str">
        <f t="shared" si="15"/>
        <v>NT Bệnh Viện Đại Học Y Hà Nội - Kho 1ANTIKANS</v>
      </c>
      <c r="AA42" s="25"/>
    </row>
    <row r="43" spans="1:27" x14ac:dyDescent="0.35">
      <c r="A43" s="26" t="s">
        <v>25</v>
      </c>
      <c r="B43" s="51" t="s">
        <v>48</v>
      </c>
      <c r="C43" s="51" t="s">
        <v>78</v>
      </c>
      <c r="D43" s="52">
        <v>64995</v>
      </c>
      <c r="E43" s="53">
        <v>40</v>
      </c>
      <c r="F43" s="54">
        <f t="shared" si="6"/>
        <v>2599800</v>
      </c>
      <c r="G43" s="54"/>
      <c r="H43" s="54">
        <v>0</v>
      </c>
      <c r="I43" s="55">
        <f t="shared" si="4"/>
        <v>0</v>
      </c>
      <c r="J43" s="55">
        <f t="shared" ref="J43" si="16">IF(H43&gt;=E43,0,-(E43-H43)*D43*8%)</f>
        <v>-207984</v>
      </c>
      <c r="K43" s="56">
        <f t="shared" si="7"/>
        <v>95</v>
      </c>
      <c r="L43" s="57">
        <f t="shared" si="8"/>
        <v>3249</v>
      </c>
      <c r="M43" s="58">
        <f t="shared" si="5"/>
        <v>0</v>
      </c>
      <c r="N43" s="55">
        <f t="shared" si="9"/>
        <v>0</v>
      </c>
      <c r="O43" s="55">
        <v>150</v>
      </c>
      <c r="P43" s="59">
        <f t="shared" si="10"/>
        <v>96</v>
      </c>
      <c r="Q43" s="57">
        <f t="shared" si="11"/>
        <v>3899</v>
      </c>
      <c r="R43" s="57">
        <f t="shared" si="12"/>
        <v>0</v>
      </c>
      <c r="S43" s="55">
        <f t="shared" si="13"/>
        <v>0</v>
      </c>
      <c r="T43" s="55"/>
      <c r="U43" s="60">
        <v>0.01</v>
      </c>
      <c r="V43" s="61"/>
      <c r="W43" s="62"/>
      <c r="Y43" s="63"/>
      <c r="Z43" t="str">
        <f t="shared" si="15"/>
        <v>Viện EAMBROXOL-H</v>
      </c>
      <c r="AA43" s="25"/>
    </row>
    <row r="44" spans="1:27" x14ac:dyDescent="0.35">
      <c r="A44" s="26" t="s">
        <v>25</v>
      </c>
      <c r="B44" s="51" t="s">
        <v>50</v>
      </c>
      <c r="C44" s="51" t="s">
        <v>20</v>
      </c>
      <c r="D44" s="52">
        <v>7350</v>
      </c>
      <c r="E44" s="53">
        <v>200</v>
      </c>
      <c r="F44" s="54">
        <f t="shared" si="6"/>
        <v>1470000</v>
      </c>
      <c r="G44" s="54"/>
      <c r="H44" s="54">
        <v>0</v>
      </c>
      <c r="I44" s="55">
        <f t="shared" si="4"/>
        <v>0</v>
      </c>
      <c r="J44" s="55">
        <v>0</v>
      </c>
      <c r="K44" s="56">
        <f t="shared" si="7"/>
        <v>600</v>
      </c>
      <c r="L44" s="57">
        <f t="shared" si="8"/>
        <v>367</v>
      </c>
      <c r="M44" s="58">
        <f t="shared" si="5"/>
        <v>0</v>
      </c>
      <c r="N44" s="55">
        <f t="shared" si="9"/>
        <v>0</v>
      </c>
      <c r="O44" s="55">
        <v>1000</v>
      </c>
      <c r="P44" s="59">
        <f t="shared" si="10"/>
        <v>601</v>
      </c>
      <c r="Q44" s="57">
        <f t="shared" si="11"/>
        <v>441</v>
      </c>
      <c r="R44" s="57">
        <f t="shared" si="12"/>
        <v>0</v>
      </c>
      <c r="S44" s="55">
        <f t="shared" si="13"/>
        <v>0</v>
      </c>
      <c r="T44" s="55"/>
      <c r="U44" s="60">
        <v>0.01</v>
      </c>
      <c r="V44" s="61"/>
      <c r="W44" s="62"/>
      <c r="Y44" s="63"/>
      <c r="Z44" t="str">
        <f t="shared" si="15"/>
        <v>Viện EBASMETIN</v>
      </c>
      <c r="AA44" s="25"/>
    </row>
    <row r="45" spans="1:27" x14ac:dyDescent="0.35">
      <c r="A45" s="26" t="s">
        <v>25</v>
      </c>
      <c r="B45" s="51" t="s">
        <v>31</v>
      </c>
      <c r="C45" s="51" t="s">
        <v>32</v>
      </c>
      <c r="D45" s="52">
        <v>12400</v>
      </c>
      <c r="E45" s="53">
        <v>100</v>
      </c>
      <c r="F45" s="54">
        <f t="shared" si="6"/>
        <v>1240000</v>
      </c>
      <c r="G45" s="54"/>
      <c r="H45" s="54">
        <v>0</v>
      </c>
      <c r="I45" s="55">
        <f t="shared" si="4"/>
        <v>0</v>
      </c>
      <c r="J45" s="55">
        <f t="shared" ref="J45:J58" si="17">IF(H45&gt;=E45,0,-(E45-H45)*D45*8%)</f>
        <v>-99200</v>
      </c>
      <c r="K45" s="56">
        <f t="shared" si="7"/>
        <v>365</v>
      </c>
      <c r="L45" s="57">
        <f t="shared" si="8"/>
        <v>620</v>
      </c>
      <c r="M45" s="58">
        <f t="shared" si="5"/>
        <v>0</v>
      </c>
      <c r="N45" s="55">
        <f t="shared" si="9"/>
        <v>0</v>
      </c>
      <c r="O45" s="55">
        <v>630</v>
      </c>
      <c r="P45" s="59">
        <f t="shared" si="10"/>
        <v>366</v>
      </c>
      <c r="Q45" s="57">
        <f t="shared" si="11"/>
        <v>744</v>
      </c>
      <c r="R45" s="57">
        <f t="shared" si="12"/>
        <v>0</v>
      </c>
      <c r="S45" s="55">
        <f t="shared" si="13"/>
        <v>0</v>
      </c>
      <c r="T45" s="55"/>
      <c r="U45" s="60">
        <v>0.01</v>
      </c>
      <c r="V45" s="61"/>
      <c r="W45" s="62"/>
      <c r="Y45" s="63"/>
      <c r="Z45" t="str">
        <f t="shared" si="15"/>
        <v>Viện EKIDVITA7.5</v>
      </c>
      <c r="AA45" s="25"/>
    </row>
    <row r="46" spans="1:27" x14ac:dyDescent="0.35">
      <c r="A46" s="26" t="s">
        <v>25</v>
      </c>
      <c r="B46" s="51" t="s">
        <v>81</v>
      </c>
      <c r="C46" s="51" t="s">
        <v>32</v>
      </c>
      <c r="D46" s="52">
        <v>18600</v>
      </c>
      <c r="E46" s="53">
        <v>400</v>
      </c>
      <c r="F46" s="54">
        <f t="shared" si="6"/>
        <v>7440000</v>
      </c>
      <c r="G46" s="54"/>
      <c r="H46" s="54">
        <f t="shared" si="3"/>
        <v>0</v>
      </c>
      <c r="I46" s="55">
        <f t="shared" si="4"/>
        <v>0</v>
      </c>
      <c r="J46" s="55">
        <v>0</v>
      </c>
      <c r="K46" s="56">
        <f t="shared" si="7"/>
        <v>565</v>
      </c>
      <c r="L46" s="57">
        <f t="shared" si="8"/>
        <v>930</v>
      </c>
      <c r="M46" s="58">
        <f t="shared" si="5"/>
        <v>0</v>
      </c>
      <c r="N46" s="55">
        <f t="shared" si="9"/>
        <v>0</v>
      </c>
      <c r="O46" s="55">
        <v>730</v>
      </c>
      <c r="P46" s="59">
        <f t="shared" si="10"/>
        <v>566</v>
      </c>
      <c r="Q46" s="57">
        <f t="shared" si="11"/>
        <v>1116</v>
      </c>
      <c r="R46" s="57">
        <f t="shared" si="12"/>
        <v>0</v>
      </c>
      <c r="S46" s="55">
        <f t="shared" si="13"/>
        <v>0</v>
      </c>
      <c r="T46" s="55"/>
      <c r="U46" s="60">
        <v>0.01</v>
      </c>
      <c r="V46" s="61"/>
      <c r="W46" s="62"/>
      <c r="Y46" s="63"/>
      <c r="Z46" t="str">
        <f t="shared" si="15"/>
        <v>Viện EKIDVITA15ml</v>
      </c>
      <c r="AA46" s="25"/>
    </row>
    <row r="47" spans="1:27" x14ac:dyDescent="0.35">
      <c r="A47" s="26" t="s">
        <v>25</v>
      </c>
      <c r="B47" s="51" t="s">
        <v>82</v>
      </c>
      <c r="C47" s="51" t="s">
        <v>83</v>
      </c>
      <c r="D47" s="52">
        <v>114000</v>
      </c>
      <c r="E47" s="53">
        <v>10</v>
      </c>
      <c r="F47" s="54">
        <f t="shared" si="6"/>
        <v>1140000</v>
      </c>
      <c r="G47" s="54"/>
      <c r="H47" s="54">
        <f t="shared" si="3"/>
        <v>0</v>
      </c>
      <c r="I47" s="55">
        <f>H47*D47</f>
        <v>0</v>
      </c>
      <c r="J47" s="55">
        <v>0</v>
      </c>
      <c r="K47" s="56">
        <f t="shared" si="7"/>
        <v>15</v>
      </c>
      <c r="L47" s="57">
        <f t="shared" si="8"/>
        <v>5700</v>
      </c>
      <c r="M47" s="58">
        <f t="shared" si="5"/>
        <v>0</v>
      </c>
      <c r="N47" s="55">
        <f t="shared" si="9"/>
        <v>0</v>
      </c>
      <c r="O47" s="55">
        <v>20</v>
      </c>
      <c r="P47" s="59">
        <f t="shared" si="10"/>
        <v>16</v>
      </c>
      <c r="Q47" s="57">
        <f t="shared" si="11"/>
        <v>6840</v>
      </c>
      <c r="R47" s="57">
        <f t="shared" si="12"/>
        <v>0</v>
      </c>
      <c r="S47" s="55">
        <f t="shared" si="13"/>
        <v>0</v>
      </c>
      <c r="T47" s="55"/>
      <c r="U47" s="60">
        <v>0.01</v>
      </c>
      <c r="V47" s="61"/>
      <c r="W47" s="62"/>
      <c r="Y47" s="63"/>
      <c r="Z47" t="str">
        <f t="shared" si="15"/>
        <v>Viện EBUTAGAN</v>
      </c>
      <c r="AA47" s="25"/>
    </row>
    <row r="48" spans="1:27" x14ac:dyDescent="0.35">
      <c r="A48" s="26" t="s">
        <v>14</v>
      </c>
      <c r="B48" s="51" t="s">
        <v>84</v>
      </c>
      <c r="C48" s="51" t="s">
        <v>20</v>
      </c>
      <c r="D48" s="52">
        <v>26000</v>
      </c>
      <c r="E48" s="53">
        <v>0</v>
      </c>
      <c r="F48" s="54">
        <f t="shared" si="6"/>
        <v>0</v>
      </c>
      <c r="G48" s="54"/>
      <c r="H48" s="54">
        <v>0</v>
      </c>
      <c r="I48" s="55">
        <f t="shared" si="4"/>
        <v>0</v>
      </c>
      <c r="J48" s="55">
        <f t="shared" si="17"/>
        <v>0</v>
      </c>
      <c r="K48" s="56">
        <f t="shared" si="7"/>
        <v>1650</v>
      </c>
      <c r="L48" s="57">
        <f t="shared" si="8"/>
        <v>1300</v>
      </c>
      <c r="M48" s="58">
        <f t="shared" si="5"/>
        <v>0</v>
      </c>
      <c r="N48" s="55">
        <f t="shared" si="9"/>
        <v>0</v>
      </c>
      <c r="O48" s="55">
        <v>3300</v>
      </c>
      <c r="P48" s="59">
        <f t="shared" si="10"/>
        <v>1651</v>
      </c>
      <c r="Q48" s="57">
        <f t="shared" si="11"/>
        <v>1560</v>
      </c>
      <c r="R48" s="57">
        <f t="shared" si="12"/>
        <v>0</v>
      </c>
      <c r="S48" s="55">
        <f t="shared" si="13"/>
        <v>0</v>
      </c>
      <c r="T48" s="55"/>
      <c r="U48" s="60">
        <v>0.01</v>
      </c>
      <c r="V48" s="61"/>
      <c r="W48" s="62"/>
      <c r="Y48" s="63"/>
      <c r="Z48" t="str">
        <f t="shared" si="15"/>
        <v>TTTM - EAbmuza</v>
      </c>
      <c r="AA48" s="25"/>
    </row>
    <row r="49" spans="1:27" x14ac:dyDescent="0.35">
      <c r="A49" s="26" t="s">
        <v>14</v>
      </c>
      <c r="B49" s="51" t="s">
        <v>85</v>
      </c>
      <c r="C49" s="51" t="s">
        <v>20</v>
      </c>
      <c r="D49" s="52">
        <v>14500</v>
      </c>
      <c r="E49" s="53">
        <v>140</v>
      </c>
      <c r="F49" s="54">
        <f t="shared" si="6"/>
        <v>2030000</v>
      </c>
      <c r="G49" s="54"/>
      <c r="H49" s="54">
        <f t="shared" si="3"/>
        <v>0</v>
      </c>
      <c r="I49" s="55">
        <f t="shared" si="4"/>
        <v>0</v>
      </c>
      <c r="J49" s="55">
        <f t="shared" si="17"/>
        <v>-162400</v>
      </c>
      <c r="K49" s="56">
        <f>IF(E49&gt;O49,0,ROUND((O49-E49)/2,0)+E49)</f>
        <v>198</v>
      </c>
      <c r="L49" s="57">
        <f t="shared" si="8"/>
        <v>725</v>
      </c>
      <c r="M49" s="58">
        <v>0</v>
      </c>
      <c r="N49" s="55">
        <f t="shared" si="9"/>
        <v>0</v>
      </c>
      <c r="O49" s="55">
        <v>256</v>
      </c>
      <c r="P49" s="59">
        <f>IF(H49&gt;O49,H49+1,K49+1)</f>
        <v>199</v>
      </c>
      <c r="Q49" s="57">
        <f t="shared" si="11"/>
        <v>870</v>
      </c>
      <c r="R49" s="57">
        <f t="shared" si="12"/>
        <v>0</v>
      </c>
      <c r="S49" s="55">
        <f t="shared" si="13"/>
        <v>0</v>
      </c>
      <c r="T49" s="55"/>
      <c r="U49" s="60">
        <v>0.01</v>
      </c>
      <c r="V49" s="61"/>
      <c r="W49" s="62"/>
      <c r="Y49" s="63"/>
      <c r="Z49" t="str">
        <f t="shared" si="15"/>
        <v>TTTM - ERitaxaban 2.5</v>
      </c>
      <c r="AA49" s="25"/>
    </row>
    <row r="50" spans="1:27" x14ac:dyDescent="0.35">
      <c r="A50" s="26" t="s">
        <v>14</v>
      </c>
      <c r="B50" s="51" t="s">
        <v>24</v>
      </c>
      <c r="C50" s="51" t="s">
        <v>20</v>
      </c>
      <c r="D50" s="52">
        <v>44500</v>
      </c>
      <c r="E50" s="53">
        <v>750</v>
      </c>
      <c r="F50" s="54">
        <f t="shared" si="6"/>
        <v>33375000</v>
      </c>
      <c r="G50" s="54"/>
      <c r="H50" s="54">
        <v>0</v>
      </c>
      <c r="I50" s="55">
        <f t="shared" si="4"/>
        <v>0</v>
      </c>
      <c r="J50" s="55">
        <f t="shared" si="17"/>
        <v>-2670000</v>
      </c>
      <c r="K50" s="56">
        <v>2250</v>
      </c>
      <c r="L50" s="57">
        <f t="shared" si="8"/>
        <v>2225</v>
      </c>
      <c r="M50" s="58">
        <f t="shared" ref="M50:M51" si="18">IF(AND(E50=0,K50=0),H50,IF(H50&gt;K50,K50-E50,IF(H50&gt;E50,H50-E50,0)))</f>
        <v>0</v>
      </c>
      <c r="N50" s="55">
        <f t="shared" si="9"/>
        <v>0</v>
      </c>
      <c r="O50" s="55"/>
      <c r="P50" s="59">
        <v>2251</v>
      </c>
      <c r="Q50" s="57">
        <f t="shared" si="11"/>
        <v>2670</v>
      </c>
      <c r="R50" s="57"/>
      <c r="S50" s="55"/>
      <c r="T50" s="55"/>
      <c r="U50" s="60">
        <v>0.01</v>
      </c>
      <c r="V50" s="61"/>
      <c r="W50" s="62"/>
      <c r="Y50" s="63"/>
      <c r="Z50" t="str">
        <f t="shared" si="15"/>
        <v>TTTM - EFientalf 60mg</v>
      </c>
      <c r="AA50" s="25"/>
    </row>
    <row r="51" spans="1:27" x14ac:dyDescent="0.35">
      <c r="A51" s="26" t="s">
        <v>86</v>
      </c>
      <c r="B51" s="51" t="s">
        <v>85</v>
      </c>
      <c r="C51" s="51" t="s">
        <v>20</v>
      </c>
      <c r="D51" s="52">
        <v>9900</v>
      </c>
      <c r="E51" s="53">
        <v>0</v>
      </c>
      <c r="F51" s="54">
        <f t="shared" si="6"/>
        <v>0</v>
      </c>
      <c r="G51" s="54"/>
      <c r="H51" s="54">
        <f t="shared" si="3"/>
        <v>0</v>
      </c>
      <c r="I51" s="55">
        <f t="shared" si="4"/>
        <v>0</v>
      </c>
      <c r="J51" s="55">
        <f t="shared" si="17"/>
        <v>0</v>
      </c>
      <c r="K51" s="56">
        <f t="shared" ref="K51:K52" si="19">ROUND((O51-E51)/2,0)+E51</f>
        <v>0</v>
      </c>
      <c r="L51" s="57">
        <f t="shared" si="8"/>
        <v>495</v>
      </c>
      <c r="M51" s="58">
        <f t="shared" si="18"/>
        <v>0</v>
      </c>
      <c r="N51" s="55">
        <f t="shared" si="9"/>
        <v>0</v>
      </c>
      <c r="O51" s="55"/>
      <c r="P51" s="59"/>
      <c r="Q51" s="57">
        <f t="shared" si="11"/>
        <v>594</v>
      </c>
      <c r="R51" s="57"/>
      <c r="S51" s="55"/>
      <c r="T51" s="55"/>
      <c r="U51" s="60">
        <v>0.01</v>
      </c>
      <c r="V51" s="61"/>
      <c r="W51" s="62"/>
      <c r="Y51" s="63"/>
      <c r="Z51" t="str">
        <f t="shared" si="15"/>
        <v>KHOA DƯỢC TRUNG TÂM TIM MẠCHRitaxaban 2.5</v>
      </c>
      <c r="AA51" s="25"/>
    </row>
    <row r="52" spans="1:27" x14ac:dyDescent="0.35">
      <c r="A52" s="26" t="s">
        <v>87</v>
      </c>
      <c r="B52" s="51" t="s">
        <v>88</v>
      </c>
      <c r="C52" s="51" t="s">
        <v>89</v>
      </c>
      <c r="D52" s="52">
        <v>6000</v>
      </c>
      <c r="E52" s="53">
        <v>0</v>
      </c>
      <c r="F52" s="54">
        <f t="shared" si="6"/>
        <v>0</v>
      </c>
      <c r="G52" s="54"/>
      <c r="H52" s="54">
        <f t="shared" si="3"/>
        <v>0</v>
      </c>
      <c r="I52" s="55">
        <f t="shared" si="4"/>
        <v>0</v>
      </c>
      <c r="J52" s="55">
        <v>0</v>
      </c>
      <c r="K52" s="56">
        <f t="shared" si="7"/>
        <v>450</v>
      </c>
      <c r="L52" s="57">
        <f t="shared" si="8"/>
        <v>300</v>
      </c>
      <c r="M52" s="58">
        <f t="shared" si="5"/>
        <v>0</v>
      </c>
      <c r="N52" s="55">
        <f t="shared" si="9"/>
        <v>0</v>
      </c>
      <c r="O52" s="55">
        <v>900</v>
      </c>
      <c r="P52" s="59">
        <f t="shared" si="10"/>
        <v>451</v>
      </c>
      <c r="Q52" s="57">
        <f t="shared" si="11"/>
        <v>360</v>
      </c>
      <c r="R52" s="57">
        <f t="shared" si="12"/>
        <v>0</v>
      </c>
      <c r="S52" s="55">
        <f t="shared" si="13"/>
        <v>0</v>
      </c>
      <c r="T52" s="55"/>
      <c r="U52" s="60">
        <v>0.01</v>
      </c>
      <c r="V52" s="61"/>
      <c r="W52" s="62"/>
      <c r="Y52" s="63"/>
      <c r="Z52" t="str">
        <f t="shared" si="15"/>
        <v>NTBV Nhi TWBOSTEKID 30mg</v>
      </c>
      <c r="AA52" s="25"/>
    </row>
    <row r="53" spans="1:27" x14ac:dyDescent="0.35">
      <c r="A53" s="26" t="s">
        <v>87</v>
      </c>
      <c r="B53" s="51" t="s">
        <v>82</v>
      </c>
      <c r="C53" s="51" t="s">
        <v>83</v>
      </c>
      <c r="D53" s="52">
        <v>114500</v>
      </c>
      <c r="E53" s="53">
        <v>0</v>
      </c>
      <c r="F53" s="54">
        <f t="shared" si="6"/>
        <v>0</v>
      </c>
      <c r="G53" s="54"/>
      <c r="H53" s="54">
        <f t="shared" si="3"/>
        <v>0</v>
      </c>
      <c r="I53" s="55">
        <f t="shared" si="4"/>
        <v>0</v>
      </c>
      <c r="J53" s="55">
        <f t="shared" ref="J53" si="20">IF(H53&gt;=E53,0,-(E53-H53)*D53*8%)</f>
        <v>0</v>
      </c>
      <c r="K53" s="56">
        <f t="shared" si="7"/>
        <v>0</v>
      </c>
      <c r="L53" s="57">
        <f t="shared" si="8"/>
        <v>5725</v>
      </c>
      <c r="M53" s="58">
        <f t="shared" si="5"/>
        <v>0</v>
      </c>
      <c r="N53" s="55">
        <f t="shared" si="9"/>
        <v>0</v>
      </c>
      <c r="O53" s="55"/>
      <c r="P53" s="59"/>
      <c r="Q53" s="57">
        <f t="shared" si="11"/>
        <v>6870</v>
      </c>
      <c r="R53" s="57"/>
      <c r="S53" s="55"/>
      <c r="T53" s="55"/>
      <c r="U53" s="60">
        <v>0.01</v>
      </c>
      <c r="V53" s="61"/>
      <c r="W53" s="62"/>
      <c r="Y53" s="63"/>
      <c r="Z53" t="str">
        <f t="shared" si="15"/>
        <v>NTBV Nhi TWBUTAGAN</v>
      </c>
      <c r="AA53" s="25"/>
    </row>
    <row r="54" spans="1:27" x14ac:dyDescent="0.35">
      <c r="A54" s="26" t="s">
        <v>38</v>
      </c>
      <c r="B54" s="51" t="s">
        <v>50</v>
      </c>
      <c r="C54" s="51" t="s">
        <v>20</v>
      </c>
      <c r="D54" s="52">
        <v>7350</v>
      </c>
      <c r="E54" s="53">
        <v>200</v>
      </c>
      <c r="F54" s="54">
        <f t="shared" si="6"/>
        <v>1470000</v>
      </c>
      <c r="G54" s="54"/>
      <c r="H54" s="54">
        <v>0</v>
      </c>
      <c r="I54" s="55">
        <f t="shared" si="4"/>
        <v>0</v>
      </c>
      <c r="J54" s="55">
        <f t="shared" si="17"/>
        <v>-117600</v>
      </c>
      <c r="K54" s="56">
        <f t="shared" si="7"/>
        <v>300</v>
      </c>
      <c r="L54" s="57">
        <f t="shared" si="8"/>
        <v>367</v>
      </c>
      <c r="M54" s="58">
        <f t="shared" si="5"/>
        <v>0</v>
      </c>
      <c r="N54" s="55">
        <f t="shared" si="9"/>
        <v>0</v>
      </c>
      <c r="O54" s="55">
        <v>400</v>
      </c>
      <c r="P54" s="59">
        <f t="shared" si="10"/>
        <v>301</v>
      </c>
      <c r="Q54" s="57">
        <f t="shared" si="11"/>
        <v>441</v>
      </c>
      <c r="R54" s="57">
        <f t="shared" si="12"/>
        <v>0</v>
      </c>
      <c r="S54" s="55">
        <f t="shared" si="13"/>
        <v>0</v>
      </c>
      <c r="T54" s="55"/>
      <c r="U54" s="60">
        <v>0.01</v>
      </c>
      <c r="V54" s="61"/>
      <c r="W54" s="62"/>
      <c r="Y54" s="63"/>
      <c r="Z54" t="str">
        <f t="shared" si="15"/>
        <v>Đan PhượngBASMETIN</v>
      </c>
      <c r="AA54" s="25"/>
    </row>
    <row r="55" spans="1:27" x14ac:dyDescent="0.35">
      <c r="A55" s="26" t="s">
        <v>38</v>
      </c>
      <c r="B55" s="51" t="s">
        <v>82</v>
      </c>
      <c r="C55" s="51" t="s">
        <v>83</v>
      </c>
      <c r="D55" s="52">
        <v>114500</v>
      </c>
      <c r="E55" s="53"/>
      <c r="F55" s="54">
        <f t="shared" si="6"/>
        <v>0</v>
      </c>
      <c r="G55" s="54"/>
      <c r="H55" s="54">
        <f t="shared" si="3"/>
        <v>0</v>
      </c>
      <c r="I55" s="55">
        <f t="shared" si="4"/>
        <v>0</v>
      </c>
      <c r="J55" s="55">
        <f t="shared" si="17"/>
        <v>0</v>
      </c>
      <c r="K55" s="56">
        <f t="shared" si="7"/>
        <v>0</v>
      </c>
      <c r="L55" s="57">
        <f t="shared" si="8"/>
        <v>5725</v>
      </c>
      <c r="M55" s="58">
        <f t="shared" si="5"/>
        <v>0</v>
      </c>
      <c r="N55" s="55">
        <f t="shared" si="9"/>
        <v>0</v>
      </c>
      <c r="O55" s="55"/>
      <c r="P55" s="59">
        <f t="shared" si="10"/>
        <v>1</v>
      </c>
      <c r="Q55" s="57">
        <f t="shared" si="11"/>
        <v>6870</v>
      </c>
      <c r="R55" s="57">
        <f>IF(AND(E55=0,K55=0,O55=0),0,IF(H55&gt;P55,H55-P55+1,0))</f>
        <v>0</v>
      </c>
      <c r="S55" s="55">
        <f t="shared" si="13"/>
        <v>0</v>
      </c>
      <c r="T55" s="55"/>
      <c r="U55" s="60">
        <v>0.01</v>
      </c>
      <c r="V55" s="61"/>
      <c r="W55" s="62"/>
      <c r="Y55" s="63"/>
      <c r="Z55" t="str">
        <f t="shared" si="15"/>
        <v>Đan PhượngBUTAGAN</v>
      </c>
      <c r="AA55" s="25"/>
    </row>
    <row r="56" spans="1:27" x14ac:dyDescent="0.35">
      <c r="A56" s="26" t="s">
        <v>38</v>
      </c>
      <c r="B56" s="51" t="s">
        <v>19</v>
      </c>
      <c r="C56" s="51" t="s">
        <v>20</v>
      </c>
      <c r="D56" s="52">
        <v>34000</v>
      </c>
      <c r="E56" s="53"/>
      <c r="F56" s="54">
        <f t="shared" si="6"/>
        <v>0</v>
      </c>
      <c r="G56" s="54"/>
      <c r="H56" s="54">
        <f t="shared" si="3"/>
        <v>0</v>
      </c>
      <c r="I56" s="55">
        <f t="shared" si="4"/>
        <v>0</v>
      </c>
      <c r="J56" s="55">
        <f t="shared" si="17"/>
        <v>0</v>
      </c>
      <c r="K56" s="56">
        <f t="shared" si="7"/>
        <v>0</v>
      </c>
      <c r="L56" s="57">
        <f t="shared" si="8"/>
        <v>1700</v>
      </c>
      <c r="M56" s="58">
        <f t="shared" si="5"/>
        <v>0</v>
      </c>
      <c r="N56" s="55">
        <f t="shared" si="9"/>
        <v>0</v>
      </c>
      <c r="O56" s="55"/>
      <c r="P56" s="59">
        <f t="shared" si="10"/>
        <v>1</v>
      </c>
      <c r="Q56" s="57">
        <f t="shared" si="11"/>
        <v>2040</v>
      </c>
      <c r="R56" s="57">
        <f t="shared" ref="R56:R58" si="21">IF(AND(E56=0,K56=0,O56=0),0,IF(H56&gt;P56,H56-P56+1,0))</f>
        <v>0</v>
      </c>
      <c r="S56" s="55">
        <f t="shared" si="13"/>
        <v>0</v>
      </c>
      <c r="T56" s="55"/>
      <c r="U56" s="60">
        <v>0.01</v>
      </c>
      <c r="V56" s="61"/>
      <c r="W56" s="62"/>
      <c r="Y56" s="63"/>
      <c r="Z56" t="str">
        <f t="shared" si="15"/>
        <v>Đan PhượngABMUZA</v>
      </c>
      <c r="AA56" s="25"/>
    </row>
    <row r="57" spans="1:27" x14ac:dyDescent="0.35">
      <c r="A57" s="26" t="s">
        <v>38</v>
      </c>
      <c r="B57" s="51" t="s">
        <v>44</v>
      </c>
      <c r="C57" s="51" t="s">
        <v>32</v>
      </c>
      <c r="D57" s="52">
        <v>12500</v>
      </c>
      <c r="E57" s="53">
        <v>200</v>
      </c>
      <c r="F57" s="54">
        <f t="shared" si="6"/>
        <v>2500000</v>
      </c>
      <c r="G57" s="54"/>
      <c r="H57" s="54">
        <v>0</v>
      </c>
      <c r="I57" s="55">
        <f t="shared" si="4"/>
        <v>0</v>
      </c>
      <c r="J57" s="64">
        <v>0</v>
      </c>
      <c r="K57" s="56">
        <f t="shared" si="7"/>
        <v>300</v>
      </c>
      <c r="L57" s="57">
        <f t="shared" si="8"/>
        <v>625</v>
      </c>
      <c r="M57" s="58">
        <f t="shared" si="5"/>
        <v>0</v>
      </c>
      <c r="N57" s="55">
        <f t="shared" si="9"/>
        <v>0</v>
      </c>
      <c r="O57" s="55">
        <v>400</v>
      </c>
      <c r="P57" s="59">
        <f t="shared" si="10"/>
        <v>301</v>
      </c>
      <c r="Q57" s="57">
        <f t="shared" si="11"/>
        <v>750</v>
      </c>
      <c r="R57" s="57">
        <f t="shared" si="21"/>
        <v>0</v>
      </c>
      <c r="S57" s="55">
        <f t="shared" si="13"/>
        <v>0</v>
      </c>
      <c r="T57" s="55"/>
      <c r="U57" s="60">
        <v>0.01</v>
      </c>
      <c r="V57" s="61"/>
      <c r="W57" s="62"/>
      <c r="Y57" s="63"/>
      <c r="Z57" t="str">
        <f t="shared" si="15"/>
        <v>Đan PhượngDUCHAT</v>
      </c>
      <c r="AA57" s="25"/>
    </row>
    <row r="58" spans="1:27" x14ac:dyDescent="0.35">
      <c r="A58" s="26" t="s">
        <v>38</v>
      </c>
      <c r="B58" s="51" t="s">
        <v>90</v>
      </c>
      <c r="C58" s="51" t="s">
        <v>20</v>
      </c>
      <c r="D58" s="52">
        <v>27900</v>
      </c>
      <c r="E58" s="53">
        <v>100</v>
      </c>
      <c r="F58" s="54">
        <f t="shared" si="6"/>
        <v>2790000</v>
      </c>
      <c r="G58" s="54"/>
      <c r="H58" s="54">
        <f t="shared" si="3"/>
        <v>0</v>
      </c>
      <c r="I58" s="55">
        <f t="shared" si="4"/>
        <v>0</v>
      </c>
      <c r="J58" s="55">
        <f t="shared" si="17"/>
        <v>-223200</v>
      </c>
      <c r="K58" s="56">
        <f t="shared" si="7"/>
        <v>210</v>
      </c>
      <c r="L58" s="57">
        <f t="shared" si="8"/>
        <v>1395</v>
      </c>
      <c r="M58" s="58">
        <f t="shared" si="5"/>
        <v>0</v>
      </c>
      <c r="N58" s="55">
        <f t="shared" si="9"/>
        <v>0</v>
      </c>
      <c r="O58" s="55">
        <v>320</v>
      </c>
      <c r="P58" s="59">
        <f t="shared" si="10"/>
        <v>211</v>
      </c>
      <c r="Q58" s="57">
        <f t="shared" si="11"/>
        <v>1674</v>
      </c>
      <c r="R58" s="57">
        <f t="shared" si="21"/>
        <v>0</v>
      </c>
      <c r="S58" s="55">
        <f t="shared" si="13"/>
        <v>0</v>
      </c>
      <c r="T58" s="55"/>
      <c r="U58" s="60">
        <v>0.01</v>
      </c>
      <c r="V58" s="61"/>
      <c r="W58" s="62"/>
      <c r="Y58" s="63"/>
      <c r="Z58" t="str">
        <f t="shared" si="15"/>
        <v>Đan PhượngDOPHARALGIC</v>
      </c>
      <c r="AA58" s="25"/>
    </row>
    <row r="59" spans="1:27" x14ac:dyDescent="0.35">
      <c r="A59" s="26"/>
      <c r="B59" s="51"/>
      <c r="C59" s="51"/>
      <c r="D59" s="52"/>
      <c r="E59" s="53"/>
      <c r="F59" s="54"/>
      <c r="G59" s="54"/>
      <c r="H59" s="54"/>
      <c r="I59" s="55"/>
      <c r="J59" s="55"/>
      <c r="K59" s="56"/>
      <c r="L59" s="57"/>
      <c r="M59" s="58"/>
      <c r="N59" s="55"/>
      <c r="O59" s="55"/>
      <c r="P59" s="59"/>
      <c r="Q59" s="57"/>
      <c r="R59" s="57"/>
      <c r="S59" s="55"/>
      <c r="T59" s="55"/>
      <c r="U59" s="60"/>
      <c r="V59" s="61"/>
      <c r="W59" s="62"/>
      <c r="Y59" s="63"/>
      <c r="AA59" s="25"/>
    </row>
    <row r="60" spans="1:27" x14ac:dyDescent="0.35">
      <c r="A60" s="26"/>
      <c r="B60" s="51"/>
      <c r="C60" s="51"/>
      <c r="D60" s="52"/>
      <c r="E60" s="53"/>
      <c r="F60" s="54"/>
      <c r="G60" s="54"/>
      <c r="H60" s="54"/>
      <c r="I60" s="55"/>
      <c r="J60" s="55"/>
      <c r="K60" s="56"/>
      <c r="L60" s="57"/>
      <c r="M60" s="58"/>
      <c r="N60" s="55"/>
      <c r="O60" s="55"/>
      <c r="P60" s="59"/>
      <c r="Q60" s="57"/>
      <c r="R60" s="57"/>
      <c r="S60" s="55"/>
      <c r="T60" s="55"/>
      <c r="U60" s="60"/>
      <c r="V60" s="61"/>
      <c r="W60" s="62"/>
      <c r="Y60" s="63"/>
      <c r="Z60" t="str">
        <f t="shared" si="15"/>
        <v/>
      </c>
      <c r="AA60" s="25"/>
    </row>
    <row r="61" spans="1:27" x14ac:dyDescent="0.35">
      <c r="A61" s="26"/>
      <c r="B61" s="51"/>
      <c r="C61" s="51"/>
      <c r="D61" s="52"/>
      <c r="E61" s="53"/>
      <c r="F61" s="54"/>
      <c r="G61" s="54"/>
      <c r="H61" s="54"/>
      <c r="I61" s="55"/>
      <c r="J61" s="55"/>
      <c r="K61" s="56"/>
      <c r="L61" s="57"/>
      <c r="M61" s="58"/>
      <c r="N61" s="55"/>
      <c r="O61" s="55"/>
      <c r="P61" s="59"/>
      <c r="Q61" s="57"/>
      <c r="R61" s="57"/>
      <c r="S61" s="55"/>
      <c r="T61" s="55"/>
      <c r="U61" s="60"/>
      <c r="V61" s="61"/>
      <c r="W61" s="62"/>
      <c r="Y61" s="63"/>
      <c r="Z61" t="str">
        <f t="shared" si="15"/>
        <v/>
      </c>
      <c r="AA61" s="25"/>
    </row>
    <row r="62" spans="1:27" x14ac:dyDescent="0.35">
      <c r="A62" s="26"/>
      <c r="B62" s="51"/>
      <c r="C62" s="51"/>
      <c r="D62" s="52"/>
      <c r="E62" s="53"/>
      <c r="F62" s="54"/>
      <c r="G62" s="54"/>
      <c r="H62" s="54"/>
      <c r="I62" s="55"/>
      <c r="J62" s="55"/>
      <c r="K62" s="56"/>
      <c r="L62" s="57"/>
      <c r="M62" s="58"/>
      <c r="N62" s="55"/>
      <c r="O62" s="55"/>
      <c r="P62" s="59"/>
      <c r="Q62" s="57"/>
      <c r="R62" s="57"/>
      <c r="S62" s="55"/>
      <c r="T62" s="55"/>
      <c r="U62" s="60"/>
      <c r="V62" s="61"/>
      <c r="W62" s="62"/>
      <c r="Y62" s="63"/>
      <c r="Z62" t="str">
        <f t="shared" si="15"/>
        <v/>
      </c>
      <c r="AA62" s="25"/>
    </row>
    <row r="63" spans="1:27" s="72" customFormat="1" x14ac:dyDescent="0.35">
      <c r="A63" s="19"/>
      <c r="B63" s="19"/>
      <c r="C63" s="19"/>
      <c r="D63" s="65"/>
      <c r="E63" s="66"/>
      <c r="F63" s="67"/>
      <c r="G63" s="67"/>
      <c r="H63" s="54"/>
      <c r="I63" s="65"/>
      <c r="J63" s="65"/>
      <c r="K63" s="65"/>
      <c r="L63" s="68"/>
      <c r="M63" s="68"/>
      <c r="N63" s="66"/>
      <c r="O63" s="66"/>
      <c r="P63" s="66"/>
      <c r="Q63" s="68"/>
      <c r="R63" s="69"/>
      <c r="S63" s="66"/>
      <c r="T63" s="66"/>
      <c r="U63" s="70"/>
      <c r="V63" s="70"/>
      <c r="W63" s="71"/>
      <c r="Z63" t="str">
        <f t="shared" si="15"/>
        <v/>
      </c>
      <c r="AA63" s="25"/>
    </row>
    <row r="64" spans="1:27" s="72" customFormat="1" x14ac:dyDescent="0.35">
      <c r="A64" s="73"/>
      <c r="B64" s="74"/>
      <c r="C64" s="75"/>
      <c r="D64" s="66"/>
      <c r="E64" s="66"/>
      <c r="F64" s="67"/>
      <c r="G64" s="67"/>
      <c r="H64" s="54">
        <f>SUMIFS($Q$5:$Q$32,$A$5:$A$32,A64,$L$5:$L$32,B64)</f>
        <v>0</v>
      </c>
      <c r="I64" s="66"/>
      <c r="J64" s="66"/>
      <c r="K64" s="66"/>
      <c r="L64" s="68"/>
      <c r="M64" s="68"/>
      <c r="N64" s="66"/>
      <c r="O64" s="66"/>
      <c r="P64" s="66"/>
      <c r="Q64" s="68"/>
      <c r="R64" s="69"/>
      <c r="S64" s="66"/>
      <c r="T64" s="66"/>
      <c r="U64" s="70"/>
      <c r="V64" s="70"/>
      <c r="W64" s="71"/>
      <c r="Z64" t="str">
        <f t="shared" si="15"/>
        <v/>
      </c>
      <c r="AA64" s="25"/>
    </row>
    <row r="65" spans="1:26" x14ac:dyDescent="0.35">
      <c r="A65" s="74"/>
      <c r="B65" s="74"/>
      <c r="C65" s="19"/>
      <c r="D65" s="55"/>
      <c r="E65" s="55"/>
      <c r="F65" s="55"/>
      <c r="G65" s="55"/>
      <c r="H65" s="54"/>
      <c r="I65" s="55"/>
      <c r="J65" s="55"/>
      <c r="K65" s="55"/>
      <c r="L65" s="68"/>
      <c r="M65" s="68"/>
      <c r="N65" s="55"/>
      <c r="O65" s="55"/>
      <c r="P65" s="55"/>
      <c r="Q65" s="76"/>
      <c r="R65" s="57"/>
      <c r="S65" s="55"/>
      <c r="T65" s="55"/>
      <c r="U65" s="61"/>
      <c r="V65" s="61"/>
      <c r="W65" s="62"/>
      <c r="Z65" t="str">
        <f t="shared" si="15"/>
        <v/>
      </c>
    </row>
    <row r="66" spans="1:26" s="27" customFormat="1" ht="18.75" customHeight="1" x14ac:dyDescent="0.35">
      <c r="A66" s="77"/>
      <c r="B66" s="78" t="s">
        <v>91</v>
      </c>
      <c r="C66" s="78"/>
      <c r="D66" s="55"/>
      <c r="E66" s="55"/>
      <c r="F66" s="79">
        <f>SUM(F39:F65)</f>
        <v>89704000</v>
      </c>
      <c r="G66" s="79"/>
      <c r="H66" s="79"/>
      <c r="I66" s="79">
        <f>SUM(I39:I65)</f>
        <v>0</v>
      </c>
      <c r="J66" s="79">
        <f>SUM(J39:J65)</f>
        <v>-3480384</v>
      </c>
      <c r="K66" s="79">
        <f>SUM(K39:K65)</f>
        <v>12389</v>
      </c>
      <c r="L66" s="80"/>
      <c r="M66" s="79">
        <f>SUM(M39:M65)</f>
        <v>0</v>
      </c>
      <c r="N66" s="79">
        <f>SUM(N39:N65)</f>
        <v>0</v>
      </c>
      <c r="O66" s="79"/>
      <c r="P66" s="79">
        <f>SUM(P39:P65)</f>
        <v>12407</v>
      </c>
      <c r="Q66" s="80"/>
      <c r="R66" s="79">
        <f>SUM(R39:R65)</f>
        <v>0</v>
      </c>
      <c r="S66" s="79">
        <f>SUM(S39:S65)</f>
        <v>0</v>
      </c>
      <c r="T66" s="79"/>
      <c r="U66" s="81"/>
      <c r="V66" s="79">
        <f>SUM(V39:V65)</f>
        <v>0</v>
      </c>
      <c r="W66" s="82"/>
      <c r="Z66"/>
    </row>
    <row r="67" spans="1:26" s="27" customFormat="1" ht="18.75" customHeight="1" x14ac:dyDescent="0.35">
      <c r="A67" s="77"/>
      <c r="B67" s="78" t="s">
        <v>92</v>
      </c>
      <c r="C67" s="78"/>
      <c r="D67" s="79"/>
      <c r="E67" s="79"/>
      <c r="F67" s="79"/>
      <c r="G67" s="79"/>
      <c r="H67" s="79"/>
      <c r="I67" s="83">
        <f>F66</f>
        <v>89704000</v>
      </c>
      <c r="J67" s="83"/>
      <c r="K67" s="83"/>
      <c r="L67" s="80"/>
      <c r="M67" s="80"/>
      <c r="N67" s="79"/>
      <c r="O67" s="79"/>
      <c r="P67" s="79"/>
      <c r="Q67" s="80"/>
      <c r="R67" s="84"/>
      <c r="S67" s="79"/>
      <c r="T67" s="79"/>
      <c r="U67" s="81"/>
      <c r="V67" s="81"/>
      <c r="W67" s="71"/>
    </row>
    <row r="68" spans="1:26" s="27" customFormat="1" ht="18.75" customHeight="1" x14ac:dyDescent="0.35">
      <c r="A68" s="77"/>
      <c r="B68" s="78" t="s">
        <v>93</v>
      </c>
      <c r="C68" s="78"/>
      <c r="D68" s="79"/>
      <c r="E68" s="79"/>
      <c r="F68" s="79"/>
      <c r="G68" s="79"/>
      <c r="H68" s="79"/>
      <c r="I68" s="85">
        <f>J66</f>
        <v>-3480384</v>
      </c>
      <c r="J68" s="83"/>
      <c r="K68" s="83"/>
      <c r="L68" s="80"/>
      <c r="M68" s="80"/>
      <c r="N68" s="79"/>
      <c r="O68" s="79"/>
      <c r="P68" s="79"/>
      <c r="Q68" s="80"/>
      <c r="R68" s="84"/>
      <c r="S68" s="79"/>
      <c r="T68" s="79"/>
      <c r="U68" s="81"/>
      <c r="V68" s="81"/>
      <c r="W68" s="71"/>
    </row>
    <row r="69" spans="1:26" s="27" customFormat="1" ht="18.75" customHeight="1" x14ac:dyDescent="0.35">
      <c r="A69" s="77"/>
      <c r="B69" s="78" t="s">
        <v>94</v>
      </c>
      <c r="C69" s="78"/>
      <c r="D69" s="79"/>
      <c r="E69" s="79"/>
      <c r="F69" s="79"/>
      <c r="G69" s="79"/>
      <c r="H69" s="79"/>
      <c r="I69" s="79">
        <f>N66</f>
        <v>0</v>
      </c>
      <c r="J69" s="79"/>
      <c r="K69" s="79"/>
      <c r="L69" s="80"/>
      <c r="M69" s="80"/>
      <c r="N69" s="79"/>
      <c r="O69" s="79"/>
      <c r="P69" s="79"/>
      <c r="Q69" s="80"/>
      <c r="R69" s="84"/>
      <c r="S69" s="79"/>
      <c r="T69" s="79"/>
      <c r="U69" s="81"/>
      <c r="V69" s="82"/>
      <c r="W69" s="82"/>
    </row>
    <row r="70" spans="1:26" s="27" customFormat="1" ht="18.75" customHeight="1" x14ac:dyDescent="0.35">
      <c r="A70" s="77"/>
      <c r="B70" s="78" t="s">
        <v>64</v>
      </c>
      <c r="C70" s="78"/>
      <c r="D70" s="79"/>
      <c r="E70" s="79"/>
      <c r="F70" s="79"/>
      <c r="G70" s="79"/>
      <c r="H70" s="79"/>
      <c r="I70" s="79">
        <f>S66</f>
        <v>0</v>
      </c>
      <c r="J70" s="79"/>
      <c r="K70" s="79"/>
      <c r="L70" s="80"/>
      <c r="M70" s="80"/>
      <c r="N70" s="79"/>
      <c r="O70" s="79"/>
      <c r="P70" s="79"/>
      <c r="Q70" s="80"/>
      <c r="R70" s="84"/>
      <c r="S70" s="79"/>
      <c r="T70" s="79"/>
      <c r="U70" s="81"/>
      <c r="V70" s="82"/>
      <c r="W70" s="82"/>
    </row>
    <row r="71" spans="1:26" s="27" customFormat="1" ht="18.75" customHeight="1" x14ac:dyDescent="0.35">
      <c r="A71" s="77"/>
      <c r="B71" s="78" t="s">
        <v>65</v>
      </c>
      <c r="C71" s="78"/>
      <c r="D71" s="79"/>
      <c r="E71" s="79"/>
      <c r="F71" s="79"/>
      <c r="G71" s="79"/>
      <c r="H71" s="79"/>
      <c r="I71" s="79">
        <f>V66</f>
        <v>0</v>
      </c>
      <c r="J71" s="79"/>
      <c r="K71" s="79"/>
      <c r="L71" s="80"/>
      <c r="M71" s="80"/>
      <c r="N71" s="79"/>
      <c r="O71" s="79"/>
      <c r="P71" s="79"/>
      <c r="Q71" s="80"/>
      <c r="R71" s="84"/>
      <c r="S71" s="79"/>
      <c r="T71" s="79"/>
      <c r="U71" s="81"/>
      <c r="V71" s="82"/>
      <c r="W71" s="82"/>
    </row>
    <row r="72" spans="1:26" s="27" customFormat="1" ht="18.75" customHeight="1" x14ac:dyDescent="0.35">
      <c r="A72" s="77"/>
      <c r="B72" s="86" t="s">
        <v>95</v>
      </c>
      <c r="C72" s="78"/>
      <c r="D72" s="79"/>
      <c r="E72" s="79"/>
      <c r="F72" s="79"/>
      <c r="G72" s="79"/>
      <c r="H72" s="79"/>
      <c r="I72" s="79">
        <v>7000000</v>
      </c>
      <c r="J72" s="79"/>
      <c r="K72" s="79"/>
      <c r="L72" s="80"/>
      <c r="M72" s="80"/>
      <c r="N72" s="79"/>
      <c r="O72" s="79"/>
      <c r="P72" s="79"/>
      <c r="Q72" s="80"/>
      <c r="R72" s="84"/>
      <c r="S72" s="79"/>
      <c r="T72" s="79"/>
      <c r="U72" s="81"/>
      <c r="V72" s="82"/>
      <c r="W72" s="82"/>
    </row>
    <row r="73" spans="1:26" s="27" customFormat="1" ht="18.75" customHeight="1" x14ac:dyDescent="0.35">
      <c r="A73" s="77"/>
      <c r="B73" s="86" t="s">
        <v>96</v>
      </c>
      <c r="C73" s="78"/>
      <c r="D73" s="79"/>
      <c r="E73" s="79"/>
      <c r="F73" s="79"/>
      <c r="G73" s="79"/>
      <c r="H73" s="79"/>
      <c r="I73" s="79">
        <v>0</v>
      </c>
      <c r="J73" s="79"/>
      <c r="K73" s="79"/>
      <c r="L73" s="80"/>
      <c r="M73" s="80"/>
      <c r="N73" s="79"/>
      <c r="O73" s="79"/>
      <c r="P73" s="79"/>
      <c r="Q73" s="80"/>
      <c r="R73" s="84"/>
      <c r="S73" s="79"/>
      <c r="T73" s="79"/>
      <c r="U73" s="81"/>
      <c r="V73" s="82"/>
      <c r="W73" s="82"/>
    </row>
    <row r="74" spans="1:26" s="27" customFormat="1" ht="18.75" customHeight="1" x14ac:dyDescent="0.4">
      <c r="A74" s="87"/>
      <c r="B74" s="88" t="s">
        <v>97</v>
      </c>
      <c r="C74" s="89"/>
      <c r="D74" s="90"/>
      <c r="E74" s="90"/>
      <c r="F74" s="90"/>
      <c r="G74" s="90"/>
      <c r="H74" s="90"/>
      <c r="I74" s="91">
        <f>SUM(I68:I73)</f>
        <v>3519616</v>
      </c>
      <c r="J74" s="91"/>
      <c r="K74" s="91"/>
      <c r="L74" s="92"/>
      <c r="M74" s="92"/>
      <c r="N74" s="90">
        <f>SUM(N39:N72)</f>
        <v>0</v>
      </c>
      <c r="O74" s="90"/>
      <c r="P74" s="90"/>
      <c r="Q74" s="92"/>
      <c r="R74" s="92"/>
      <c r="S74" s="90"/>
      <c r="T74" s="90"/>
      <c r="U74" s="93"/>
      <c r="V74" s="93"/>
      <c r="W74" s="93"/>
    </row>
    <row r="75" spans="1:26" x14ac:dyDescent="0.35">
      <c r="B75" s="94"/>
      <c r="D75" s="95"/>
      <c r="E75" s="95"/>
      <c r="F75" s="96"/>
      <c r="G75" s="96"/>
      <c r="I75" s="97"/>
      <c r="J75" s="97"/>
      <c r="K75" s="97"/>
    </row>
    <row r="76" spans="1:26" outlineLevel="1" x14ac:dyDescent="0.35">
      <c r="A76" s="98" t="s">
        <v>98</v>
      </c>
      <c r="B76" s="99"/>
      <c r="C76" s="100"/>
      <c r="D76" s="101"/>
      <c r="E76" s="101"/>
      <c r="F76" s="101"/>
      <c r="G76" s="101"/>
      <c r="H76" s="102">
        <f>SUM(H39:H62)-K4</f>
        <v>-9516</v>
      </c>
      <c r="I76" s="103">
        <f>I66-M4</f>
        <v>-216264720</v>
      </c>
      <c r="J76" s="103"/>
      <c r="K76" s="103"/>
      <c r="L76" s="98"/>
      <c r="M76" s="98"/>
      <c r="N76" s="104"/>
      <c r="O76" s="104"/>
      <c r="P76" s="104"/>
      <c r="Q76" s="104"/>
      <c r="R76" s="104"/>
      <c r="S76" s="105"/>
      <c r="T76" s="105"/>
      <c r="U76" s="104"/>
      <c r="V76" s="105"/>
      <c r="W76" s="105"/>
    </row>
    <row r="77" spans="1:26" x14ac:dyDescent="0.35">
      <c r="A77" s="13"/>
      <c r="D77" s="95"/>
      <c r="E77" s="95"/>
      <c r="F77" s="95"/>
      <c r="G77" s="95"/>
      <c r="I77" s="25"/>
      <c r="J77" s="25"/>
      <c r="K77" s="25"/>
    </row>
    <row r="78" spans="1:26" x14ac:dyDescent="0.35">
      <c r="A78" s="106" t="s">
        <v>99</v>
      </c>
      <c r="B78" s="107">
        <v>7000000</v>
      </c>
      <c r="C78" s="108" t="s">
        <v>100</v>
      </c>
      <c r="D78" s="108"/>
      <c r="E78" s="108" t="s">
        <v>101</v>
      </c>
      <c r="F78" s="108"/>
      <c r="G78" s="108"/>
      <c r="H78" s="108"/>
      <c r="I78" s="108"/>
      <c r="J78" s="108"/>
      <c r="N78"/>
      <c r="O78"/>
      <c r="P78"/>
      <c r="Q78"/>
    </row>
    <row r="79" spans="1:26" x14ac:dyDescent="0.35">
      <c r="A79" s="108"/>
      <c r="B79" s="108"/>
      <c r="C79" s="108"/>
      <c r="D79" s="108"/>
      <c r="E79" s="108"/>
      <c r="F79" s="108"/>
      <c r="G79" s="108"/>
      <c r="H79" s="108"/>
      <c r="I79" s="108"/>
      <c r="J79" s="108"/>
      <c r="N79"/>
      <c r="O79"/>
      <c r="P79"/>
      <c r="Q79"/>
    </row>
    <row r="80" spans="1:26" x14ac:dyDescent="0.35">
      <c r="A80" s="109" t="str">
        <f>'[1]BL Hoài - Cũ'!A68</f>
        <v>1. Thưởng tháng</v>
      </c>
      <c r="B80" s="110"/>
      <c r="C80" s="110"/>
      <c r="D80" s="110"/>
      <c r="E80" s="110"/>
      <c r="F80" s="110"/>
      <c r="G80" s="110"/>
      <c r="H80" s="110"/>
      <c r="I80" s="110"/>
      <c r="J80" s="110"/>
      <c r="N80"/>
      <c r="O80"/>
      <c r="P80"/>
      <c r="Q80"/>
    </row>
    <row r="81" spans="1:27" x14ac:dyDescent="0.35">
      <c r="A81" s="111" t="str">
        <f>'[1]BL Hoài - Cũ'!A69</f>
        <v>Mức thưởng hàng tháng: Tiền thưởng của mỗi sản phẩm sẽ được tính thưởng khi vượt mức khoán cơ bản và mức khoán các hệ số, hệ số thưởng của mỗi sản phẩm có thể linh động thay đổi theo từng thời điểm</v>
      </c>
      <c r="B81" s="110"/>
      <c r="C81" s="110"/>
      <c r="D81" s="110"/>
      <c r="E81" s="110"/>
      <c r="F81" s="110"/>
      <c r="G81" s="110"/>
      <c r="H81" s="110"/>
      <c r="I81" s="110"/>
      <c r="J81" s="110"/>
      <c r="K81" s="110"/>
      <c r="L81" s="110"/>
      <c r="M81" s="110"/>
      <c r="N81" s="110"/>
      <c r="O81" s="110"/>
      <c r="P81" s="110"/>
      <c r="Q81" s="110"/>
    </row>
    <row r="82" spans="1:27" x14ac:dyDescent="0.35">
      <c r="A82" s="111" t="str">
        <f>'[1]BL Hoài - Cũ'!A70</f>
        <v>Nếu không đạt doanh số khoản cơ bản thì sẽ bị phạt 8% tiền của mức chênh giữa doanh số khoán và doanh số thực tế, ngoại trừ các trường hợp bất khả kháng như: hết hợp đồng, hết số lượng, hết hàng do cty không có hàng bán ở thị trường đó, đã gọi dự trù 3 tháng trước đó do thay đổi cơ chế bệnh viện , hết thầu chờ áp thầu mới.</v>
      </c>
      <c r="B82" s="110"/>
      <c r="C82" s="110"/>
      <c r="D82" s="110"/>
      <c r="E82" s="110"/>
      <c r="F82" s="110"/>
      <c r="G82" s="110"/>
      <c r="H82" s="110"/>
      <c r="I82" s="110"/>
      <c r="J82" s="110"/>
      <c r="K82" s="110"/>
      <c r="L82" s="110"/>
      <c r="M82" s="110"/>
      <c r="N82" s="110"/>
      <c r="O82" s="110"/>
      <c r="P82" s="110"/>
      <c r="Q82" s="110"/>
    </row>
    <row r="83" spans="1:27" s="8" customFormat="1" x14ac:dyDescent="0.35">
      <c r="A83" s="109" t="str">
        <f>'[1]BL Hoài - Cũ'!A71</f>
        <v>2. Thưởng quý</v>
      </c>
      <c r="B83" s="110"/>
      <c r="C83" s="110"/>
      <c r="D83" s="110"/>
      <c r="E83" s="110"/>
      <c r="F83" s="110"/>
      <c r="G83" s="110"/>
      <c r="H83" s="110"/>
      <c r="I83" s="110"/>
      <c r="J83" s="110"/>
      <c r="K83" s="110"/>
      <c r="L83" s="110"/>
      <c r="M83" s="108"/>
      <c r="N83" s="108"/>
      <c r="O83" s="108"/>
      <c r="P83" s="108"/>
      <c r="Q83" s="108"/>
      <c r="S83" s="3"/>
      <c r="T83" s="3"/>
      <c r="V83" s="3"/>
      <c r="W83" s="3"/>
      <c r="X83"/>
      <c r="Y83"/>
      <c r="Z83"/>
      <c r="AA83"/>
    </row>
    <row r="84" spans="1:27" s="8" customFormat="1" x14ac:dyDescent="0.35">
      <c r="A84" s="111" t="str">
        <f>'[1]BL Hoài - Cũ'!A72</f>
        <v>Thưởng quý ( 3 tháng 1 lần ) bằng 1% tổng doanh số ở mức thưởng 2 của mỗi quý với điều kiện ko có hàng nào trong quý ko phát sinh gọi hàng</v>
      </c>
      <c r="B84" s="110"/>
      <c r="C84" s="110"/>
      <c r="D84" s="110"/>
      <c r="E84" s="110"/>
      <c r="F84" s="108"/>
      <c r="G84" s="108"/>
      <c r="H84" s="108"/>
      <c r="I84" s="108"/>
      <c r="J84" s="108"/>
      <c r="K84" s="110"/>
      <c r="L84" s="108"/>
      <c r="M84" s="108"/>
      <c r="N84" s="108"/>
      <c r="O84" s="108"/>
      <c r="P84" s="108"/>
      <c r="Q84" s="108"/>
      <c r="S84" s="3"/>
      <c r="T84" s="3"/>
      <c r="V84" s="3"/>
      <c r="W84" s="3"/>
      <c r="X84"/>
      <c r="Y84"/>
      <c r="Z84"/>
      <c r="AA84"/>
    </row>
    <row r="85" spans="1:27" s="8" customFormat="1" x14ac:dyDescent="0.35">
      <c r="A85" s="111" t="str">
        <f>'[1]BL Hoài - Cũ'!A73</f>
        <v>Thưởng quý chỉ được chi trả khi nhân viên hoàn thành các chỉ tiêu công nợ, không còn công nợ quá hạn</v>
      </c>
      <c r="B85" s="110"/>
      <c r="C85" s="110"/>
      <c r="D85" s="110"/>
      <c r="E85" s="110"/>
      <c r="F85" s="110"/>
      <c r="G85" s="110"/>
      <c r="H85" s="110"/>
      <c r="I85"/>
      <c r="J85"/>
      <c r="K85" s="110"/>
      <c r="L85" s="110"/>
      <c r="M85" s="110"/>
      <c r="N85" s="108"/>
      <c r="O85" s="108"/>
      <c r="P85" s="108"/>
      <c r="Q85" s="108"/>
      <c r="S85" s="3"/>
      <c r="T85" s="3"/>
      <c r="V85" s="3"/>
      <c r="W85" s="3"/>
      <c r="X85"/>
      <c r="Y85"/>
      <c r="Z85"/>
      <c r="AA85"/>
    </row>
    <row r="86" spans="1:27" s="8" customFormat="1" x14ac:dyDescent="0.35">
      <c r="A86" s="109" t="str">
        <f>'[1]BL Hoài - Cũ'!A74</f>
        <v>3. Thưởng năm</v>
      </c>
      <c r="B86" s="13"/>
      <c r="C86" s="13"/>
      <c r="D86" s="95"/>
      <c r="E86" s="95"/>
      <c r="F86" s="95"/>
      <c r="G86" s="95"/>
      <c r="H86"/>
      <c r="I86"/>
      <c r="J86"/>
      <c r="K86"/>
      <c r="L86"/>
      <c r="M86"/>
      <c r="S86" s="3"/>
      <c r="T86" s="3"/>
      <c r="V86" s="3"/>
      <c r="W86" s="3"/>
      <c r="X86"/>
      <c r="Y86"/>
      <c r="Z86"/>
      <c r="AA86"/>
    </row>
    <row r="87" spans="1:27" s="8" customFormat="1" x14ac:dyDescent="0.35">
      <c r="A87" s="111" t="str">
        <f>'[1]BL Hoài - Cũ'!A75</f>
        <v xml:space="preserve">Thưởng năm : Thưởng 1 hoặc 2 hoặc 3 tháng lương cơ bản tuỳ vào mức doanh số đạt thưởng các quý và mức độ trách nhiệm cao trong công việc, chấp hành nội quy của công ty, dựa vào kết quả kinh doanh của công ty, hội đồng quản trị sẽ họp và bầu chọn </v>
      </c>
      <c r="B87" s="13"/>
      <c r="C87" s="13"/>
      <c r="D87" s="95"/>
      <c r="E87" s="95"/>
      <c r="F87" s="95"/>
      <c r="G87" s="95"/>
      <c r="H87"/>
      <c r="I87"/>
      <c r="J87"/>
      <c r="K87"/>
      <c r="L87"/>
      <c r="M87"/>
      <c r="S87" s="3"/>
      <c r="T87" s="3"/>
      <c r="V87" s="3"/>
      <c r="W87" s="3"/>
      <c r="X87"/>
      <c r="Y87"/>
      <c r="Z87"/>
      <c r="AA87"/>
    </row>
    <row r="88" spans="1:27" s="8" customFormat="1" x14ac:dyDescent="0.35">
      <c r="A88" s="112" t="str">
        <f>'[1]BL Hoài - Cũ'!A76</f>
        <v>4. Phạt hàng bán trả lại:</v>
      </c>
      <c r="B88" s="13"/>
      <c r="C88" s="13"/>
      <c r="D88" s="95"/>
      <c r="E88" s="95"/>
      <c r="F88" s="95"/>
      <c r="G88" s="95"/>
      <c r="H88"/>
      <c r="I88"/>
      <c r="J88"/>
      <c r="K88"/>
      <c r="L88"/>
      <c r="M88"/>
      <c r="S88" s="3"/>
      <c r="T88" s="3"/>
      <c r="V88" s="3"/>
      <c r="W88" s="3"/>
      <c r="X88"/>
      <c r="Y88"/>
      <c r="Z88"/>
      <c r="AA88"/>
    </row>
    <row r="89" spans="1:27" s="8" customFormat="1" x14ac:dyDescent="0.35">
      <c r="A89" s="113" t="str">
        <f>'[1]BL Hoài - Cũ'!A77</f>
        <v>Trong trường hợp trình dược viên nhận bán hàng date dài nhưng khi khách hàng trả lại hàng date ngắn hơn 6 tháng thì sẽ phải chịu toàn bộ chi phí mua lại hàng từ khách hàng</v>
      </c>
      <c r="B89" s="13"/>
      <c r="C89" s="13"/>
      <c r="D89" s="95"/>
      <c r="E89" s="95"/>
      <c r="F89" s="95"/>
      <c r="G89" s="95"/>
      <c r="H89"/>
      <c r="I89"/>
      <c r="J89"/>
      <c r="K89"/>
      <c r="L89"/>
      <c r="M89"/>
      <c r="S89" s="3"/>
      <c r="T89" s="3"/>
      <c r="V89" s="3"/>
      <c r="W89" s="3"/>
      <c r="X89"/>
      <c r="Y89"/>
      <c r="Z89"/>
      <c r="AA89"/>
    </row>
    <row r="90" spans="1:27" s="8" customFormat="1" x14ac:dyDescent="0.35">
      <c r="A90" s="113"/>
      <c r="B90" s="13"/>
      <c r="C90" s="13"/>
      <c r="D90" s="95"/>
      <c r="E90" s="95"/>
      <c r="F90" s="95"/>
      <c r="G90" s="95"/>
      <c r="H90"/>
      <c r="I90"/>
      <c r="J90"/>
      <c r="K90"/>
      <c r="L90"/>
      <c r="M90"/>
      <c r="S90" s="3"/>
      <c r="T90" s="3"/>
      <c r="V90" s="3"/>
      <c r="W90" s="3"/>
      <c r="X90"/>
      <c r="Y90"/>
      <c r="Z90"/>
      <c r="AA90"/>
    </row>
    <row r="91" spans="1:27" s="8" customFormat="1" x14ac:dyDescent="0.35">
      <c r="A91" s="113"/>
      <c r="B91" s="13"/>
      <c r="C91" s="13"/>
      <c r="D91" s="95"/>
      <c r="E91" s="95"/>
      <c r="F91" s="95"/>
      <c r="G91" s="95"/>
      <c r="H91"/>
      <c r="I91"/>
      <c r="J91"/>
      <c r="K91"/>
      <c r="L91"/>
      <c r="M91"/>
      <c r="S91" s="3"/>
      <c r="T91" s="3"/>
      <c r="V91" s="3"/>
      <c r="W91" s="3"/>
      <c r="X91"/>
      <c r="Y91"/>
      <c r="Z91"/>
      <c r="AA91"/>
    </row>
    <row r="92" spans="1:27" s="8" customFormat="1" x14ac:dyDescent="0.35">
      <c r="A92" s="113"/>
      <c r="B92" s="13"/>
      <c r="C92" s="13"/>
      <c r="D92" s="95"/>
      <c r="E92" s="95"/>
      <c r="F92" s="95"/>
      <c r="G92" s="95"/>
      <c r="H92"/>
      <c r="I92"/>
      <c r="J92"/>
      <c r="K92"/>
      <c r="L92"/>
      <c r="M92"/>
      <c r="S92" s="3"/>
      <c r="T92" s="3"/>
      <c r="V92" s="3"/>
      <c r="W92" s="3"/>
      <c r="X92"/>
      <c r="Y92"/>
      <c r="Z92"/>
      <c r="AA92"/>
    </row>
    <row r="93" spans="1:27" s="8" customFormat="1" x14ac:dyDescent="0.35">
      <c r="A93" s="110"/>
      <c r="B93" s="13"/>
      <c r="C93" s="13"/>
      <c r="D93" s="95"/>
      <c r="E93" s="95"/>
      <c r="F93" s="95"/>
      <c r="G93" s="95"/>
      <c r="H93"/>
      <c r="I93"/>
      <c r="J93"/>
      <c r="K93"/>
      <c r="L93"/>
      <c r="M93"/>
      <c r="S93" s="3"/>
      <c r="T93" s="3"/>
      <c r="V93" s="3"/>
      <c r="W93" s="3"/>
      <c r="X93"/>
      <c r="Y93"/>
      <c r="Z93"/>
      <c r="AA93"/>
    </row>
    <row r="94" spans="1:27" s="8" customFormat="1" x14ac:dyDescent="0.35">
      <c r="A94" s="110"/>
      <c r="B94" s="13"/>
      <c r="C94" s="13"/>
      <c r="D94" s="95"/>
      <c r="E94" s="95"/>
      <c r="F94" s="95"/>
      <c r="G94" s="95"/>
      <c r="H94"/>
      <c r="I94"/>
      <c r="J94"/>
      <c r="K94"/>
      <c r="L94"/>
      <c r="M94"/>
      <c r="S94" s="3"/>
      <c r="T94" s="3"/>
      <c r="V94" s="3"/>
      <c r="W94" s="3"/>
      <c r="X94"/>
      <c r="Y94"/>
      <c r="Z94"/>
      <c r="AA94"/>
    </row>
    <row r="95" spans="1:27" s="8" customFormat="1" x14ac:dyDescent="0.35">
      <c r="A95" s="110"/>
      <c r="B95" s="13"/>
      <c r="C95" s="13"/>
      <c r="D95" s="95"/>
      <c r="E95" s="95"/>
      <c r="F95" s="95"/>
      <c r="G95" s="95"/>
      <c r="H95"/>
      <c r="I95"/>
      <c r="J95"/>
      <c r="K95"/>
      <c r="L95"/>
      <c r="M95"/>
      <c r="S95" s="3"/>
      <c r="T95" s="3"/>
      <c r="V95" s="3"/>
      <c r="W95" s="3"/>
      <c r="X95"/>
      <c r="Y95"/>
      <c r="Z95"/>
      <c r="AA95"/>
    </row>
    <row r="96" spans="1:27" s="8" customFormat="1" x14ac:dyDescent="0.35">
      <c r="A96" s="110"/>
      <c r="B96" s="13"/>
      <c r="C96" s="13"/>
      <c r="D96" s="95"/>
      <c r="E96" s="95"/>
      <c r="F96" s="95"/>
      <c r="G96" s="95"/>
      <c r="H96"/>
      <c r="I96"/>
      <c r="J96"/>
      <c r="K96"/>
      <c r="L96"/>
      <c r="M96"/>
      <c r="S96" s="3"/>
      <c r="T96" s="3"/>
      <c r="V96" s="3"/>
      <c r="W96" s="3"/>
      <c r="X96"/>
      <c r="Y96"/>
      <c r="Z96"/>
      <c r="AA96"/>
    </row>
    <row r="97" spans="1:27" s="8" customFormat="1" x14ac:dyDescent="0.35">
      <c r="A97"/>
      <c r="B97" s="13"/>
      <c r="C97" s="13"/>
      <c r="D97" s="95"/>
      <c r="E97" s="95"/>
      <c r="F97" s="95"/>
      <c r="G97" s="95"/>
      <c r="H97"/>
      <c r="I97"/>
      <c r="J97"/>
      <c r="K97"/>
      <c r="L97"/>
      <c r="M97"/>
      <c r="S97" s="3"/>
      <c r="T97" s="3"/>
      <c r="V97" s="3"/>
      <c r="W97" s="3"/>
      <c r="X97"/>
      <c r="Y97"/>
      <c r="Z97"/>
      <c r="AA97"/>
    </row>
    <row r="98" spans="1:27" s="8" customFormat="1" x14ac:dyDescent="0.35">
      <c r="A98"/>
      <c r="B98" s="13"/>
      <c r="C98" s="13"/>
      <c r="D98" s="95"/>
      <c r="E98" s="95"/>
      <c r="F98" s="95"/>
      <c r="G98" s="95"/>
      <c r="H98"/>
      <c r="I98"/>
      <c r="J98"/>
      <c r="K98"/>
      <c r="L98"/>
      <c r="M98"/>
      <c r="S98" s="3"/>
      <c r="T98" s="3"/>
      <c r="V98" s="3"/>
      <c r="W98" s="3"/>
      <c r="X98"/>
      <c r="Y98"/>
      <c r="Z98"/>
      <c r="AA98"/>
    </row>
    <row r="99" spans="1:27" x14ac:dyDescent="0.35">
      <c r="D99" s="95"/>
      <c r="E99" s="95"/>
      <c r="F99" s="95"/>
      <c r="G99" s="95"/>
    </row>
    <row r="100" spans="1:27" x14ac:dyDescent="0.35">
      <c r="D100" s="95"/>
      <c r="E100" s="95"/>
      <c r="F100" s="95"/>
      <c r="G100" s="95"/>
    </row>
    <row r="101" spans="1:27" x14ac:dyDescent="0.35">
      <c r="D101" s="95"/>
      <c r="E101" s="95"/>
      <c r="F101" s="95"/>
      <c r="G101" s="95"/>
    </row>
    <row r="102" spans="1:27" x14ac:dyDescent="0.35">
      <c r="D102" s="95"/>
      <c r="E102" s="95"/>
      <c r="F102" s="95"/>
      <c r="G102" s="95"/>
    </row>
    <row r="103" spans="1:27" x14ac:dyDescent="0.35">
      <c r="D103" s="95"/>
      <c r="E103" s="95"/>
      <c r="F103" s="95"/>
      <c r="G103" s="95"/>
    </row>
    <row r="104" spans="1:27" x14ac:dyDescent="0.35">
      <c r="D104" s="95"/>
      <c r="E104" s="95"/>
      <c r="F104" s="95"/>
      <c r="G104" s="95"/>
    </row>
    <row r="105" spans="1:27" x14ac:dyDescent="0.35">
      <c r="D105" s="95"/>
      <c r="E105" s="95"/>
      <c r="F105" s="95"/>
      <c r="G105" s="95"/>
    </row>
    <row r="106" spans="1:27" x14ac:dyDescent="0.35">
      <c r="D106" s="95"/>
      <c r="E106" s="95"/>
      <c r="F106" s="95"/>
      <c r="G106" s="95"/>
    </row>
    <row r="107" spans="1:27" x14ac:dyDescent="0.35">
      <c r="D107" s="95"/>
      <c r="E107" s="95"/>
      <c r="F107" s="95"/>
      <c r="G107" s="95"/>
    </row>
    <row r="108" spans="1:27" x14ac:dyDescent="0.35">
      <c r="D108" s="95"/>
      <c r="E108" s="95"/>
      <c r="F108" s="95"/>
      <c r="G108" s="95"/>
    </row>
    <row r="109" spans="1:27" x14ac:dyDescent="0.35">
      <c r="D109" s="95"/>
      <c r="E109" s="95"/>
      <c r="F109" s="95"/>
      <c r="G109" s="95"/>
    </row>
  </sheetData>
  <mergeCells count="15">
    <mergeCell ref="H37:H38"/>
    <mergeCell ref="I37:I38"/>
    <mergeCell ref="J37:J38"/>
    <mergeCell ref="W37:W38"/>
    <mergeCell ref="X37:X38"/>
    <mergeCell ref="A34:W34"/>
    <mergeCell ref="A35:W35"/>
    <mergeCell ref="A36:W36"/>
    <mergeCell ref="A37:A38"/>
    <mergeCell ref="B37:B38"/>
    <mergeCell ref="C37:C38"/>
    <mergeCell ref="D37:D38"/>
    <mergeCell ref="E37:E38"/>
    <mergeCell ref="F37:F38"/>
    <mergeCell ref="G37:G38"/>
  </mergeCells>
  <conditionalFormatting sqref="A5:M32 O5:R32">
    <cfRule type="expression" dxfId="0" priority="1">
      <formula>ISNA(A5)</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dc:creator>
  <cp:lastModifiedBy>AD</cp:lastModifiedBy>
  <dcterms:created xsi:type="dcterms:W3CDTF">2024-12-15T16:20:43Z</dcterms:created>
  <dcterms:modified xsi:type="dcterms:W3CDTF">2024-12-15T16:22:29Z</dcterms:modified>
</cp:coreProperties>
</file>