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zhangduo/Downloads/"/>
    </mc:Choice>
  </mc:AlternateContent>
  <xr:revisionPtr revIDLastSave="0" documentId="8_{271981EE-DCFD-2A48-A0CF-48F4CF4A85F8}" xr6:coauthVersionLast="47" xr6:coauthVersionMax="47" xr10:uidLastSave="{00000000-0000-0000-0000-000000000000}"/>
  <bookViews>
    <workbookView xWindow="0" yWindow="500" windowWidth="23260" windowHeight="12460" tabRatio="601" xr2:uid="{00000000-000D-0000-FFFF-FFFF00000000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B30" i="1"/>
  <c r="D49" i="1"/>
  <c r="M86" i="1"/>
  <c r="N21" i="1"/>
  <c r="C48" i="1"/>
  <c r="C14" i="1"/>
  <c r="B20" i="1"/>
  <c r="D22" i="1" l="1"/>
  <c r="C22" i="1"/>
  <c r="L95" i="1" l="1"/>
  <c r="M95" i="1"/>
  <c r="N95" i="1"/>
  <c r="O95" i="1"/>
  <c r="L93" i="1"/>
  <c r="O88" i="1"/>
  <c r="N88" i="1"/>
  <c r="M88" i="1"/>
  <c r="L88" i="1"/>
  <c r="L86" i="1"/>
  <c r="K95" i="1" l="1"/>
  <c r="P95" i="1" s="1"/>
  <c r="G79" i="1"/>
  <c r="F82" i="1"/>
  <c r="C82" i="1"/>
  <c r="H87" i="1"/>
  <c r="M87" i="1" s="1"/>
  <c r="I87" i="1"/>
  <c r="N87" i="1" s="1"/>
  <c r="J87" i="1"/>
  <c r="O87" i="1" s="1"/>
  <c r="G87" i="1"/>
  <c r="K88" i="1"/>
  <c r="P88" i="1" s="1"/>
  <c r="I86" i="1" l="1"/>
  <c r="J86" i="1"/>
  <c r="H86" i="1"/>
  <c r="N86" i="1"/>
  <c r="I93" i="1"/>
  <c r="N93" i="1" s="1"/>
  <c r="I89" i="1"/>
  <c r="N89" i="1" s="1"/>
  <c r="H89" i="1"/>
  <c r="M89" i="1" s="1"/>
  <c r="G89" i="1"/>
  <c r="L89" i="1" s="1"/>
  <c r="L87" i="1"/>
  <c r="G94" i="1"/>
  <c r="J94" i="1"/>
  <c r="I94" i="1"/>
  <c r="K94" i="1" s="1"/>
  <c r="H94" i="1"/>
  <c r="K86" i="1"/>
  <c r="P86" i="1" s="1"/>
  <c r="J89" i="1"/>
  <c r="O89" i="1" s="1"/>
  <c r="K87" i="1"/>
  <c r="O86" i="1" l="1"/>
  <c r="J93" i="1"/>
  <c r="O93" i="1" s="1"/>
  <c r="H93" i="1"/>
  <c r="H96" i="1" s="1"/>
  <c r="M96" i="1" s="1"/>
  <c r="P94" i="1"/>
  <c r="G96" i="1"/>
  <c r="L96" i="1" s="1"/>
  <c r="L94" i="1"/>
  <c r="M94" i="1"/>
  <c r="N94" i="1"/>
  <c r="I96" i="1"/>
  <c r="N96" i="1" s="1"/>
  <c r="O94" i="1"/>
  <c r="P87" i="1"/>
  <c r="E80" i="1"/>
  <c r="K89" i="1"/>
  <c r="J96" i="1" l="1"/>
  <c r="O96" i="1" s="1"/>
  <c r="M93" i="1"/>
  <c r="K93" i="1"/>
  <c r="E82" i="1"/>
  <c r="P89" i="1"/>
  <c r="P93" i="1" l="1"/>
  <c r="K96" i="1"/>
  <c r="C32" i="1"/>
  <c r="D32" i="1"/>
  <c r="E32" i="1"/>
  <c r="C31" i="1"/>
  <c r="D31" i="1"/>
  <c r="E31" i="1"/>
  <c r="B31" i="1"/>
  <c r="B32" i="1"/>
  <c r="C30" i="1"/>
  <c r="D30" i="1"/>
  <c r="E30" i="1"/>
  <c r="B21" i="1"/>
  <c r="E22" i="1"/>
  <c r="F22" i="1" s="1"/>
  <c r="B22" i="1"/>
  <c r="C13" i="1"/>
  <c r="C20" i="1" s="1"/>
  <c r="P96" i="1" l="1"/>
  <c r="G82" i="1"/>
  <c r="D33" i="1"/>
  <c r="B33" i="1"/>
  <c r="E33" i="1"/>
  <c r="C33" i="1"/>
  <c r="N22" i="1"/>
  <c r="D50" i="1" s="1"/>
  <c r="G22" i="1"/>
  <c r="O22" i="1" s="1"/>
  <c r="G32" i="1" s="1"/>
  <c r="D13" i="1"/>
  <c r="B23" i="1"/>
  <c r="B16" i="1" s="1"/>
  <c r="C21" i="1"/>
  <c r="D21" i="1" l="1"/>
  <c r="D23" i="1" s="1"/>
  <c r="D16" i="1" s="1"/>
  <c r="C23" i="1"/>
  <c r="C16" i="1" s="1"/>
  <c r="E13" i="1"/>
  <c r="F13" i="1" s="1"/>
  <c r="D20" i="1"/>
  <c r="F32" i="1"/>
  <c r="E50" i="1"/>
  <c r="C50" i="1"/>
  <c r="B50" i="1"/>
  <c r="E21" i="1" l="1"/>
  <c r="D14" i="1"/>
  <c r="F50" i="1"/>
  <c r="C57" i="1"/>
  <c r="D57" i="1"/>
  <c r="E57" i="1"/>
  <c r="B57" i="1"/>
  <c r="G13" i="1"/>
  <c r="E20" i="1"/>
  <c r="F20" i="1" s="1"/>
  <c r="F21" i="1" l="1"/>
  <c r="F23" i="1" s="1"/>
  <c r="E14" i="1"/>
  <c r="F57" i="1"/>
  <c r="E23" i="1"/>
  <c r="E16" i="1" s="1"/>
  <c r="N20" i="1"/>
  <c r="G20" i="1"/>
  <c r="O20" i="1" s="1"/>
  <c r="G30" i="1" s="1"/>
  <c r="G21" i="1" l="1"/>
  <c r="O21" i="1" s="1"/>
  <c r="E49" i="1"/>
  <c r="E51" i="1" s="1"/>
  <c r="B48" i="1"/>
  <c r="E48" i="1"/>
  <c r="D48" i="1"/>
  <c r="F30" i="1"/>
  <c r="C49" i="1"/>
  <c r="C51" i="1" s="1"/>
  <c r="G23" i="1"/>
  <c r="N23" i="1" l="1"/>
  <c r="F16" i="1" s="1"/>
  <c r="B49" i="1"/>
  <c r="B51" i="1" s="1"/>
  <c r="F31" i="1"/>
  <c r="D51" i="1"/>
  <c r="D55" i="1"/>
  <c r="C55" i="1"/>
  <c r="E55" i="1"/>
  <c r="B55" i="1"/>
  <c r="F55" i="1" s="1"/>
  <c r="F48" i="1"/>
  <c r="F49" i="1"/>
  <c r="G31" i="1"/>
  <c r="G33" i="1" s="1"/>
  <c r="O23" i="1"/>
  <c r="G16" i="1" s="1"/>
  <c r="C56" i="1"/>
  <c r="C58" i="1" s="1"/>
  <c r="D56" i="1"/>
  <c r="D58" i="1" s="1"/>
  <c r="E56" i="1"/>
  <c r="E58" i="1" s="1"/>
  <c r="F33" i="1"/>
  <c r="F42" i="1" s="1"/>
  <c r="B56" i="1"/>
  <c r="G42" i="1" l="1"/>
  <c r="F51" i="1"/>
  <c r="F56" i="1"/>
  <c r="B58" i="1"/>
  <c r="F58" i="1" s="1"/>
</calcChain>
</file>

<file path=xl/sharedStrings.xml><?xml version="1.0" encoding="utf-8"?>
<sst xmlns="http://schemas.openxmlformats.org/spreadsheetml/2006/main" count="227" uniqueCount="98">
  <si>
    <t>Canadian Tire Sales Dollars By Year</t>
  </si>
  <si>
    <t>Business</t>
  </si>
  <si>
    <t>Cycling</t>
  </si>
  <si>
    <t>Exercise</t>
  </si>
  <si>
    <t>Hockey</t>
  </si>
  <si>
    <t>Sports Portfolio</t>
  </si>
  <si>
    <t>Margin Rate By Year</t>
  </si>
  <si>
    <t>Canadian Tire Sales Dollars % Spread By Quarter</t>
  </si>
  <si>
    <t>Q1</t>
  </si>
  <si>
    <t>Q2</t>
  </si>
  <si>
    <t>Q3</t>
  </si>
  <si>
    <t>Q4</t>
  </si>
  <si>
    <t>Section 1</t>
  </si>
  <si>
    <t>Q1 What is the Canadian Tire’s Market Share, and the overall Market Size for each business in each year?</t>
  </si>
  <si>
    <t>Canadian Tire Market Share By Year</t>
  </si>
  <si>
    <t>Overall Market Size By Year</t>
  </si>
  <si>
    <t>1. Cycling: 2018-2020 increase 50 basis points, 2021-2022 same rate; overall market grow 2% per year</t>
  </si>
  <si>
    <t>3. Hockey:  constant rate; overall market 2021-2022 decline 1%</t>
  </si>
  <si>
    <t>2.Excercise: same rate; overall market size 2017-2020 grow steady 2.5%, then same rate</t>
  </si>
  <si>
    <t>Q2 Using the information margin Rates provided, and assuming continued margin trend:</t>
  </si>
  <si>
    <t>Margin Dollars By Year</t>
  </si>
  <si>
    <t>b. 	What is the Sports Portfolio’s total expected margin % in 2021 and 2022?</t>
  </si>
  <si>
    <r>
      <t>a.</t>
    </r>
    <r>
      <rPr>
        <b/>
        <sz val="7"/>
        <color theme="1"/>
        <rFont val="Times New Roman"/>
        <family val="1"/>
      </rPr>
      <t>  </t>
    </r>
    <r>
      <rPr>
        <b/>
        <sz val="11"/>
        <color theme="1"/>
        <rFont val="Trebuchet MS"/>
        <family val="2"/>
      </rPr>
      <t>What would the Margin $ Value for each business by year.</t>
    </r>
  </si>
  <si>
    <t>*assuming continued margin trend</t>
  </si>
  <si>
    <t>2021 Sales Dollars $ Plan by Quarter</t>
  </si>
  <si>
    <t>2021 Total</t>
  </si>
  <si>
    <t>2021 Margin $ Plan by Quarter</t>
  </si>
  <si>
    <t>Section 2</t>
  </si>
  <si>
    <t>a. What are the overall, portfolio, sales Implications?</t>
  </si>
  <si>
    <t>b. What are the overall, portfolio, margin implications?</t>
  </si>
  <si>
    <t>2021 Actual Sales Dollars $ by Quarter</t>
  </si>
  <si>
    <t>Market Share</t>
  </si>
  <si>
    <t>Market Size</t>
  </si>
  <si>
    <t>2021 Actual Margin Dollars $ by Quarter</t>
  </si>
  <si>
    <t>Margin Rate</t>
  </si>
  <si>
    <t>2021 Plan</t>
  </si>
  <si>
    <t>2021 Actual</t>
  </si>
  <si>
    <t>*based on information provided:</t>
  </si>
  <si>
    <t>Cycling Business:</t>
  </si>
  <si>
    <t>a. Q1 Sales: Assume it remains unchanged</t>
  </si>
  <si>
    <t>Exercise Business:</t>
  </si>
  <si>
    <t>Hockey Business:</t>
  </si>
  <si>
    <t>a. Q1 sales: Performed according to plan.</t>
  </si>
  <si>
    <t>b. Q2 - Q4 sales: Assume it continues as planned for the rest of year.</t>
  </si>
  <si>
    <t>b. Q2 - Q4 sales: Adjust the sales considering the additional 200bps of market share gained and the 200bps reduction in the margin rate.</t>
  </si>
  <si>
    <t>a. Q1 Sales: Adjusted to 5% below plan due to supply chain disruption.</t>
  </si>
  <si>
    <t>b. Q2 - Q4 sales: Assume the POS challenges continue through the rest of 2021; The margin rate remains constant.</t>
  </si>
  <si>
    <t>Exercise POS% adjustment:</t>
  </si>
  <si>
    <t>Cycling market share adjustment:</t>
  </si>
  <si>
    <t>Cycling Margin rate adjustment:</t>
  </si>
  <si>
    <t xml:space="preserve">3.	Using the forecasts that you have already completed: provide a 2021 plan by Quarter for the Division. Assume
 Margin rate stays constant for each quarter. </t>
  </si>
  <si>
    <t>Q1 Provide a scenario analysis for Sales $/Margin $/Margin % in Sports Portfolio that shows the 
risk in the Exercise business and the opportunity In Cycling.</t>
  </si>
  <si>
    <t>Sale $ Impact %</t>
  </si>
  <si>
    <t>Margin $ Impact %</t>
  </si>
  <si>
    <t>formula</t>
  </si>
  <si>
    <t>model</t>
  </si>
  <si>
    <t>Market size</t>
  </si>
  <si>
    <t>Margin Rage</t>
  </si>
  <si>
    <t>revenue growth</t>
  </si>
  <si>
    <t>gross margin growth</t>
  </si>
  <si>
    <t>different formula</t>
  </si>
  <si>
    <t>make it solution</t>
  </si>
  <si>
    <t>compound metrics</t>
  </si>
  <si>
    <t>similar to forecasting</t>
  </si>
  <si>
    <t>financial model</t>
  </si>
  <si>
    <t>automated</t>
  </si>
  <si>
    <t>what if - analysis, consider dynamic factor</t>
  </si>
  <si>
    <t>0</t>
  </si>
  <si>
    <t>why planning</t>
  </si>
  <si>
    <t>result, benefit, story, lesson learned</t>
  </si>
  <si>
    <t>Efficiently decide production capacity allocation in advance</t>
  </si>
  <si>
    <t>Meet demand for all products (SKUs)</t>
  </si>
  <si>
    <t>Avoid incurring excessive labor costs (e.g. overtime) or accumulating inventory</t>
  </si>
  <si>
    <t>Business logic</t>
  </si>
  <si>
    <t>structure</t>
  </si>
  <si>
    <t>lesson learned</t>
  </si>
  <si>
    <t>Business Logic - clarification</t>
  </si>
  <si>
    <t>Calculation Logic - existing input data, way</t>
  </si>
  <si>
    <t>close to reality</t>
  </si>
  <si>
    <t>Bloomberg</t>
  </si>
  <si>
    <t>file(report)</t>
  </si>
  <si>
    <t>EDP Moveit FTP</t>
  </si>
  <si>
    <t>schduled job</t>
  </si>
  <si>
    <t>local folder</t>
  </si>
  <si>
    <t>ACCESS SQL DW table</t>
  </si>
  <si>
    <t>reporting job</t>
  </si>
  <si>
    <t>file</t>
  </si>
  <si>
    <t>Flexibility</t>
  </si>
  <si>
    <t>model more dynamic, what-if design matters</t>
  </si>
  <si>
    <t>check list</t>
  </si>
  <si>
    <t>verification with end user</t>
  </si>
  <si>
    <t>communication</t>
  </si>
  <si>
    <t>side by side comparison</t>
  </si>
  <si>
    <t>history</t>
  </si>
  <si>
    <t>identify impact factor, parameters</t>
  </si>
  <si>
    <t>experience</t>
  </si>
  <si>
    <t>business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</si>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</sst>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;[Red]\-&quot;$&quot;#,##0"/>
    <numFmt numFmtId="165" formatCode="_-&quot;$&quot;* #,##0.00_-;\-&quot;$&quot;* #,##0.00_-;_-&quot;$&quot;* &quot;-&quot;??_-;_-@_-"/>
    <numFmt numFmtId="166" formatCode="&quot;$&quot;#,##0;[Red]&quot;$&quot;#,##0"/>
    <numFmt numFmtId="167" formatCode="_-&quot;$&quot;* #,##0_-;\-&quot;$&quot;* #,##0_-;_-&quot;$&quot;* &quot;-&quot;??_-;_-@_-"/>
    <numFmt numFmtId="168" formatCode="_-&quot;$&quot;* #,##0.0_-;\-&quot;$&quot;* #,##0.0_-;_-&quot;$&quot;* &quot;-&quot;??_-;_-@_-"/>
    <numFmt numFmtId="169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4"/>
      <name val="Calibri"/>
      <family val="2"/>
    </font>
    <font>
      <b/>
      <sz val="12"/>
      <color theme="1"/>
      <name val="Trebuchet MS"/>
      <family val="2"/>
    </font>
    <font>
      <b/>
      <sz val="7"/>
      <color theme="1"/>
      <name val="Times New Roman"/>
      <family val="1"/>
    </font>
    <font>
      <b/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4" borderId="5" xfId="0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164" fontId="6" fillId="4" borderId="7" xfId="0" applyNumberFormat="1" applyFont="1" applyFill="1" applyBorder="1" applyAlignment="1">
      <alignment horizontal="right" vertical="center"/>
    </xf>
    <xf numFmtId="0" fontId="5" fillId="3" borderId="8" xfId="0" applyFont="1" applyFill="1" applyBorder="1" applyAlignment="1">
      <alignment vertical="center"/>
    </xf>
    <xf numFmtId="164" fontId="5" fillId="3" borderId="9" xfId="0" applyNumberFormat="1" applyFont="1" applyFill="1" applyBorder="1" applyAlignment="1">
      <alignment horizontal="right" vertical="center"/>
    </xf>
    <xf numFmtId="0" fontId="5" fillId="5" borderId="6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10" fontId="5" fillId="3" borderId="9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vertical="center"/>
    </xf>
    <xf numFmtId="10" fontId="5" fillId="4" borderId="7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5" fillId="8" borderId="8" xfId="0" applyFont="1" applyFill="1" applyBorder="1" applyAlignment="1">
      <alignment vertical="center"/>
    </xf>
    <xf numFmtId="164" fontId="11" fillId="7" borderId="7" xfId="0" applyNumberFormat="1" applyFont="1" applyFill="1" applyBorder="1" applyAlignment="1">
      <alignment horizontal="center" vertical="center"/>
    </xf>
    <xf numFmtId="168" fontId="0" fillId="0" borderId="0" xfId="1" applyNumberFormat="1" applyFont="1"/>
    <xf numFmtId="164" fontId="11" fillId="8" borderId="7" xfId="0" applyNumberFormat="1" applyFont="1" applyFill="1" applyBorder="1" applyAlignment="1">
      <alignment horizontal="center" vertical="center"/>
    </xf>
    <xf numFmtId="10" fontId="11" fillId="8" borderId="5" xfId="2" applyNumberFormat="1" applyFont="1" applyFill="1" applyBorder="1" applyAlignment="1">
      <alignment horizontal="center" vertical="center"/>
    </xf>
    <xf numFmtId="10" fontId="11" fillId="8" borderId="5" xfId="0" applyNumberFormat="1" applyFont="1" applyFill="1" applyBorder="1" applyAlignment="1">
      <alignment horizontal="center" vertical="center"/>
    </xf>
    <xf numFmtId="167" fontId="11" fillId="8" borderId="5" xfId="1" applyNumberFormat="1" applyFont="1" applyFill="1" applyBorder="1" applyAlignment="1">
      <alignment horizontal="center" vertical="center"/>
    </xf>
    <xf numFmtId="10" fontId="11" fillId="7" borderId="5" xfId="0" applyNumberFormat="1" applyFont="1" applyFill="1" applyBorder="1" applyAlignment="1">
      <alignment horizontal="center" vertical="center"/>
    </xf>
    <xf numFmtId="167" fontId="11" fillId="7" borderId="5" xfId="1" applyNumberFormat="1" applyFont="1" applyFill="1" applyBorder="1" applyAlignment="1">
      <alignment horizontal="center" vertical="center"/>
    </xf>
    <xf numFmtId="10" fontId="11" fillId="7" borderId="5" xfId="2" applyNumberFormat="1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vertical="center"/>
    </xf>
    <xf numFmtId="0" fontId="5" fillId="8" borderId="6" xfId="0" applyFont="1" applyFill="1" applyBorder="1" applyAlignment="1">
      <alignment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164" fontId="11" fillId="7" borderId="4" xfId="0" applyNumberFormat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7" fillId="6" borderId="4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10" fontId="5" fillId="3" borderId="4" xfId="0" applyNumberFormat="1" applyFont="1" applyFill="1" applyBorder="1" applyAlignment="1">
      <alignment horizontal="center" vertical="center"/>
    </xf>
    <xf numFmtId="10" fontId="5" fillId="6" borderId="4" xfId="2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167" fontId="5" fillId="3" borderId="4" xfId="1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right" vertical="center"/>
    </xf>
    <xf numFmtId="10" fontId="5" fillId="6" borderId="4" xfId="0" applyNumberFormat="1" applyFont="1" applyFill="1" applyBorder="1" applyAlignment="1">
      <alignment horizontal="center" vertical="center"/>
    </xf>
    <xf numFmtId="169" fontId="10" fillId="4" borderId="4" xfId="1" applyNumberFormat="1" applyFont="1" applyFill="1" applyBorder="1" applyAlignment="1">
      <alignment horizontal="center" vertical="center"/>
    </xf>
    <xf numFmtId="169" fontId="5" fillId="6" borderId="4" xfId="1" applyNumberFormat="1" applyFont="1" applyFill="1" applyBorder="1" applyAlignment="1">
      <alignment horizontal="center" vertical="center"/>
    </xf>
    <xf numFmtId="10" fontId="10" fillId="4" borderId="4" xfId="0" applyNumberFormat="1" applyFont="1" applyFill="1" applyBorder="1" applyAlignment="1">
      <alignment horizontal="center" vertical="center"/>
    </xf>
    <xf numFmtId="166" fontId="10" fillId="4" borderId="4" xfId="1" applyNumberFormat="1" applyFont="1" applyFill="1" applyBorder="1" applyAlignment="1">
      <alignment horizontal="center" vertical="center"/>
    </xf>
    <xf numFmtId="164" fontId="10" fillId="4" borderId="4" xfId="0" applyNumberFormat="1" applyFont="1" applyFill="1" applyBorder="1" applyAlignment="1">
      <alignment horizontal="center" vertical="center"/>
    </xf>
    <xf numFmtId="164" fontId="10" fillId="6" borderId="4" xfId="0" applyNumberFormat="1" applyFont="1" applyFill="1" applyBorder="1" applyAlignment="1">
      <alignment horizontal="center" vertical="center"/>
    </xf>
    <xf numFmtId="0" fontId="8" fillId="11" borderId="0" xfId="0" applyFont="1" applyFill="1"/>
    <xf numFmtId="0" fontId="2" fillId="11" borderId="0" xfId="0" applyFont="1" applyFill="1"/>
    <xf numFmtId="0" fontId="0" fillId="11" borderId="0" xfId="0" applyFill="1"/>
    <xf numFmtId="169" fontId="10" fillId="3" borderId="4" xfId="0" applyNumberFormat="1" applyFont="1" applyFill="1" applyBorder="1" applyAlignment="1">
      <alignment horizontal="center" vertical="center"/>
    </xf>
    <xf numFmtId="169" fontId="10" fillId="6" borderId="4" xfId="0" applyNumberFormat="1" applyFont="1" applyFill="1" applyBorder="1" applyAlignment="1">
      <alignment horizontal="center" vertical="center"/>
    </xf>
    <xf numFmtId="164" fontId="10" fillId="7" borderId="4" xfId="0" applyNumberFormat="1" applyFont="1" applyFill="1" applyBorder="1" applyAlignment="1">
      <alignment horizontal="center" vertical="center"/>
    </xf>
    <xf numFmtId="164" fontId="10" fillId="8" borderId="4" xfId="0" applyNumberFormat="1" applyFont="1" applyFill="1" applyBorder="1" applyAlignment="1">
      <alignment horizontal="center" vertical="center"/>
    </xf>
    <xf numFmtId="10" fontId="10" fillId="0" borderId="4" xfId="0" applyNumberFormat="1" applyFont="1" applyBorder="1" applyAlignment="1">
      <alignment horizontal="center" vertical="center"/>
    </xf>
    <xf numFmtId="164" fontId="10" fillId="8" borderId="11" xfId="0" applyNumberFormat="1" applyFont="1" applyFill="1" applyBorder="1" applyAlignment="1">
      <alignment horizontal="center" vertical="center"/>
    </xf>
    <xf numFmtId="10" fontId="10" fillId="9" borderId="5" xfId="0" applyNumberFormat="1" applyFont="1" applyFill="1" applyBorder="1" applyAlignment="1">
      <alignment horizontal="center" vertical="center"/>
    </xf>
    <xf numFmtId="164" fontId="10" fillId="4" borderId="7" xfId="0" applyNumberFormat="1" applyFont="1" applyFill="1" applyBorder="1" applyAlignment="1">
      <alignment horizontal="center" vertical="center"/>
    </xf>
    <xf numFmtId="9" fontId="10" fillId="4" borderId="7" xfId="2" applyFont="1" applyFill="1" applyBorder="1" applyAlignment="1">
      <alignment horizontal="center" vertical="center"/>
    </xf>
    <xf numFmtId="9" fontId="2" fillId="10" borderId="4" xfId="2" applyFont="1" applyFill="1" applyBorder="1"/>
    <xf numFmtId="0" fontId="4" fillId="10" borderId="4" xfId="0" applyFont="1" applyFill="1" applyBorder="1" applyAlignment="1">
      <alignment vertical="center"/>
    </xf>
    <xf numFmtId="0" fontId="2" fillId="10" borderId="4" xfId="0" applyFont="1" applyFill="1" applyBorder="1"/>
    <xf numFmtId="0" fontId="12" fillId="0" borderId="0" xfId="0" applyFont="1"/>
    <xf numFmtId="0" fontId="12" fillId="12" borderId="0" xfId="0" applyFont="1" applyFill="1"/>
    <xf numFmtId="0" fontId="13" fillId="0" borderId="0" xfId="0" applyFont="1"/>
    <xf numFmtId="166" fontId="14" fillId="4" borderId="4" xfId="1" applyNumberFormat="1" applyFont="1" applyFill="1" applyBorder="1" applyAlignment="1">
      <alignment horizontal="center" vertical="center"/>
    </xf>
    <xf numFmtId="166" fontId="15" fillId="4" borderId="4" xfId="1" applyNumberFormat="1" applyFont="1" applyFill="1" applyBorder="1" applyAlignment="1">
      <alignment horizontal="center" vertical="center"/>
    </xf>
    <xf numFmtId="0" fontId="2" fillId="0" borderId="0" xfId="0" applyFont="1"/>
    <xf numFmtId="0" fontId="13" fillId="12" borderId="0" xfId="0" applyFont="1" applyFill="1"/>
    <xf numFmtId="0" fontId="13" fillId="0" borderId="0" xfId="0" applyFont="1" applyAlignment="1">
      <alignment horizontal="left"/>
    </xf>
    <xf numFmtId="164" fontId="16" fillId="12" borderId="14" xfId="0" quotePrefix="1" applyNumberFormat="1" applyFont="1" applyFill="1" applyBorder="1" applyAlignment="1">
      <alignment horizontal="right" vertical="center"/>
    </xf>
    <xf numFmtId="0" fontId="17" fillId="12" borderId="15" xfId="0" applyFont="1" applyFill="1" applyBorder="1"/>
    <xf numFmtId="0" fontId="17" fillId="12" borderId="3" xfId="0" applyFont="1" applyFill="1" applyBorder="1"/>
    <xf numFmtId="0" fontId="17" fillId="12" borderId="16" xfId="0" applyFont="1" applyFill="1" applyBorder="1"/>
    <xf numFmtId="0" fontId="17" fillId="12" borderId="8" xfId="0" applyFont="1" applyFill="1" applyBorder="1"/>
    <xf numFmtId="0" fontId="17" fillId="12" borderId="7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left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"/>
  <sheetViews>
    <sheetView tabSelected="1" topLeftCell="A19" zoomScale="95" zoomScaleNormal="95" workbookViewId="0">
      <selection activeCell="K41" sqref="K41"/>
    </sheetView>
  </sheetViews>
  <sheetFormatPr baseColWidth="10" defaultColWidth="8.83203125" defaultRowHeight="15" x14ac:dyDescent="0.2"/>
  <cols>
    <col min="1" max="1" width="15.33203125" customWidth="1"/>
    <col min="2" max="5" width="14.1640625" bestFit="1" customWidth="1"/>
    <col min="6" max="6" width="13.6640625" bestFit="1" customWidth="1"/>
    <col min="7" max="7" width="14.6640625" customWidth="1"/>
    <col min="8" max="8" width="15.33203125" bestFit="1" customWidth="1"/>
    <col min="9" max="9" width="11.6640625" customWidth="1"/>
    <col min="10" max="11" width="12.6640625" customWidth="1"/>
    <col min="12" max="12" width="12.5" customWidth="1"/>
    <col min="13" max="13" width="36.33203125" bestFit="1" customWidth="1"/>
    <col min="14" max="15" width="12.33203125" bestFit="1" customWidth="1"/>
    <col min="16" max="16" width="9.6640625" bestFit="1" customWidth="1"/>
    <col min="17" max="17" width="7.33203125" bestFit="1" customWidth="1"/>
  </cols>
  <sheetData>
    <row r="1" spans="1:17" ht="16" thickBot="1" x14ac:dyDescent="0.25">
      <c r="A1" s="97" t="s">
        <v>0</v>
      </c>
      <c r="B1" s="94"/>
      <c r="C1" s="94"/>
      <c r="D1" s="94"/>
      <c r="E1" s="94"/>
      <c r="G1" s="97" t="s">
        <v>6</v>
      </c>
      <c r="H1" s="94"/>
      <c r="I1" s="94"/>
      <c r="J1" s="94"/>
      <c r="K1" s="94"/>
      <c r="M1" s="89" t="s">
        <v>7</v>
      </c>
      <c r="N1" s="90"/>
      <c r="O1" s="90"/>
      <c r="P1" s="90"/>
      <c r="Q1" s="91"/>
    </row>
    <row r="2" spans="1:17" ht="16" thickBot="1" x14ac:dyDescent="0.25">
      <c r="A2" s="1" t="s">
        <v>1</v>
      </c>
      <c r="B2" s="2">
        <v>2017</v>
      </c>
      <c r="C2" s="2">
        <v>2018</v>
      </c>
      <c r="D2" s="2">
        <v>2019</v>
      </c>
      <c r="E2" s="2">
        <v>2020</v>
      </c>
      <c r="G2" s="9" t="s">
        <v>1</v>
      </c>
      <c r="H2" s="10">
        <v>2017</v>
      </c>
      <c r="I2" s="10">
        <v>2018</v>
      </c>
      <c r="J2" s="10">
        <v>2019</v>
      </c>
      <c r="K2" s="10">
        <v>2020</v>
      </c>
      <c r="M2" s="9" t="s">
        <v>1</v>
      </c>
      <c r="N2" s="10" t="s">
        <v>8</v>
      </c>
      <c r="O2" s="10" t="s">
        <v>9</v>
      </c>
      <c r="P2" s="10" t="s">
        <v>10</v>
      </c>
      <c r="Q2" s="10" t="s">
        <v>11</v>
      </c>
    </row>
    <row r="3" spans="1:17" ht="16" thickBot="1" x14ac:dyDescent="0.25">
      <c r="A3" s="3" t="s">
        <v>2</v>
      </c>
      <c r="B3" s="4">
        <v>40000000</v>
      </c>
      <c r="C3" s="4">
        <v>41000000</v>
      </c>
      <c r="D3" s="4">
        <v>42025000</v>
      </c>
      <c r="E3" s="4">
        <v>43075625</v>
      </c>
      <c r="G3" s="5" t="s">
        <v>2</v>
      </c>
      <c r="H3" s="11">
        <v>0.5</v>
      </c>
      <c r="I3" s="11">
        <v>0.4995</v>
      </c>
      <c r="J3" s="11">
        <v>0.499</v>
      </c>
      <c r="K3" s="11">
        <v>0.4985</v>
      </c>
      <c r="M3" s="13" t="s">
        <v>2</v>
      </c>
      <c r="N3" s="14">
        <v>0.02</v>
      </c>
      <c r="O3" s="14">
        <v>0.7</v>
      </c>
      <c r="P3" s="14">
        <v>0.2</v>
      </c>
      <c r="Q3" s="14">
        <v>0.08</v>
      </c>
    </row>
    <row r="4" spans="1:17" ht="16" thickBot="1" x14ac:dyDescent="0.25">
      <c r="A4" s="5" t="s">
        <v>3</v>
      </c>
      <c r="B4" s="6">
        <v>34500000</v>
      </c>
      <c r="C4" s="6">
        <v>38898750</v>
      </c>
      <c r="D4" s="6">
        <v>43495875</v>
      </c>
      <c r="E4" s="6">
        <v>48298545</v>
      </c>
      <c r="G4" s="5" t="s">
        <v>3</v>
      </c>
      <c r="H4" s="11">
        <v>0.55000000000000004</v>
      </c>
      <c r="I4" s="11">
        <v>0.54</v>
      </c>
      <c r="J4" s="11">
        <v>0.53</v>
      </c>
      <c r="K4" s="11">
        <v>0.52</v>
      </c>
      <c r="M4" s="13" t="s">
        <v>3</v>
      </c>
      <c r="N4" s="14">
        <v>0.75</v>
      </c>
      <c r="O4" s="14">
        <v>7.4999999999999997E-2</v>
      </c>
      <c r="P4" s="14">
        <v>7.4999999999999997E-2</v>
      </c>
      <c r="Q4" s="14">
        <v>0.1</v>
      </c>
    </row>
    <row r="5" spans="1:17" ht="16" thickBot="1" x14ac:dyDescent="0.25">
      <c r="A5" s="5" t="s">
        <v>4</v>
      </c>
      <c r="B5" s="6">
        <v>120000000</v>
      </c>
      <c r="C5" s="6">
        <v>121200000</v>
      </c>
      <c r="D5" s="6">
        <v>122412000</v>
      </c>
      <c r="E5" s="6">
        <v>123636120</v>
      </c>
      <c r="G5" s="5" t="s">
        <v>4</v>
      </c>
      <c r="H5" s="11">
        <v>0.50049999999999994</v>
      </c>
      <c r="I5" s="11">
        <v>0.501</v>
      </c>
      <c r="J5" s="11">
        <v>0.50149999999999995</v>
      </c>
      <c r="K5" s="11">
        <v>0.502</v>
      </c>
      <c r="M5" s="13" t="s">
        <v>4</v>
      </c>
      <c r="N5" s="14">
        <v>0.2</v>
      </c>
      <c r="O5" s="14">
        <v>0.05</v>
      </c>
      <c r="P5" s="14">
        <v>0.45</v>
      </c>
      <c r="Q5" s="14">
        <v>0.3</v>
      </c>
    </row>
    <row r="6" spans="1:17" ht="16" thickBot="1" x14ac:dyDescent="0.25">
      <c r="A6" s="7" t="s">
        <v>5</v>
      </c>
      <c r="B6" s="8">
        <v>194500000</v>
      </c>
      <c r="C6" s="8">
        <v>201098750</v>
      </c>
      <c r="D6" s="8">
        <v>207932875</v>
      </c>
      <c r="E6" s="8">
        <v>215010290</v>
      </c>
      <c r="G6" s="7" t="s">
        <v>5</v>
      </c>
      <c r="H6" s="12">
        <v>0.50919999999999999</v>
      </c>
      <c r="I6" s="12">
        <v>0.50819999999999999</v>
      </c>
      <c r="J6" s="12">
        <v>0.50700000000000001</v>
      </c>
      <c r="K6" s="12">
        <v>0.50529999999999997</v>
      </c>
      <c r="M6" s="15"/>
    </row>
    <row r="8" spans="1:17" ht="16" x14ac:dyDescent="0.2">
      <c r="A8" s="60" t="s">
        <v>12</v>
      </c>
      <c r="B8" s="61"/>
      <c r="C8" s="61"/>
      <c r="D8" s="61"/>
      <c r="E8" s="61"/>
      <c r="F8" s="61"/>
      <c r="G8" s="61"/>
    </row>
    <row r="9" spans="1:17" x14ac:dyDescent="0.2">
      <c r="A9" s="61" t="s">
        <v>13</v>
      </c>
      <c r="B9" s="61"/>
      <c r="C9" s="61"/>
      <c r="D9" s="61"/>
      <c r="E9" s="61"/>
      <c r="F9" s="61"/>
      <c r="G9" s="61"/>
    </row>
    <row r="10" spans="1:17" ht="16" thickBot="1" x14ac:dyDescent="0.25">
      <c r="A10" s="16"/>
    </row>
    <row r="11" spans="1:17" ht="16" thickBot="1" x14ac:dyDescent="0.25">
      <c r="A11" s="92" t="s">
        <v>14</v>
      </c>
      <c r="B11" s="92"/>
      <c r="C11" s="92"/>
      <c r="D11" s="92"/>
      <c r="E11" s="92"/>
      <c r="F11" s="92"/>
      <c r="G11" s="92"/>
      <c r="H11" s="80" t="s">
        <v>73</v>
      </c>
    </row>
    <row r="12" spans="1:17" ht="16" thickBot="1" x14ac:dyDescent="0.25">
      <c r="A12" s="43" t="s">
        <v>1</v>
      </c>
      <c r="B12" s="41">
        <v>2017</v>
      </c>
      <c r="C12" s="41">
        <v>2018</v>
      </c>
      <c r="D12" s="41">
        <v>2019</v>
      </c>
      <c r="E12" s="41">
        <v>2020</v>
      </c>
      <c r="F12" s="33">
        <v>2021</v>
      </c>
      <c r="G12" s="33">
        <v>2022</v>
      </c>
      <c r="H12" s="76" t="s">
        <v>55</v>
      </c>
    </row>
    <row r="13" spans="1:17" ht="16" thickBot="1" x14ac:dyDescent="0.25">
      <c r="A13" s="3" t="s">
        <v>2</v>
      </c>
      <c r="B13" s="56">
        <v>0.25</v>
      </c>
      <c r="C13" s="56">
        <f>B13+0.5%</f>
        <v>0.255</v>
      </c>
      <c r="D13" s="56">
        <f t="shared" ref="D13:G13" si="0">C13+0.5%</f>
        <v>0.26</v>
      </c>
      <c r="E13" s="56">
        <f t="shared" si="0"/>
        <v>0.26500000000000001</v>
      </c>
      <c r="F13" s="56">
        <f>E13+0.5%</f>
        <v>0.27</v>
      </c>
      <c r="G13" s="56">
        <f t="shared" si="0"/>
        <v>0.27500000000000002</v>
      </c>
      <c r="H13" s="75" t="s">
        <v>54</v>
      </c>
      <c r="I13" s="17" t="s">
        <v>16</v>
      </c>
    </row>
    <row r="14" spans="1:17" ht="16" thickBot="1" x14ac:dyDescent="0.25">
      <c r="A14" s="3" t="s">
        <v>3</v>
      </c>
      <c r="B14" s="56">
        <v>0.1</v>
      </c>
      <c r="C14" s="56">
        <f>C4/C21</f>
        <v>0.11000000000000001</v>
      </c>
      <c r="D14" s="56">
        <f>D4/D21</f>
        <v>0.12000000000000004</v>
      </c>
      <c r="E14" s="56">
        <f>E4/E21</f>
        <v>0.13000000126168404</v>
      </c>
      <c r="F14" s="56">
        <v>0.14000000000000001</v>
      </c>
      <c r="G14" s="56">
        <v>0.15</v>
      </c>
      <c r="H14" s="75" t="s">
        <v>54</v>
      </c>
      <c r="I14" s="17" t="s">
        <v>18</v>
      </c>
    </row>
    <row r="15" spans="1:17" ht="16" thickBot="1" x14ac:dyDescent="0.25">
      <c r="A15" s="3" t="s">
        <v>4</v>
      </c>
      <c r="B15" s="56">
        <v>0.5</v>
      </c>
      <c r="C15" s="56">
        <v>0.5</v>
      </c>
      <c r="D15" s="56">
        <v>0.5</v>
      </c>
      <c r="E15" s="56">
        <v>0.5</v>
      </c>
      <c r="F15" s="56">
        <v>0.5</v>
      </c>
      <c r="G15" s="56">
        <v>0.5</v>
      </c>
      <c r="H15" s="75" t="s">
        <v>54</v>
      </c>
      <c r="I15" s="17" t="s">
        <v>17</v>
      </c>
    </row>
    <row r="16" spans="1:17" ht="16" thickBot="1" x14ac:dyDescent="0.25">
      <c r="A16" s="43" t="s">
        <v>5</v>
      </c>
      <c r="B16" s="44">
        <f>J23/B23</f>
        <v>0.26107382550335573</v>
      </c>
      <c r="C16" s="44">
        <f t="shared" ref="C16:G16" si="1">K23/C23</f>
        <v>0.26571917965711311</v>
      </c>
      <c r="D16" s="44">
        <f t="shared" si="1"/>
        <v>0.27042049668767387</v>
      </c>
      <c r="E16" s="44">
        <f t="shared" si="1"/>
        <v>0.27517828865725485</v>
      </c>
      <c r="F16" s="53">
        <f t="shared" si="1"/>
        <v>0.27858952224613975</v>
      </c>
      <c r="G16" s="53">
        <f t="shared" si="1"/>
        <v>0.28215525762719135</v>
      </c>
    </row>
    <row r="17" spans="1:22" ht="16" thickBot="1" x14ac:dyDescent="0.25"/>
    <row r="18" spans="1:22" ht="16" thickBot="1" x14ac:dyDescent="0.25">
      <c r="A18" s="93" t="s">
        <v>15</v>
      </c>
      <c r="B18" s="93"/>
      <c r="C18" s="93"/>
      <c r="D18" s="93"/>
      <c r="E18" s="93"/>
      <c r="F18" s="93"/>
      <c r="G18" s="93"/>
      <c r="I18" s="92" t="s">
        <v>0</v>
      </c>
      <c r="J18" s="92"/>
      <c r="K18" s="92"/>
      <c r="L18" s="92"/>
      <c r="M18" s="92"/>
      <c r="N18" s="92"/>
      <c r="O18" s="92"/>
    </row>
    <row r="19" spans="1:22" ht="16" thickBot="1" x14ac:dyDescent="0.25">
      <c r="A19" s="43" t="s">
        <v>1</v>
      </c>
      <c r="B19" s="41">
        <v>2017</v>
      </c>
      <c r="C19" s="41">
        <v>2018</v>
      </c>
      <c r="D19" s="41">
        <v>2019</v>
      </c>
      <c r="E19" s="41">
        <v>2020</v>
      </c>
      <c r="F19" s="33">
        <v>2021</v>
      </c>
      <c r="G19" s="33">
        <v>2022</v>
      </c>
      <c r="I19" s="43" t="s">
        <v>1</v>
      </c>
      <c r="J19" s="41">
        <v>2017</v>
      </c>
      <c r="K19" s="41">
        <v>2018</v>
      </c>
      <c r="L19" s="41">
        <v>2019</v>
      </c>
      <c r="M19" s="41">
        <v>2020</v>
      </c>
      <c r="N19" s="33">
        <v>2021</v>
      </c>
      <c r="O19" s="33">
        <v>2022</v>
      </c>
    </row>
    <row r="20" spans="1:22" ht="16" thickBot="1" x14ac:dyDescent="0.25">
      <c r="A20" s="3" t="s">
        <v>2</v>
      </c>
      <c r="B20" s="57">
        <f>B3/B13</f>
        <v>160000000</v>
      </c>
      <c r="C20" s="57">
        <f t="shared" ref="C20:E20" si="2">C3/C13</f>
        <v>160784313.72549018</v>
      </c>
      <c r="D20" s="57">
        <f t="shared" si="2"/>
        <v>161634615.38461539</v>
      </c>
      <c r="E20" s="57">
        <f t="shared" si="2"/>
        <v>162549528.3018868</v>
      </c>
      <c r="F20" s="79">
        <f>E20*(1+2%)</f>
        <v>165800518.86792454</v>
      </c>
      <c r="G20" s="57">
        <f>F20*(1+2%)</f>
        <v>169116529.24528304</v>
      </c>
      <c r="I20" s="3" t="s">
        <v>2</v>
      </c>
      <c r="J20" s="50">
        <v>40000000</v>
      </c>
      <c r="K20" s="50">
        <v>41000000</v>
      </c>
      <c r="L20" s="50">
        <v>42025000</v>
      </c>
      <c r="M20" s="50">
        <v>43075625</v>
      </c>
      <c r="N20" s="58">
        <f>F20*F13</f>
        <v>44766140.094339631</v>
      </c>
      <c r="O20" s="37">
        <f>G20*G13</f>
        <v>46507045.542452842</v>
      </c>
    </row>
    <row r="21" spans="1:22" ht="16" thickBot="1" x14ac:dyDescent="0.25">
      <c r="A21" s="3" t="s">
        <v>3</v>
      </c>
      <c r="B21" s="57">
        <f>B4/B14</f>
        <v>345000000</v>
      </c>
      <c r="C21" s="57">
        <f>B$21*(1+0.025)</f>
        <v>353624999.99999994</v>
      </c>
      <c r="D21" s="57">
        <f t="shared" ref="D21:G21" si="3">C$21*(1+0.025)</f>
        <v>362465624.99999988</v>
      </c>
      <c r="E21" s="57">
        <f t="shared" si="3"/>
        <v>371527265.62499982</v>
      </c>
      <c r="F21" s="79">
        <f t="shared" si="3"/>
        <v>380815447.26562476</v>
      </c>
      <c r="G21" s="57">
        <f t="shared" si="3"/>
        <v>390335833.44726533</v>
      </c>
      <c r="H21" s="77" t="s">
        <v>60</v>
      </c>
      <c r="I21" s="3" t="s">
        <v>3</v>
      </c>
      <c r="J21" s="50">
        <v>34500000</v>
      </c>
      <c r="K21" s="50">
        <v>38898750</v>
      </c>
      <c r="L21" s="50">
        <v>43495875</v>
      </c>
      <c r="M21" s="50">
        <v>48298545</v>
      </c>
      <c r="N21" s="58">
        <f>F21*F14</f>
        <v>53314162.61718747</v>
      </c>
      <c r="O21" s="37">
        <f t="shared" ref="O21" si="4">G21*G14</f>
        <v>58550375.017089799</v>
      </c>
    </row>
    <row r="22" spans="1:22" ht="16" thickBot="1" x14ac:dyDescent="0.25">
      <c r="A22" s="3" t="s">
        <v>4</v>
      </c>
      <c r="B22" s="57">
        <f>B5/B15</f>
        <v>240000000</v>
      </c>
      <c r="C22" s="57">
        <f>C5/C15</f>
        <v>242400000</v>
      </c>
      <c r="D22" s="57">
        <f>D5/D15</f>
        <v>244824000</v>
      </c>
      <c r="E22" s="57">
        <f>E5/E15</f>
        <v>247272240</v>
      </c>
      <c r="F22" s="78">
        <f>E22*(1-1%)</f>
        <v>244799517.59999999</v>
      </c>
      <c r="G22" s="57">
        <f>F22*(1-1%)</f>
        <v>242351522.42399999</v>
      </c>
      <c r="H22" s="80" t="s">
        <v>61</v>
      </c>
      <c r="I22" s="3" t="s">
        <v>4</v>
      </c>
      <c r="J22" s="50">
        <v>120000000</v>
      </c>
      <c r="K22" s="50">
        <v>121200000</v>
      </c>
      <c r="L22" s="50">
        <v>122412000</v>
      </c>
      <c r="M22" s="50">
        <v>123636120</v>
      </c>
      <c r="N22" s="58">
        <f t="shared" ref="N22" si="5">F22*F15</f>
        <v>122399758.8</v>
      </c>
      <c r="O22" s="37">
        <f>G22*G15</f>
        <v>121175761.212</v>
      </c>
    </row>
    <row r="23" spans="1:22" ht="16" thickBot="1" x14ac:dyDescent="0.25">
      <c r="A23" s="43" t="s">
        <v>5</v>
      </c>
      <c r="B23" s="49">
        <f>SUM(B20:B22)</f>
        <v>745000000</v>
      </c>
      <c r="C23" s="49">
        <f t="shared" ref="C23:F23" si="6">SUM(C20:C22)</f>
        <v>756809313.72549009</v>
      </c>
      <c r="D23" s="49">
        <f t="shared" si="6"/>
        <v>768924240.3846153</v>
      </c>
      <c r="E23" s="49">
        <f t="shared" si="6"/>
        <v>781349033.92688656</v>
      </c>
      <c r="F23" s="55">
        <f t="shared" si="6"/>
        <v>791415483.73354936</v>
      </c>
      <c r="G23" s="55">
        <f>SUM(G20:G22)</f>
        <v>801803885.11654842</v>
      </c>
      <c r="I23" s="43" t="s">
        <v>5</v>
      </c>
      <c r="J23" s="51">
        <v>194500000</v>
      </c>
      <c r="K23" s="52">
        <v>201098750</v>
      </c>
      <c r="L23" s="51">
        <v>207932875</v>
      </c>
      <c r="M23" s="51">
        <v>215010290</v>
      </c>
      <c r="N23" s="59">
        <f>SUM(N20:N22)</f>
        <v>220480061.51152712</v>
      </c>
      <c r="O23" s="38">
        <f>SUM(O20:O22)</f>
        <v>226233181.77154264</v>
      </c>
    </row>
    <row r="24" spans="1:22" x14ac:dyDescent="0.2">
      <c r="N24" s="81" t="s">
        <v>62</v>
      </c>
    </row>
    <row r="25" spans="1:22" x14ac:dyDescent="0.2">
      <c r="A25" s="61" t="s">
        <v>19</v>
      </c>
      <c r="B25" s="62"/>
      <c r="C25" s="62"/>
      <c r="D25" s="62"/>
      <c r="E25" s="62"/>
      <c r="F25" s="62"/>
      <c r="G25" s="62"/>
    </row>
    <row r="26" spans="1:22" x14ac:dyDescent="0.2">
      <c r="A26" s="61" t="s">
        <v>22</v>
      </c>
      <c r="B26" s="62"/>
      <c r="C26" s="62"/>
      <c r="D26" s="62"/>
      <c r="E26" s="62"/>
      <c r="F26" s="62"/>
      <c r="G26" s="62"/>
      <c r="I26" t="s">
        <v>79</v>
      </c>
      <c r="J26" t="s">
        <v>80</v>
      </c>
      <c r="K26" t="s">
        <v>81</v>
      </c>
      <c r="L26" t="s">
        <v>82</v>
      </c>
      <c r="M26" t="s">
        <v>83</v>
      </c>
      <c r="N26" t="s">
        <v>84</v>
      </c>
      <c r="O26" t="s">
        <v>86</v>
      </c>
      <c r="P26" t="s">
        <v>85</v>
      </c>
    </row>
    <row r="27" spans="1:22" ht="16" thickBot="1" x14ac:dyDescent="0.25"/>
    <row r="28" spans="1:22" ht="16" thickBot="1" x14ac:dyDescent="0.25">
      <c r="A28" s="92" t="s">
        <v>20</v>
      </c>
      <c r="B28" s="92"/>
      <c r="C28" s="92"/>
      <c r="D28" s="92"/>
      <c r="E28" s="92"/>
      <c r="F28" s="92"/>
      <c r="G28" s="92"/>
    </row>
    <row r="29" spans="1:22" ht="16" thickBot="1" x14ac:dyDescent="0.25">
      <c r="A29" s="40" t="s">
        <v>1</v>
      </c>
      <c r="B29" s="41">
        <v>2017</v>
      </c>
      <c r="C29" s="41">
        <v>2018</v>
      </c>
      <c r="D29" s="41">
        <v>2019</v>
      </c>
      <c r="E29" s="41">
        <v>2020</v>
      </c>
      <c r="F29" s="33">
        <v>2021</v>
      </c>
      <c r="G29" s="33">
        <v>2022</v>
      </c>
      <c r="L29" t="s">
        <v>74</v>
      </c>
      <c r="N29" t="s">
        <v>75</v>
      </c>
      <c r="R29">
        <v>3</v>
      </c>
      <c r="S29" t="s">
        <v>91</v>
      </c>
    </row>
    <row r="30" spans="1:22" ht="16" thickBot="1" x14ac:dyDescent="0.25">
      <c r="A30" s="3" t="s">
        <v>2</v>
      </c>
      <c r="B30" s="54">
        <f>B3*B39</f>
        <v>20000000</v>
      </c>
      <c r="C30" s="54">
        <f t="shared" ref="C30:E30" si="7">C3*C39</f>
        <v>20479500</v>
      </c>
      <c r="D30" s="54">
        <f t="shared" si="7"/>
        <v>20970475</v>
      </c>
      <c r="E30" s="54">
        <f t="shared" si="7"/>
        <v>21473199.0625</v>
      </c>
      <c r="F30" s="54">
        <f>N20*F39</f>
        <v>22293537.766981136</v>
      </c>
      <c r="G30" s="54">
        <f>O20*G39</f>
        <v>23137255.157370288</v>
      </c>
      <c r="L30" s="83" t="s">
        <v>67</v>
      </c>
      <c r="M30" s="84" t="s">
        <v>68</v>
      </c>
      <c r="N30">
        <v>1</v>
      </c>
      <c r="O30" s="80" t="s">
        <v>76</v>
      </c>
      <c r="R30">
        <v>1</v>
      </c>
      <c r="S30" t="s">
        <v>89</v>
      </c>
      <c r="T30">
        <v>2</v>
      </c>
      <c r="U30" t="s">
        <v>90</v>
      </c>
    </row>
    <row r="31" spans="1:22" ht="16" thickBot="1" x14ac:dyDescent="0.25">
      <c r="A31" s="3" t="s">
        <v>3</v>
      </c>
      <c r="B31" s="54">
        <f>B4*B40</f>
        <v>18975000</v>
      </c>
      <c r="C31" s="54">
        <f t="shared" ref="C31:E31" si="8">C4*C40</f>
        <v>21005325</v>
      </c>
      <c r="D31" s="54">
        <f t="shared" si="8"/>
        <v>23052813.75</v>
      </c>
      <c r="E31" s="54">
        <f t="shared" si="8"/>
        <v>25115243.400000002</v>
      </c>
      <c r="F31" s="54">
        <f t="shared" ref="F31" si="9">N21*F40</f>
        <v>27190222.934765611</v>
      </c>
      <c r="G31" s="54">
        <f t="shared" ref="G31" si="10">O21*G40</f>
        <v>29275187.5085449</v>
      </c>
      <c r="L31" s="85">
        <v>1</v>
      </c>
      <c r="M31" s="86" t="s">
        <v>63</v>
      </c>
      <c r="N31">
        <v>2</v>
      </c>
      <c r="O31" t="s">
        <v>77</v>
      </c>
      <c r="S31" s="80" t="s">
        <v>78</v>
      </c>
      <c r="U31">
        <v>1</v>
      </c>
      <c r="V31" t="s">
        <v>92</v>
      </c>
    </row>
    <row r="32" spans="1:22" ht="16" thickBot="1" x14ac:dyDescent="0.25">
      <c r="A32" s="3" t="s">
        <v>4</v>
      </c>
      <c r="B32" s="54">
        <f t="shared" ref="B32:E32" si="11">B5*B41</f>
        <v>60059999.999999993</v>
      </c>
      <c r="C32" s="54">
        <f t="shared" si="11"/>
        <v>60721200</v>
      </c>
      <c r="D32" s="54">
        <f t="shared" si="11"/>
        <v>61389617.999999993</v>
      </c>
      <c r="E32" s="54">
        <f t="shared" si="11"/>
        <v>62065332.240000002</v>
      </c>
      <c r="F32" s="54">
        <f>N22*F41</f>
        <v>61505878.796999991</v>
      </c>
      <c r="G32" s="54">
        <f>O22*G41</f>
        <v>60951407.889635988</v>
      </c>
      <c r="L32" s="85">
        <v>2</v>
      </c>
      <c r="M32" s="86" t="s">
        <v>66</v>
      </c>
      <c r="N32">
        <v>3</v>
      </c>
      <c r="O32" t="s">
        <v>87</v>
      </c>
      <c r="P32" t="s">
        <v>88</v>
      </c>
      <c r="U32">
        <v>2</v>
      </c>
      <c r="V32" t="s">
        <v>93</v>
      </c>
    </row>
    <row r="33" spans="1:18" ht="16" thickBot="1" x14ac:dyDescent="0.25">
      <c r="A33" s="43" t="s">
        <v>5</v>
      </c>
      <c r="B33" s="63">
        <f>SUM(B30:B32)</f>
        <v>99035000</v>
      </c>
      <c r="C33" s="63">
        <f t="shared" ref="C33:G33" si="12">SUM(C30:C32)</f>
        <v>102206025</v>
      </c>
      <c r="D33" s="63">
        <f t="shared" si="12"/>
        <v>105412906.75</v>
      </c>
      <c r="E33" s="63">
        <f t="shared" si="12"/>
        <v>108653774.70250002</v>
      </c>
      <c r="F33" s="64">
        <f t="shared" si="12"/>
        <v>110989639.49874674</v>
      </c>
      <c r="G33" s="64">
        <f t="shared" si="12"/>
        <v>113363850.55555117</v>
      </c>
      <c r="L33" s="85">
        <v>3</v>
      </c>
      <c r="M33" s="86" t="s">
        <v>64</v>
      </c>
      <c r="P33" t="s">
        <v>94</v>
      </c>
    </row>
    <row r="34" spans="1:18" x14ac:dyDescent="0.2">
      <c r="L34" s="85">
        <v>4</v>
      </c>
      <c r="M34" s="86" t="s">
        <v>65</v>
      </c>
      <c r="P34" t="s">
        <v>95</v>
      </c>
      <c r="Q34" t="s">
        <v>55</v>
      </c>
      <c r="R34" t="s">
        <v>96</v>
      </c>
    </row>
    <row r="35" spans="1:18" ht="16" thickBot="1" x14ac:dyDescent="0.25">
      <c r="A35" s="61" t="s">
        <v>21</v>
      </c>
      <c r="B35" s="62"/>
      <c r="C35" s="62"/>
      <c r="D35" s="62"/>
      <c r="E35" s="62"/>
      <c r="F35" s="62"/>
      <c r="G35" s="62"/>
      <c r="L35" s="87">
        <v>5</v>
      </c>
      <c r="M35" s="88" t="s">
        <v>69</v>
      </c>
    </row>
    <row r="36" spans="1:18" ht="16" thickBot="1" x14ac:dyDescent="0.25">
      <c r="L36" s="85">
        <v>6</v>
      </c>
      <c r="M36" s="86" t="s">
        <v>97</v>
      </c>
    </row>
    <row r="37" spans="1:18" ht="16" thickBot="1" x14ac:dyDescent="0.25">
      <c r="A37" s="92" t="s">
        <v>6</v>
      </c>
      <c r="B37" s="92"/>
      <c r="C37" s="92"/>
      <c r="D37" s="92"/>
      <c r="E37" s="92"/>
      <c r="F37" s="92"/>
      <c r="G37" s="92"/>
      <c r="L37" s="80" t="s">
        <v>56</v>
      </c>
      <c r="M37" s="80" t="s">
        <v>57</v>
      </c>
      <c r="N37" s="80" t="s">
        <v>58</v>
      </c>
      <c r="O37" s="80" t="s">
        <v>59</v>
      </c>
    </row>
    <row r="38" spans="1:18" ht="16" thickBot="1" x14ac:dyDescent="0.25">
      <c r="A38" s="46" t="s">
        <v>1</v>
      </c>
      <c r="B38" s="47">
        <v>2017</v>
      </c>
      <c r="C38" s="47">
        <v>2018</v>
      </c>
      <c r="D38" s="47">
        <v>2019</v>
      </c>
      <c r="E38" s="47">
        <v>2020</v>
      </c>
      <c r="F38" s="48">
        <v>2021</v>
      </c>
      <c r="G38" s="48">
        <v>2022</v>
      </c>
      <c r="I38" s="82" t="s">
        <v>23</v>
      </c>
    </row>
    <row r="39" spans="1:18" ht="16" thickBot="1" x14ac:dyDescent="0.25">
      <c r="A39" s="3" t="s">
        <v>2</v>
      </c>
      <c r="B39" s="42">
        <v>0.5</v>
      </c>
      <c r="C39" s="42">
        <v>0.4995</v>
      </c>
      <c r="D39" s="42">
        <v>0.499</v>
      </c>
      <c r="E39" s="42">
        <v>0.4985</v>
      </c>
      <c r="F39" s="67">
        <v>0.498</v>
      </c>
      <c r="G39" s="67">
        <v>0.4975</v>
      </c>
    </row>
    <row r="40" spans="1:18" ht="16" thickBot="1" x14ac:dyDescent="0.25">
      <c r="A40" s="3" t="s">
        <v>3</v>
      </c>
      <c r="B40" s="42">
        <v>0.55000000000000004</v>
      </c>
      <c r="C40" s="42">
        <v>0.54</v>
      </c>
      <c r="D40" s="42">
        <v>0.53</v>
      </c>
      <c r="E40" s="42">
        <v>0.52</v>
      </c>
      <c r="F40" s="67">
        <v>0.51</v>
      </c>
      <c r="G40" s="67">
        <v>0.5</v>
      </c>
      <c r="K40" t="s">
        <v>70</v>
      </c>
    </row>
    <row r="41" spans="1:18" ht="16" thickBot="1" x14ac:dyDescent="0.25">
      <c r="A41" s="3" t="s">
        <v>4</v>
      </c>
      <c r="B41" s="42">
        <v>0.50049999999999994</v>
      </c>
      <c r="C41" s="42">
        <v>0.501</v>
      </c>
      <c r="D41" s="42">
        <v>0.50149999999999995</v>
      </c>
      <c r="E41" s="42">
        <v>0.502</v>
      </c>
      <c r="F41" s="67">
        <v>0.50249999999999995</v>
      </c>
      <c r="G41" s="67">
        <v>0.50299999999999989</v>
      </c>
      <c r="K41" t="s">
        <v>71</v>
      </c>
    </row>
    <row r="42" spans="1:18" ht="16" thickBot="1" x14ac:dyDescent="0.25">
      <c r="A42" s="43" t="s">
        <v>5</v>
      </c>
      <c r="B42" s="44">
        <v>0.50919999999999999</v>
      </c>
      <c r="C42" s="44">
        <v>0.50819999999999999</v>
      </c>
      <c r="D42" s="44">
        <v>0.50700000000000001</v>
      </c>
      <c r="E42" s="44">
        <v>0.50529999999999997</v>
      </c>
      <c r="F42" s="45">
        <f>F33/N23</f>
        <v>0.50339989356789971</v>
      </c>
      <c r="G42" s="45">
        <f>G33/O23</f>
        <v>0.50109294166241958</v>
      </c>
      <c r="K42" t="s">
        <v>72</v>
      </c>
    </row>
    <row r="44" spans="1:18" ht="30.75" customHeight="1" x14ac:dyDescent="0.2">
      <c r="A44" s="98" t="s">
        <v>50</v>
      </c>
      <c r="B44" s="98"/>
      <c r="C44" s="98"/>
      <c r="D44" s="98"/>
      <c r="E44" s="98"/>
      <c r="F44" s="98"/>
      <c r="G44" s="98"/>
    </row>
    <row r="45" spans="1:18" ht="16" thickBot="1" x14ac:dyDescent="0.25"/>
    <row r="46" spans="1:18" ht="16" thickBot="1" x14ac:dyDescent="0.25">
      <c r="A46" s="96" t="s">
        <v>24</v>
      </c>
      <c r="B46" s="96"/>
      <c r="C46" s="96"/>
      <c r="D46" s="96"/>
      <c r="E46" s="96"/>
      <c r="F46" s="96"/>
    </row>
    <row r="47" spans="1:18" ht="16" thickBot="1" x14ac:dyDescent="0.25">
      <c r="A47" s="39" t="s">
        <v>1</v>
      </c>
      <c r="B47" s="33" t="s">
        <v>8</v>
      </c>
      <c r="C47" s="33" t="s">
        <v>9</v>
      </c>
      <c r="D47" s="33" t="s">
        <v>10</v>
      </c>
      <c r="E47" s="33" t="s">
        <v>11</v>
      </c>
      <c r="F47" s="33" t="s">
        <v>25</v>
      </c>
    </row>
    <row r="48" spans="1:18" ht="16" thickBot="1" x14ac:dyDescent="0.25">
      <c r="A48" s="3" t="s">
        <v>2</v>
      </c>
      <c r="B48" s="58">
        <f>$N$20*N3</f>
        <v>895322.80188679264</v>
      </c>
      <c r="C48" s="58">
        <f>$N$20*O3</f>
        <v>31336298.066037741</v>
      </c>
      <c r="D48" s="58">
        <f t="shared" ref="C48:E48" si="13">$N$20*P3</f>
        <v>8953228.0188679267</v>
      </c>
      <c r="E48" s="58">
        <f t="shared" si="13"/>
        <v>3581291.2075471706</v>
      </c>
      <c r="F48" s="65">
        <f>SUM(B48:E48)</f>
        <v>44766140.094339631</v>
      </c>
    </row>
    <row r="49" spans="1:10" ht="16" thickBot="1" x14ac:dyDescent="0.25">
      <c r="A49" s="3" t="s">
        <v>3</v>
      </c>
      <c r="B49" s="58">
        <f>$N$21*N4</f>
        <v>39985621.962890603</v>
      </c>
      <c r="C49" s="58">
        <f t="shared" ref="C49:D49" si="14">$N$21*O4</f>
        <v>3998562.1962890602</v>
      </c>
      <c r="D49" s="58">
        <f>$N$21*P4</f>
        <v>3998562.1962890602</v>
      </c>
      <c r="E49" s="58">
        <f>$N$21*Q4</f>
        <v>5331416.2617187472</v>
      </c>
      <c r="F49" s="65">
        <f>SUM(B49:E49)</f>
        <v>53314162.617187478</v>
      </c>
    </row>
    <row r="50" spans="1:10" ht="16" thickBot="1" x14ac:dyDescent="0.25">
      <c r="A50" s="3" t="s">
        <v>4</v>
      </c>
      <c r="B50" s="58">
        <f>$N$22*N5</f>
        <v>24479951.760000002</v>
      </c>
      <c r="C50" s="58">
        <f t="shared" ref="C50:E50" si="15">$N$22*O5</f>
        <v>6119987.9400000004</v>
      </c>
      <c r="D50" s="58">
        <f t="shared" si="15"/>
        <v>55079891.460000001</v>
      </c>
      <c r="E50" s="58">
        <f t="shared" si="15"/>
        <v>36719927.640000001</v>
      </c>
      <c r="F50" s="65">
        <f>SUM(B50:E50)</f>
        <v>122399758.8</v>
      </c>
    </row>
    <row r="51" spans="1:10" ht="16" thickBot="1" x14ac:dyDescent="0.25">
      <c r="A51" s="30" t="s">
        <v>5</v>
      </c>
      <c r="B51" s="66">
        <f>SUM(B48:B50)</f>
        <v>65360896.524777398</v>
      </c>
      <c r="C51" s="66">
        <f t="shared" ref="C51:F51" si="16">SUM(C48:C50)</f>
        <v>41454848.202326797</v>
      </c>
      <c r="D51" s="66">
        <f t="shared" si="16"/>
        <v>68031681.675156981</v>
      </c>
      <c r="E51" s="66">
        <f t="shared" si="16"/>
        <v>45632635.109265916</v>
      </c>
      <c r="F51" s="59">
        <f t="shared" si="16"/>
        <v>220480061.51152712</v>
      </c>
    </row>
    <row r="52" spans="1:10" ht="16" thickBot="1" x14ac:dyDescent="0.25"/>
    <row r="53" spans="1:10" ht="16" thickBot="1" x14ac:dyDescent="0.25">
      <c r="A53" s="96" t="s">
        <v>26</v>
      </c>
      <c r="B53" s="96"/>
      <c r="C53" s="96"/>
      <c r="D53" s="96"/>
      <c r="E53" s="96"/>
      <c r="F53" s="96"/>
    </row>
    <row r="54" spans="1:10" ht="16" thickBot="1" x14ac:dyDescent="0.25">
      <c r="A54" s="36" t="s">
        <v>1</v>
      </c>
      <c r="B54" s="33" t="s">
        <v>8</v>
      </c>
      <c r="C54" s="33" t="s">
        <v>9</v>
      </c>
      <c r="D54" s="33" t="s">
        <v>10</v>
      </c>
      <c r="E54" s="33" t="s">
        <v>11</v>
      </c>
      <c r="F54" s="33" t="s">
        <v>25</v>
      </c>
    </row>
    <row r="55" spans="1:10" ht="16" thickBot="1" x14ac:dyDescent="0.25">
      <c r="A55" s="3" t="s">
        <v>2</v>
      </c>
      <c r="B55" s="58">
        <f>$F$30*N3</f>
        <v>445870.75533962273</v>
      </c>
      <c r="C55" s="58">
        <f t="shared" ref="C55:E55" si="17">$F$30*O3</f>
        <v>15605476.436886795</v>
      </c>
      <c r="D55" s="58">
        <f t="shared" si="17"/>
        <v>4458707.5533962278</v>
      </c>
      <c r="E55" s="58">
        <f t="shared" si="17"/>
        <v>1783483.0213584909</v>
      </c>
      <c r="F55" s="65">
        <f>SUM(B55:E55)</f>
        <v>22293537.766981136</v>
      </c>
    </row>
    <row r="56" spans="1:10" ht="16" thickBot="1" x14ac:dyDescent="0.25">
      <c r="A56" s="3" t="s">
        <v>3</v>
      </c>
      <c r="B56" s="58">
        <f>$F$31*N4</f>
        <v>20392667.201074209</v>
      </c>
      <c r="C56" s="58">
        <f t="shared" ref="C56:E56" si="18">$F$31*O4</f>
        <v>2039266.7201074208</v>
      </c>
      <c r="D56" s="58">
        <f t="shared" si="18"/>
        <v>2039266.7201074208</v>
      </c>
      <c r="E56" s="58">
        <f t="shared" si="18"/>
        <v>2719022.2934765611</v>
      </c>
      <c r="F56" s="65">
        <f>SUM(B56:E56)</f>
        <v>27190222.934765615</v>
      </c>
    </row>
    <row r="57" spans="1:10" ht="16" thickBot="1" x14ac:dyDescent="0.25">
      <c r="A57" s="3" t="s">
        <v>4</v>
      </c>
      <c r="B57" s="58">
        <f>$F$32*N5</f>
        <v>12301175.759399999</v>
      </c>
      <c r="C57" s="58">
        <f t="shared" ref="C57:E57" si="19">$F$32*O5</f>
        <v>3075293.9398499997</v>
      </c>
      <c r="D57" s="58">
        <f t="shared" si="19"/>
        <v>27677645.458649997</v>
      </c>
      <c r="E57" s="58">
        <f t="shared" si="19"/>
        <v>18451763.639099997</v>
      </c>
      <c r="F57" s="65">
        <f>SUM(B57:E57)</f>
        <v>61505878.796999991</v>
      </c>
    </row>
    <row r="58" spans="1:10" ht="16" thickBot="1" x14ac:dyDescent="0.25">
      <c r="A58" s="30" t="s">
        <v>5</v>
      </c>
      <c r="B58" s="68">
        <f>SUM(B55:B57)</f>
        <v>33139713.71581383</v>
      </c>
      <c r="C58" s="68">
        <f t="shared" ref="C58:E58" si="20">SUM(C55:C57)</f>
        <v>20720037.096844215</v>
      </c>
      <c r="D58" s="68">
        <f t="shared" si="20"/>
        <v>34175619.732153647</v>
      </c>
      <c r="E58" s="68">
        <f t="shared" si="20"/>
        <v>22954268.953935049</v>
      </c>
      <c r="F58" s="59">
        <f>SUM(B58:E58)</f>
        <v>110989639.49874675</v>
      </c>
    </row>
    <row r="60" spans="1:10" ht="16" x14ac:dyDescent="0.2">
      <c r="A60" s="60" t="s">
        <v>27</v>
      </c>
      <c r="B60" s="61"/>
      <c r="C60" s="61"/>
      <c r="D60" s="61"/>
      <c r="E60" s="61"/>
      <c r="F60" s="61"/>
      <c r="G60" s="61"/>
      <c r="H60" s="62"/>
      <c r="I60" s="62"/>
      <c r="J60" s="62"/>
    </row>
    <row r="61" spans="1:10" ht="33" customHeight="1" x14ac:dyDescent="0.2">
      <c r="A61" s="98" t="s">
        <v>51</v>
      </c>
      <c r="B61" s="98"/>
      <c r="C61" s="98"/>
      <c r="D61" s="98"/>
      <c r="E61" s="98"/>
      <c r="F61" s="98"/>
      <c r="G61" s="62"/>
      <c r="H61" s="62"/>
      <c r="I61" s="62"/>
      <c r="J61" s="62"/>
    </row>
    <row r="62" spans="1:10" x14ac:dyDescent="0.2">
      <c r="A62" s="61" t="s">
        <v>28</v>
      </c>
      <c r="B62" s="62"/>
      <c r="C62" s="62"/>
      <c r="D62" s="62"/>
      <c r="E62" s="62"/>
      <c r="F62" s="62"/>
      <c r="G62" s="62"/>
      <c r="H62" s="62"/>
      <c r="I62" s="62"/>
      <c r="J62" s="62"/>
    </row>
    <row r="63" spans="1:10" x14ac:dyDescent="0.2">
      <c r="A63" s="61" t="s">
        <v>29</v>
      </c>
      <c r="B63" s="62"/>
      <c r="C63" s="62"/>
      <c r="D63" s="62"/>
      <c r="E63" s="62"/>
      <c r="F63" s="62"/>
      <c r="G63" s="62"/>
      <c r="H63" s="62"/>
      <c r="I63" s="62"/>
      <c r="J63" s="62"/>
    </row>
    <row r="65" spans="1:15" x14ac:dyDescent="0.2">
      <c r="A65" t="s">
        <v>37</v>
      </c>
    </row>
    <row r="66" spans="1:15" x14ac:dyDescent="0.2">
      <c r="A66" t="s">
        <v>38</v>
      </c>
    </row>
    <row r="67" spans="1:15" x14ac:dyDescent="0.2">
      <c r="A67" t="s">
        <v>39</v>
      </c>
    </row>
    <row r="68" spans="1:15" x14ac:dyDescent="0.2">
      <c r="A68" t="s">
        <v>44</v>
      </c>
    </row>
    <row r="69" spans="1:15" x14ac:dyDescent="0.2">
      <c r="A69" t="s">
        <v>40</v>
      </c>
    </row>
    <row r="70" spans="1:15" x14ac:dyDescent="0.2">
      <c r="A70" t="s">
        <v>45</v>
      </c>
    </row>
    <row r="71" spans="1:15" x14ac:dyDescent="0.2">
      <c r="A71" t="s">
        <v>46</v>
      </c>
    </row>
    <row r="72" spans="1:15" x14ac:dyDescent="0.2">
      <c r="A72" t="s">
        <v>41</v>
      </c>
    </row>
    <row r="73" spans="1:15" x14ac:dyDescent="0.2">
      <c r="A73" t="s">
        <v>42</v>
      </c>
    </row>
    <row r="74" spans="1:15" x14ac:dyDescent="0.2">
      <c r="A74" t="s">
        <v>43</v>
      </c>
    </row>
    <row r="76" spans="1:15" ht="16" thickBot="1" x14ac:dyDescent="0.25"/>
    <row r="77" spans="1:15" ht="16" thickBot="1" x14ac:dyDescent="0.25">
      <c r="A77" s="30"/>
      <c r="B77" s="99" t="s">
        <v>35</v>
      </c>
      <c r="C77" s="100"/>
      <c r="D77" s="101"/>
      <c r="E77" s="90" t="s">
        <v>36</v>
      </c>
      <c r="F77" s="90"/>
      <c r="G77" s="102"/>
      <c r="L77" s="103" t="s">
        <v>47</v>
      </c>
      <c r="M77" s="103"/>
      <c r="N77" s="103"/>
      <c r="O77" s="72">
        <v>-0.08</v>
      </c>
    </row>
    <row r="78" spans="1:15" ht="16" thickBot="1" x14ac:dyDescent="0.25">
      <c r="A78" s="30" t="s">
        <v>1</v>
      </c>
      <c r="B78" s="18" t="s">
        <v>31</v>
      </c>
      <c r="C78" s="18" t="s">
        <v>32</v>
      </c>
      <c r="D78" s="18" t="s">
        <v>34</v>
      </c>
      <c r="E78" s="10" t="s">
        <v>31</v>
      </c>
      <c r="F78" s="10" t="s">
        <v>32</v>
      </c>
      <c r="G78" s="10" t="s">
        <v>34</v>
      </c>
      <c r="L78" s="73" t="s">
        <v>48</v>
      </c>
      <c r="M78" s="74"/>
      <c r="N78" s="74"/>
      <c r="O78" s="72">
        <v>0.02</v>
      </c>
    </row>
    <row r="79" spans="1:15" ht="16" thickBot="1" x14ac:dyDescent="0.25">
      <c r="A79" s="5" t="s">
        <v>2</v>
      </c>
      <c r="B79" s="26">
        <v>0.27</v>
      </c>
      <c r="C79" s="27">
        <v>165800518.86792454</v>
      </c>
      <c r="D79" s="28">
        <v>0.498</v>
      </c>
      <c r="E79" s="69">
        <f>B79*(1+O78)</f>
        <v>0.27540000000000003</v>
      </c>
      <c r="F79" s="25">
        <v>165800518.86792454</v>
      </c>
      <c r="G79" s="69">
        <f>D79*(1+O79)</f>
        <v>0.48803999999999997</v>
      </c>
      <c r="I79" s="21"/>
      <c r="L79" s="73" t="s">
        <v>49</v>
      </c>
      <c r="M79" s="74"/>
      <c r="N79" s="74"/>
      <c r="O79" s="72">
        <v>-0.02</v>
      </c>
    </row>
    <row r="80" spans="1:15" ht="16" thickBot="1" x14ac:dyDescent="0.25">
      <c r="A80" s="5" t="s">
        <v>3</v>
      </c>
      <c r="B80" s="26">
        <v>0.14000000000000001</v>
      </c>
      <c r="C80" s="27">
        <v>380815447.26562476</v>
      </c>
      <c r="D80" s="28">
        <v>0.51</v>
      </c>
      <c r="E80" s="69">
        <f>K87/F80</f>
        <v>0.1288</v>
      </c>
      <c r="F80" s="25">
        <v>380815447.26562476</v>
      </c>
      <c r="G80" s="23">
        <v>0.51</v>
      </c>
    </row>
    <row r="81" spans="1:16" ht="16" thickBot="1" x14ac:dyDescent="0.25">
      <c r="A81" s="5" t="s">
        <v>4</v>
      </c>
      <c r="B81" s="26">
        <v>0.5</v>
      </c>
      <c r="C81" s="27">
        <v>244799517.59999999</v>
      </c>
      <c r="D81" s="28">
        <v>0.50249999999999995</v>
      </c>
      <c r="E81" s="24">
        <v>0.5</v>
      </c>
      <c r="F81" s="25">
        <v>244799517.59999999</v>
      </c>
      <c r="G81" s="23">
        <v>0.50249999999999995</v>
      </c>
    </row>
    <row r="82" spans="1:16" ht="16" thickBot="1" x14ac:dyDescent="0.25">
      <c r="A82" s="31" t="s">
        <v>5</v>
      </c>
      <c r="B82" s="26">
        <v>0.27858952224613975</v>
      </c>
      <c r="C82" s="27">
        <f>SUM(C79:C81)</f>
        <v>791415483.73354936</v>
      </c>
      <c r="D82" s="28">
        <v>0.50339989356789971</v>
      </c>
      <c r="E82" s="69">
        <f>K89/F82</f>
        <v>0.27430894303944525</v>
      </c>
      <c r="F82" s="25">
        <f>SUM(F79:F81)</f>
        <v>791415483.73354936</v>
      </c>
      <c r="G82" s="69">
        <f>K96/K89</f>
        <v>0.50119539071422314</v>
      </c>
    </row>
    <row r="83" spans="1:16" ht="16" thickBot="1" x14ac:dyDescent="0.25"/>
    <row r="84" spans="1:16" ht="16" thickBot="1" x14ac:dyDescent="0.25">
      <c r="A84" s="30"/>
      <c r="B84" s="95" t="s">
        <v>24</v>
      </c>
      <c r="C84" s="95"/>
      <c r="D84" s="95"/>
      <c r="E84" s="95"/>
      <c r="F84" s="95"/>
      <c r="G84" s="94" t="s">
        <v>30</v>
      </c>
      <c r="H84" s="94"/>
      <c r="I84" s="94"/>
      <c r="J84" s="94"/>
      <c r="K84" s="94"/>
      <c r="L84" s="104" t="s">
        <v>52</v>
      </c>
      <c r="M84" s="105"/>
      <c r="N84" s="105"/>
      <c r="O84" s="105"/>
      <c r="P84" s="106"/>
    </row>
    <row r="85" spans="1:16" ht="16" thickBot="1" x14ac:dyDescent="0.25">
      <c r="A85" s="30" t="s">
        <v>1</v>
      </c>
      <c r="B85" s="32" t="s">
        <v>8</v>
      </c>
      <c r="C85" s="32" t="s">
        <v>9</v>
      </c>
      <c r="D85" s="32" t="s">
        <v>10</v>
      </c>
      <c r="E85" s="32" t="s">
        <v>11</v>
      </c>
      <c r="F85" s="32" t="s">
        <v>25</v>
      </c>
      <c r="G85" s="10" t="s">
        <v>8</v>
      </c>
      <c r="H85" s="10" t="s">
        <v>9</v>
      </c>
      <c r="I85" s="10" t="s">
        <v>10</v>
      </c>
      <c r="J85" s="10" t="s">
        <v>11</v>
      </c>
      <c r="K85" s="10" t="s">
        <v>25</v>
      </c>
      <c r="L85" s="29" t="s">
        <v>8</v>
      </c>
      <c r="M85" s="29" t="s">
        <v>9</v>
      </c>
      <c r="N85" s="29" t="s">
        <v>10</v>
      </c>
      <c r="O85" s="29" t="s">
        <v>11</v>
      </c>
      <c r="P85" s="29" t="s">
        <v>25</v>
      </c>
    </row>
    <row r="86" spans="1:16" ht="16" thickBot="1" x14ac:dyDescent="0.25">
      <c r="A86" s="5" t="s">
        <v>2</v>
      </c>
      <c r="B86" s="20">
        <v>895322.80188679264</v>
      </c>
      <c r="C86" s="20">
        <v>31336298.066037741</v>
      </c>
      <c r="D86" s="20">
        <v>8953228.0188679267</v>
      </c>
      <c r="E86" s="20">
        <v>3581291.2075471706</v>
      </c>
      <c r="F86" s="20">
        <v>44766140.094339631</v>
      </c>
      <c r="G86" s="22">
        <v>895322.80188679264</v>
      </c>
      <c r="H86" s="70">
        <f>C86/$B$79*$E$79</f>
        <v>31963024.027358495</v>
      </c>
      <c r="I86" s="70">
        <f t="shared" ref="I86:J86" si="21">D86/$B$79*$E$79</f>
        <v>9132292.5792452861</v>
      </c>
      <c r="J86" s="70">
        <f t="shared" si="21"/>
        <v>3652917.0316981142</v>
      </c>
      <c r="K86" s="70">
        <f>SUM(G86:J86)</f>
        <v>45643556.440188691</v>
      </c>
      <c r="L86" s="71">
        <f>(G86-B86)/B86</f>
        <v>0</v>
      </c>
      <c r="M86" s="71">
        <f>(H86-C86)/C86</f>
        <v>1.999999999999998E-2</v>
      </c>
      <c r="N86" s="71">
        <f t="shared" ref="M86:O89" si="22">(I86-D86)/D86</f>
        <v>2.0000000000000094E-2</v>
      </c>
      <c r="O86" s="71">
        <f t="shared" si="22"/>
        <v>2.000000000000007E-2</v>
      </c>
      <c r="P86" s="71">
        <f>(K86-F86)/F86</f>
        <v>1.9600000000000062E-2</v>
      </c>
    </row>
    <row r="87" spans="1:16" ht="16" thickBot="1" x14ac:dyDescent="0.25">
      <c r="A87" s="5" t="s">
        <v>3</v>
      </c>
      <c r="B87" s="20">
        <v>39985621.962890603</v>
      </c>
      <c r="C87" s="20">
        <v>3998562.1962890602</v>
      </c>
      <c r="D87" s="20">
        <v>3998562.1962890602</v>
      </c>
      <c r="E87" s="20">
        <v>5331416.2617187472</v>
      </c>
      <c r="F87" s="20">
        <v>53314162.617187478</v>
      </c>
      <c r="G87" s="70">
        <f>B87*(1+$O$77)</f>
        <v>36786772.205859356</v>
      </c>
      <c r="H87" s="70">
        <f t="shared" ref="H87:J87" si="23">C87*(1+$O$77)</f>
        <v>3678677.2205859357</v>
      </c>
      <c r="I87" s="70">
        <f t="shared" si="23"/>
        <v>3678677.2205859357</v>
      </c>
      <c r="J87" s="70">
        <f t="shared" si="23"/>
        <v>4904902.9607812474</v>
      </c>
      <c r="K87" s="70">
        <f>SUM(G87:J87)</f>
        <v>49049029.607812472</v>
      </c>
      <c r="L87" s="71">
        <f>(G87-B87)/B87</f>
        <v>-7.9999999999999974E-2</v>
      </c>
      <c r="M87" s="71">
        <f t="shared" si="22"/>
        <v>-7.9999999999999905E-2</v>
      </c>
      <c r="N87" s="71">
        <f t="shared" si="22"/>
        <v>-7.9999999999999905E-2</v>
      </c>
      <c r="O87" s="71">
        <f t="shared" si="22"/>
        <v>-8.0000000000000016E-2</v>
      </c>
      <c r="P87" s="71">
        <f t="shared" ref="P87:P88" si="24">(K87-F87)/F87</f>
        <v>-8.000000000000014E-2</v>
      </c>
    </row>
    <row r="88" spans="1:16" ht="16" thickBot="1" x14ac:dyDescent="0.25">
      <c r="A88" s="5" t="s">
        <v>4</v>
      </c>
      <c r="B88" s="20">
        <v>24479951.760000002</v>
      </c>
      <c r="C88" s="20">
        <v>6119987.9400000004</v>
      </c>
      <c r="D88" s="20">
        <v>55079891.460000001</v>
      </c>
      <c r="E88" s="20">
        <v>36719927.640000001</v>
      </c>
      <c r="F88" s="20">
        <v>122399758.8</v>
      </c>
      <c r="G88" s="22">
        <v>24479951.760000002</v>
      </c>
      <c r="H88" s="22">
        <v>6119987.9400000004</v>
      </c>
      <c r="I88" s="22">
        <v>55079891.460000001</v>
      </c>
      <c r="J88" s="22">
        <v>36719927.640000001</v>
      </c>
      <c r="K88" s="22">
        <f>SUM(G88:J88)</f>
        <v>122399758.8</v>
      </c>
      <c r="L88" s="71">
        <f t="shared" ref="L88:L89" si="25">(G88-B88)/B88</f>
        <v>0</v>
      </c>
      <c r="M88" s="71">
        <f t="shared" si="22"/>
        <v>0</v>
      </c>
      <c r="N88" s="71">
        <f t="shared" si="22"/>
        <v>0</v>
      </c>
      <c r="O88" s="71">
        <f t="shared" si="22"/>
        <v>0</v>
      </c>
      <c r="P88" s="71">
        <f t="shared" si="24"/>
        <v>0</v>
      </c>
    </row>
    <row r="89" spans="1:16" ht="16" thickBot="1" x14ac:dyDescent="0.25">
      <c r="A89" s="19" t="s">
        <v>5</v>
      </c>
      <c r="B89" s="20">
        <v>65360896.524777398</v>
      </c>
      <c r="C89" s="20">
        <v>41454848.202326797</v>
      </c>
      <c r="D89" s="20">
        <v>68031681.675156981</v>
      </c>
      <c r="E89" s="20">
        <v>45632635.109265916</v>
      </c>
      <c r="F89" s="20">
        <v>220480061.51152712</v>
      </c>
      <c r="G89" s="70">
        <f>SUM(G86:G88)</f>
        <v>62162046.76774615</v>
      </c>
      <c r="H89" s="70">
        <f>SUM(H86:H88)</f>
        <v>41761689.187944427</v>
      </c>
      <c r="I89" s="70">
        <f>SUM(I86:I88)</f>
        <v>67890861.25983122</v>
      </c>
      <c r="J89" s="70">
        <f>SUM(J86:J88)</f>
        <v>45277747.632479362</v>
      </c>
      <c r="K89" s="70">
        <f>SUM(K86:K88)</f>
        <v>217092344.84800118</v>
      </c>
      <c r="L89" s="71">
        <f t="shared" si="25"/>
        <v>-4.8941338431895715E-2</v>
      </c>
      <c r="M89" s="71">
        <f t="shared" si="22"/>
        <v>7.401811824760407E-3</v>
      </c>
      <c r="N89" s="71">
        <f t="shared" si="22"/>
        <v>-2.0699240685855924E-3</v>
      </c>
      <c r="O89" s="71">
        <f t="shared" si="22"/>
        <v>-7.777054205543618E-3</v>
      </c>
      <c r="P89" s="71">
        <f>(K89-F89)/F89</f>
        <v>-1.5365183773539643E-2</v>
      </c>
    </row>
    <row r="90" spans="1:16" ht="16" thickBot="1" x14ac:dyDescent="0.25"/>
    <row r="91" spans="1:16" ht="16" thickBot="1" x14ac:dyDescent="0.25">
      <c r="A91" s="30"/>
      <c r="B91" s="95" t="s">
        <v>26</v>
      </c>
      <c r="C91" s="95"/>
      <c r="D91" s="95"/>
      <c r="E91" s="95"/>
      <c r="F91" s="95"/>
      <c r="G91" s="97" t="s">
        <v>33</v>
      </c>
      <c r="H91" s="94"/>
      <c r="I91" s="94"/>
      <c r="J91" s="94"/>
      <c r="K91" s="94"/>
      <c r="L91" s="104" t="s">
        <v>53</v>
      </c>
      <c r="M91" s="105"/>
      <c r="N91" s="105"/>
      <c r="O91" s="105"/>
      <c r="P91" s="106"/>
    </row>
    <row r="92" spans="1:16" ht="16" thickBot="1" x14ac:dyDescent="0.25">
      <c r="A92" s="30" t="s">
        <v>1</v>
      </c>
      <c r="B92" s="33" t="s">
        <v>8</v>
      </c>
      <c r="C92" s="33" t="s">
        <v>9</v>
      </c>
      <c r="D92" s="33" t="s">
        <v>10</v>
      </c>
      <c r="E92" s="33" t="s">
        <v>11</v>
      </c>
      <c r="F92" s="34" t="s">
        <v>25</v>
      </c>
      <c r="G92" s="10" t="s">
        <v>8</v>
      </c>
      <c r="H92" s="10" t="s">
        <v>9</v>
      </c>
      <c r="I92" s="10" t="s">
        <v>10</v>
      </c>
      <c r="J92" s="10" t="s">
        <v>11</v>
      </c>
      <c r="K92" s="10" t="s">
        <v>25</v>
      </c>
      <c r="L92" s="29" t="s">
        <v>8</v>
      </c>
      <c r="M92" s="29" t="s">
        <v>9</v>
      </c>
      <c r="N92" s="29" t="s">
        <v>10</v>
      </c>
      <c r="O92" s="29" t="s">
        <v>11</v>
      </c>
      <c r="P92" s="29" t="s">
        <v>25</v>
      </c>
    </row>
    <row r="93" spans="1:16" ht="16" thickBot="1" x14ac:dyDescent="0.25">
      <c r="A93" s="3" t="s">
        <v>2</v>
      </c>
      <c r="B93" s="35">
        <v>445870.75533962273</v>
      </c>
      <c r="C93" s="35">
        <v>15605476.436886795</v>
      </c>
      <c r="D93" s="35">
        <v>4458707.5533962278</v>
      </c>
      <c r="E93" s="35">
        <v>1783483.0213584909</v>
      </c>
      <c r="F93" s="35">
        <v>22293537.766981136</v>
      </c>
      <c r="G93" s="22">
        <v>445870.75533962273</v>
      </c>
      <c r="H93" s="70">
        <f>H86*$G$79</f>
        <v>15599234.246312039</v>
      </c>
      <c r="I93" s="70">
        <f t="shared" ref="I93:J93" si="26">I86*$G$79</f>
        <v>4456924.0703748688</v>
      </c>
      <c r="J93" s="70">
        <f t="shared" si="26"/>
        <v>1782769.6281499476</v>
      </c>
      <c r="K93" s="70">
        <f>SUM(G93:J93)</f>
        <v>22284798.700176477</v>
      </c>
      <c r="L93" s="71">
        <f>(G93-B93)/B93</f>
        <v>0</v>
      </c>
      <c r="M93" s="71">
        <f t="shared" ref="M93:P93" si="27">(H93-C93)/C93</f>
        <v>-4.0000000000007526E-4</v>
      </c>
      <c r="N93" s="71">
        <f t="shared" si="27"/>
        <v>-4.0000000000010502E-4</v>
      </c>
      <c r="O93" s="71">
        <f t="shared" si="27"/>
        <v>-3.9999999999994841E-4</v>
      </c>
      <c r="P93" s="71">
        <f t="shared" si="27"/>
        <v>-3.9200000000009046E-4</v>
      </c>
    </row>
    <row r="94" spans="1:16" ht="16" thickBot="1" x14ac:dyDescent="0.25">
      <c r="A94" s="3" t="s">
        <v>3</v>
      </c>
      <c r="B94" s="35">
        <v>20392667.201074209</v>
      </c>
      <c r="C94" s="35">
        <v>2039266.7201074208</v>
      </c>
      <c r="D94" s="35">
        <v>2039266.7201074208</v>
      </c>
      <c r="E94" s="35">
        <v>2719022.2934765611</v>
      </c>
      <c r="F94" s="35">
        <v>27190222.934765615</v>
      </c>
      <c r="G94" s="70">
        <f>G87*$G$80</f>
        <v>18761253.824988272</v>
      </c>
      <c r="H94" s="70">
        <f t="shared" ref="H94:J94" si="28">H87*$G$80</f>
        <v>1876125.3824988273</v>
      </c>
      <c r="I94" s="70">
        <f t="shared" si="28"/>
        <v>1876125.3824988273</v>
      </c>
      <c r="J94" s="70">
        <f t="shared" si="28"/>
        <v>2501500.5099984361</v>
      </c>
      <c r="K94" s="70">
        <f>SUM(G94:J94)</f>
        <v>25015005.099984363</v>
      </c>
      <c r="L94" s="71">
        <f t="shared" ref="L94:L95" si="29">(G94-B94)/B94</f>
        <v>-8.0000000000000016E-2</v>
      </c>
      <c r="M94" s="71">
        <f t="shared" ref="M94:M96" si="30">(H94-C94)/C94</f>
        <v>-7.9999999999999932E-2</v>
      </c>
      <c r="N94" s="71">
        <f t="shared" ref="N94:N96" si="31">(I94-D94)/D94</f>
        <v>-7.9999999999999932E-2</v>
      </c>
      <c r="O94" s="71">
        <f t="shared" ref="O94:O96" si="32">(J94-E94)/E94</f>
        <v>-8.0000000000000043E-2</v>
      </c>
      <c r="P94" s="71">
        <f t="shared" ref="P94:P96" si="33">(K94-F94)/F94</f>
        <v>-8.0000000000000099E-2</v>
      </c>
    </row>
    <row r="95" spans="1:16" ht="16" thickBot="1" x14ac:dyDescent="0.25">
      <c r="A95" s="3" t="s">
        <v>4</v>
      </c>
      <c r="B95" s="35">
        <v>12301175.759399999</v>
      </c>
      <c r="C95" s="35">
        <v>3075293.9398499997</v>
      </c>
      <c r="D95" s="35">
        <v>27677645.458649997</v>
      </c>
      <c r="E95" s="35">
        <v>18451763.639099997</v>
      </c>
      <c r="F95" s="35">
        <v>61505878.796999991</v>
      </c>
      <c r="G95" s="22">
        <v>12301175.759399999</v>
      </c>
      <c r="H95" s="22">
        <v>3075293.9398499997</v>
      </c>
      <c r="I95" s="22">
        <v>27677645.458649997</v>
      </c>
      <c r="J95" s="22">
        <v>18451763.639099997</v>
      </c>
      <c r="K95" s="22">
        <f t="shared" ref="K95" si="34">SUM(G95:J95)</f>
        <v>61505878.796999991</v>
      </c>
      <c r="L95" s="71">
        <f t="shared" si="29"/>
        <v>0</v>
      </c>
      <c r="M95" s="71">
        <f t="shared" si="30"/>
        <v>0</v>
      </c>
      <c r="N95" s="71">
        <f t="shared" si="31"/>
        <v>0</v>
      </c>
      <c r="O95" s="71">
        <f t="shared" si="32"/>
        <v>0</v>
      </c>
      <c r="P95" s="71">
        <f t="shared" si="33"/>
        <v>0</v>
      </c>
    </row>
    <row r="96" spans="1:16" ht="16" thickBot="1" x14ac:dyDescent="0.25">
      <c r="A96" s="30" t="s">
        <v>5</v>
      </c>
      <c r="B96" s="35">
        <v>33139713.71581383</v>
      </c>
      <c r="C96" s="35">
        <v>20720037.096844215</v>
      </c>
      <c r="D96" s="35">
        <v>34175619.732153647</v>
      </c>
      <c r="E96" s="35">
        <v>22954268.953935049</v>
      </c>
      <c r="F96" s="35">
        <v>110989639.49874675</v>
      </c>
      <c r="G96" s="70">
        <f>SUM(G93:G95)</f>
        <v>31508300.339727893</v>
      </c>
      <c r="H96" s="70">
        <f t="shared" ref="H96:I96" si="35">SUM(H93:H95)</f>
        <v>20550653.568660866</v>
      </c>
      <c r="I96" s="70">
        <f t="shared" si="35"/>
        <v>34010694.911523692</v>
      </c>
      <c r="J96" s="70">
        <f>SUM(J93:J95)</f>
        <v>22736033.777248383</v>
      </c>
      <c r="K96" s="70">
        <f>SUM(K93:K95)</f>
        <v>108805682.59716083</v>
      </c>
      <c r="L96" s="71">
        <f>(G96-B96)/B96</f>
        <v>-4.9228348502825127E-2</v>
      </c>
      <c r="M96" s="71">
        <f t="shared" si="30"/>
        <v>-8.1748660676455344E-3</v>
      </c>
      <c r="N96" s="71">
        <f t="shared" si="31"/>
        <v>-4.8258033628220398E-3</v>
      </c>
      <c r="O96" s="71">
        <f t="shared" si="32"/>
        <v>-9.507389545910799E-3</v>
      </c>
      <c r="P96" s="71">
        <f t="shared" si="33"/>
        <v>-1.9677124022108226E-2</v>
      </c>
    </row>
  </sheetData>
  <mergeCells count="21">
    <mergeCell ref="B91:F91"/>
    <mergeCell ref="G91:K91"/>
    <mergeCell ref="B77:D77"/>
    <mergeCell ref="E77:G77"/>
    <mergeCell ref="L77:N77"/>
    <mergeCell ref="L84:P84"/>
    <mergeCell ref="L91:P91"/>
    <mergeCell ref="M1:Q1"/>
    <mergeCell ref="A11:G11"/>
    <mergeCell ref="A18:G18"/>
    <mergeCell ref="I18:O18"/>
    <mergeCell ref="G84:K84"/>
    <mergeCell ref="B84:F84"/>
    <mergeCell ref="A28:G28"/>
    <mergeCell ref="A37:G37"/>
    <mergeCell ref="A46:F46"/>
    <mergeCell ref="A53:F53"/>
    <mergeCell ref="A1:E1"/>
    <mergeCell ref="G1:K1"/>
    <mergeCell ref="A44:G44"/>
    <mergeCell ref="A61:F61"/>
  </mergeCells>
  <pageMargins left="0.7" right="0.7" top="0.75" bottom="0.75" header="0.3" footer="0.3"/>
  <pageSetup paperSize="9" orientation="portrait" r:id="rId1"/>
  <ignoredErrors>
    <ignoredError sqref="C21:E21" formula="1"/>
    <ignoredError sqref="K88 K9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9.83203125" customWidth="1"/>
    <col min="2" max="5" width="12.1640625" bestFit="1" customWidth="1"/>
    <col min="6" max="6" width="1.33203125" customWidth="1"/>
    <col min="7" max="7" width="10.6640625" customWidth="1"/>
    <col min="8" max="11" width="7" bestFit="1" customWidth="1"/>
    <col min="12" max="12" width="1.33203125" customWidth="1"/>
    <col min="13" max="13" width="8.1640625" bestFit="1" customWidth="1"/>
    <col min="14" max="17" width="7" bestFit="1" customWidth="1"/>
  </cols>
  <sheetData>
    <row r="1" spans="1:17" ht="16" thickBot="1" x14ac:dyDescent="0.25">
      <c r="A1" s="97" t="s">
        <v>0</v>
      </c>
      <c r="B1" s="94"/>
      <c r="C1" s="94"/>
      <c r="D1" s="94"/>
      <c r="E1" s="94"/>
      <c r="G1" s="97" t="s">
        <v>6</v>
      </c>
      <c r="H1" s="94"/>
      <c r="I1" s="94"/>
      <c r="J1" s="94"/>
      <c r="K1" s="94"/>
      <c r="M1" s="89" t="s">
        <v>7</v>
      </c>
      <c r="N1" s="90"/>
      <c r="O1" s="90"/>
      <c r="P1" s="90"/>
      <c r="Q1" s="91"/>
    </row>
    <row r="2" spans="1:17" ht="16" thickBot="1" x14ac:dyDescent="0.25">
      <c r="A2" s="1" t="s">
        <v>1</v>
      </c>
      <c r="B2" s="2">
        <v>2017</v>
      </c>
      <c r="C2" s="2">
        <v>2018</v>
      </c>
      <c r="D2" s="2">
        <v>2019</v>
      </c>
      <c r="E2" s="2">
        <v>2020</v>
      </c>
      <c r="G2" s="9" t="s">
        <v>1</v>
      </c>
      <c r="H2" s="10">
        <v>2017</v>
      </c>
      <c r="I2" s="10">
        <v>2018</v>
      </c>
      <c r="J2" s="10">
        <v>2019</v>
      </c>
      <c r="K2" s="10">
        <v>2020</v>
      </c>
      <c r="M2" s="9" t="s">
        <v>1</v>
      </c>
      <c r="N2" s="10" t="s">
        <v>8</v>
      </c>
      <c r="O2" s="10" t="s">
        <v>9</v>
      </c>
      <c r="P2" s="10" t="s">
        <v>10</v>
      </c>
      <c r="Q2" s="10" t="s">
        <v>11</v>
      </c>
    </row>
    <row r="3" spans="1:17" ht="16" thickBot="1" x14ac:dyDescent="0.25">
      <c r="A3" s="3" t="s">
        <v>2</v>
      </c>
      <c r="B3" s="4">
        <v>40000000</v>
      </c>
      <c r="C3" s="4">
        <v>41000000</v>
      </c>
      <c r="D3" s="4">
        <v>42025000</v>
      </c>
      <c r="E3" s="4">
        <v>43075625</v>
      </c>
      <c r="G3" s="5" t="s">
        <v>2</v>
      </c>
      <c r="H3" s="11">
        <v>0.5</v>
      </c>
      <c r="I3" s="11">
        <v>0.4995</v>
      </c>
      <c r="J3" s="11">
        <v>0.499</v>
      </c>
      <c r="K3" s="11">
        <v>0.4985</v>
      </c>
      <c r="M3" s="13" t="s">
        <v>2</v>
      </c>
      <c r="N3" s="14">
        <v>0.02</v>
      </c>
      <c r="O3" s="14">
        <v>0.7</v>
      </c>
      <c r="P3" s="14">
        <v>0.2</v>
      </c>
      <c r="Q3" s="14">
        <v>0.08</v>
      </c>
    </row>
    <row r="4" spans="1:17" ht="16" thickBot="1" x14ac:dyDescent="0.25">
      <c r="A4" s="5" t="s">
        <v>3</v>
      </c>
      <c r="B4" s="6">
        <v>34500000</v>
      </c>
      <c r="C4" s="6">
        <v>38898750</v>
      </c>
      <c r="D4" s="6">
        <v>43495875</v>
      </c>
      <c r="E4" s="6">
        <v>48298545</v>
      </c>
      <c r="G4" s="5" t="s">
        <v>3</v>
      </c>
      <c r="H4" s="11">
        <v>0.55000000000000004</v>
      </c>
      <c r="I4" s="11">
        <v>0.54</v>
      </c>
      <c r="J4" s="11">
        <v>0.53</v>
      </c>
      <c r="K4" s="11">
        <v>0.52</v>
      </c>
      <c r="M4" s="13" t="s">
        <v>3</v>
      </c>
      <c r="N4" s="14">
        <v>0.75</v>
      </c>
      <c r="O4" s="14">
        <v>7.4999999999999997E-2</v>
      </c>
      <c r="P4" s="14">
        <v>7.4999999999999997E-2</v>
      </c>
      <c r="Q4" s="14">
        <v>0.1</v>
      </c>
    </row>
    <row r="5" spans="1:17" ht="16" thickBot="1" x14ac:dyDescent="0.25">
      <c r="A5" s="5" t="s">
        <v>4</v>
      </c>
      <c r="B5" s="6">
        <v>120000000</v>
      </c>
      <c r="C5" s="6">
        <v>121200000</v>
      </c>
      <c r="D5" s="6">
        <v>122412000</v>
      </c>
      <c r="E5" s="6">
        <v>123636120</v>
      </c>
      <c r="G5" s="5" t="s">
        <v>4</v>
      </c>
      <c r="H5" s="11">
        <v>0.50049999999999994</v>
      </c>
      <c r="I5" s="11">
        <v>0.501</v>
      </c>
      <c r="J5" s="11">
        <v>0.50149999999999995</v>
      </c>
      <c r="K5" s="11">
        <v>0.502</v>
      </c>
      <c r="M5" s="13" t="s">
        <v>4</v>
      </c>
      <c r="N5" s="14">
        <v>0.2</v>
      </c>
      <c r="O5" s="14">
        <v>0.05</v>
      </c>
      <c r="P5" s="14">
        <v>0.45</v>
      </c>
      <c r="Q5" s="14">
        <v>0.3</v>
      </c>
    </row>
    <row r="6" spans="1:17" ht="16" thickBot="1" x14ac:dyDescent="0.25">
      <c r="A6" s="7" t="s">
        <v>5</v>
      </c>
      <c r="B6" s="8">
        <v>194500000</v>
      </c>
      <c r="C6" s="8">
        <v>201098750</v>
      </c>
      <c r="D6" s="8">
        <v>207932875</v>
      </c>
      <c r="E6" s="8">
        <v>215010290</v>
      </c>
      <c r="G6" s="7" t="s">
        <v>5</v>
      </c>
      <c r="H6" s="12">
        <v>0.50919999999999999</v>
      </c>
      <c r="I6" s="12">
        <v>0.50819999999999999</v>
      </c>
      <c r="J6" s="12">
        <v>0.50700000000000001</v>
      </c>
      <c r="K6" s="12">
        <v>0.50529999999999997</v>
      </c>
      <c r="M6" s="15"/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ye</dc:creator>
  <cp:lastModifiedBy>Duo Zhang</cp:lastModifiedBy>
  <dcterms:created xsi:type="dcterms:W3CDTF">2023-08-02T01:36:50Z</dcterms:created>
  <dcterms:modified xsi:type="dcterms:W3CDTF">2024-11-04T21:24:10Z</dcterms:modified>
</cp:coreProperties>
</file>