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admin\Desktop\tong-hop-bai-tap-excel-tu-co-ban-toi-nang-cao\tong-hop-bai-tap-excel-tu-co-ban-toi-nang-cao\"/>
    </mc:Choice>
  </mc:AlternateContent>
  <xr:revisionPtr revIDLastSave="0" documentId="13_ncr:1_{7855AE9B-A9C9-4A7B-9B58-23129217EF7D}" xr6:coauthVersionLast="36" xr6:coauthVersionMax="36" xr10:uidLastSave="{00000000-0000-0000-0000-000000000000}"/>
  <bookViews>
    <workbookView xWindow="0" yWindow="0" windowWidth="15360" windowHeight="7545" xr2:uid="{00000000-000D-0000-FFFF-FFFF00000000}"/>
  </bookViews>
  <sheets>
    <sheet name="Các hàm xử lý chuỗi" sheetId="1" r:id="rId1"/>
    <sheet name="Các hàm ngày tháng thời gian" sheetId="2" r:id="rId2"/>
    <sheet name="Bảng tính tiền nước" sheetId="3" r:id="rId3"/>
    <sheet name="Bảng kết quả học tập" sheetId="4" r:id="rId4"/>
    <sheet name="Bảng điểm học sinh" sheetId="6" r:id="rId5"/>
    <sheet name="Bảng kê hàng tồn kho" sheetId="7" r:id="rId6"/>
    <sheet name="Báo cáo tình hình kinh doanh" sheetId="8" r:id="rId7"/>
    <sheet name="Bảng thống kê bán hàng" sheetId="9" r:id="rId8"/>
    <sheet name="Báo cáo doanh thu" sheetId="10" r:id="rId9"/>
    <sheet name="Xếp loại điểm thi" sheetId="11" r:id="rId10"/>
    <sheet name="Kết quả tuyển sinh" sheetId="13" r:id="rId11"/>
    <sheet name="Bảng thống kê và tiêu thụ" sheetId="12" r:id="rId12"/>
    <sheet name="Thống kê cuộc gọi" sheetId="14" r:id="rId13"/>
    <sheet name="Xếp loại và tiền thưởng" sheetId="15" r:id="rId14"/>
    <sheet name="Bảng tính tiền khách sạn" sheetId="16" r:id="rId15"/>
    <sheet name="Xử lý điểm thi" sheetId="17" r:id="rId16"/>
    <sheet name="Bảng kiểm tra chất lượng" sheetId="18" r:id="rId17"/>
    <sheet name="Bảng lương" sheetId="19" r:id="rId18"/>
    <sheet name="Bảng tính tiền ks" sheetId="20" r:id="rId19"/>
    <sheet name="Bảng tính tiền thuê xe" sheetId="21" r:id="rId20"/>
    <sheet name="kết quả thi tuyển sinh" sheetId="22" r:id="rId21"/>
    <sheet name="Tình hình sản xuất nông sản" sheetId="23" r:id="rId2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D3" i="1"/>
  <c r="C4" i="1"/>
  <c r="C5" i="1"/>
  <c r="C6" i="1"/>
  <c r="C3" i="1"/>
  <c r="D11" i="23" l="1"/>
  <c r="E10" i="23"/>
  <c r="C10" i="23"/>
  <c r="E9" i="23"/>
  <c r="C9" i="23"/>
  <c r="E8" i="23"/>
  <c r="C8" i="23"/>
  <c r="E7" i="23"/>
  <c r="C7" i="23"/>
  <c r="E6" i="23"/>
  <c r="C6" i="23"/>
  <c r="E5" i="23"/>
  <c r="C5" i="23"/>
  <c r="E4" i="23"/>
  <c r="C4" i="23"/>
  <c r="I9" i="22"/>
  <c r="H9" i="22"/>
  <c r="G9" i="22"/>
  <c r="F9" i="22"/>
  <c r="I8" i="22"/>
  <c r="H8" i="22"/>
  <c r="G8" i="22"/>
  <c r="F8" i="22"/>
  <c r="I7" i="22"/>
  <c r="H7" i="22"/>
  <c r="G7" i="22"/>
  <c r="F7" i="22"/>
  <c r="I6" i="22"/>
  <c r="H6" i="22"/>
  <c r="G6" i="22"/>
  <c r="F6" i="22"/>
  <c r="I5" i="22"/>
  <c r="H5" i="22"/>
  <c r="G5" i="22"/>
  <c r="F5" i="22"/>
  <c r="I4" i="22"/>
  <c r="H4" i="22"/>
  <c r="G4" i="22"/>
  <c r="F4" i="22"/>
  <c r="D32" i="21"/>
  <c r="D30" i="21"/>
  <c r="G9" i="21"/>
  <c r="F9" i="21"/>
  <c r="G8" i="21"/>
  <c r="F8" i="21"/>
  <c r="H8" i="21" s="1"/>
  <c r="G7" i="21"/>
  <c r="F7" i="21"/>
  <c r="G6" i="21"/>
  <c r="F6" i="21"/>
  <c r="G5" i="21"/>
  <c r="H5" i="21" s="1"/>
  <c r="E29" i="21" s="1"/>
  <c r="F5" i="21"/>
  <c r="D29" i="21" s="1"/>
  <c r="H4" i="21"/>
  <c r="G4" i="21"/>
  <c r="F4" i="21"/>
  <c r="J34" i="20"/>
  <c r="J32" i="20"/>
  <c r="J30" i="20"/>
  <c r="J29" i="20"/>
  <c r="H13" i="20"/>
  <c r="F13" i="20"/>
  <c r="I13" i="20" s="1"/>
  <c r="H12" i="20"/>
  <c r="F12" i="20"/>
  <c r="J12" i="20" s="1"/>
  <c r="H11" i="20"/>
  <c r="F11" i="20"/>
  <c r="H10" i="20"/>
  <c r="F10" i="20"/>
  <c r="H9" i="20"/>
  <c r="F9" i="20"/>
  <c r="H8" i="20"/>
  <c r="F8" i="20"/>
  <c r="J8" i="20" s="1"/>
  <c r="J7" i="20"/>
  <c r="F38" i="20" s="1"/>
  <c r="H7" i="20"/>
  <c r="F7" i="20"/>
  <c r="H6" i="20"/>
  <c r="F6" i="20"/>
  <c r="H5" i="20"/>
  <c r="F5" i="20"/>
  <c r="H4" i="20"/>
  <c r="F4" i="20"/>
  <c r="H14" i="19"/>
  <c r="G13" i="19"/>
  <c r="I13" i="19" s="1"/>
  <c r="E13" i="19"/>
  <c r="G12" i="19"/>
  <c r="I12" i="19" s="1"/>
  <c r="E12" i="19"/>
  <c r="G11" i="19"/>
  <c r="I11" i="19" s="1"/>
  <c r="E11" i="19"/>
  <c r="G10" i="19"/>
  <c r="I10" i="19" s="1"/>
  <c r="E10" i="19"/>
  <c r="I9" i="19"/>
  <c r="G9" i="19"/>
  <c r="E9" i="19"/>
  <c r="G8" i="19"/>
  <c r="I8" i="19" s="1"/>
  <c r="E8" i="19"/>
  <c r="I7" i="19"/>
  <c r="G7" i="19"/>
  <c r="E7" i="19"/>
  <c r="G6" i="19"/>
  <c r="I6" i="19" s="1"/>
  <c r="E6" i="19"/>
  <c r="G5" i="19"/>
  <c r="I5" i="19" s="1"/>
  <c r="E5" i="19"/>
  <c r="G4" i="19"/>
  <c r="E4" i="19"/>
  <c r="H14" i="18"/>
  <c r="J14" i="18" s="1"/>
  <c r="G14" i="18"/>
  <c r="H13" i="18"/>
  <c r="J13" i="18" s="1"/>
  <c r="G13" i="18"/>
  <c r="H12" i="18"/>
  <c r="G12" i="18"/>
  <c r="H11" i="18"/>
  <c r="J11" i="18" s="1"/>
  <c r="G11" i="18"/>
  <c r="H10" i="18"/>
  <c r="J10" i="18" s="1"/>
  <c r="G10" i="18"/>
  <c r="H9" i="18"/>
  <c r="G9" i="18"/>
  <c r="H8" i="18"/>
  <c r="J8" i="18" s="1"/>
  <c r="G8" i="18"/>
  <c r="H7" i="18"/>
  <c r="J7" i="18" s="1"/>
  <c r="G7" i="18"/>
  <c r="H6" i="18"/>
  <c r="G6" i="18"/>
  <c r="H5" i="18"/>
  <c r="J5" i="18" s="1"/>
  <c r="G5" i="18"/>
  <c r="C8" i="17"/>
  <c r="G8" i="17" s="1"/>
  <c r="H8" i="17" s="1"/>
  <c r="I8" i="17" s="1"/>
  <c r="C7" i="17"/>
  <c r="G7" i="17" s="1"/>
  <c r="H7" i="17" s="1"/>
  <c r="I7" i="17" s="1"/>
  <c r="C6" i="17"/>
  <c r="G6" i="17" s="1"/>
  <c r="H6" i="17" s="1"/>
  <c r="I6" i="17" s="1"/>
  <c r="C5" i="17"/>
  <c r="G5" i="17" s="1"/>
  <c r="H5" i="17" s="1"/>
  <c r="I5" i="17" s="1"/>
  <c r="C4" i="17"/>
  <c r="G4" i="17" s="1"/>
  <c r="H4" i="17" s="1"/>
  <c r="I4" i="17" s="1"/>
  <c r="C3" i="17"/>
  <c r="G3" i="17" s="1"/>
  <c r="H3" i="17" s="1"/>
  <c r="K11" i="16"/>
  <c r="I11" i="16"/>
  <c r="H11" i="16"/>
  <c r="J11" i="16" s="1"/>
  <c r="F11" i="16"/>
  <c r="E11" i="16"/>
  <c r="G11" i="16" s="1"/>
  <c r="K10" i="16"/>
  <c r="I10" i="16"/>
  <c r="J10" i="16" s="1"/>
  <c r="H10" i="16"/>
  <c r="F10" i="16"/>
  <c r="E10" i="16"/>
  <c r="K9" i="16"/>
  <c r="I9" i="16"/>
  <c r="H9" i="16"/>
  <c r="F9" i="16"/>
  <c r="E9" i="16"/>
  <c r="G9" i="16" s="1"/>
  <c r="K8" i="16"/>
  <c r="I8" i="16"/>
  <c r="J8" i="16" s="1"/>
  <c r="H8" i="16"/>
  <c r="F8" i="16"/>
  <c r="E8" i="16"/>
  <c r="K7" i="16"/>
  <c r="I7" i="16"/>
  <c r="H7" i="16"/>
  <c r="F7" i="16"/>
  <c r="E7" i="16"/>
  <c r="G7" i="16" s="1"/>
  <c r="K6" i="16"/>
  <c r="I6" i="16"/>
  <c r="J6" i="16" s="1"/>
  <c r="H6" i="16"/>
  <c r="F6" i="16"/>
  <c r="E6" i="16"/>
  <c r="K5" i="16"/>
  <c r="I5" i="16"/>
  <c r="H5" i="16"/>
  <c r="F5" i="16"/>
  <c r="E5" i="16"/>
  <c r="G5" i="16" s="1"/>
  <c r="K4" i="16"/>
  <c r="I4" i="16"/>
  <c r="J4" i="16" s="1"/>
  <c r="H4" i="16"/>
  <c r="F4" i="16"/>
  <c r="E4" i="16"/>
  <c r="F11" i="15"/>
  <c r="G11" i="15" s="1"/>
  <c r="F10" i="15"/>
  <c r="G10" i="15" s="1"/>
  <c r="F9" i="15"/>
  <c r="G9" i="15" s="1"/>
  <c r="F8" i="15"/>
  <c r="G8" i="15" s="1"/>
  <c r="F7" i="15"/>
  <c r="G7" i="15" s="1"/>
  <c r="F6" i="15"/>
  <c r="G6" i="15" s="1"/>
  <c r="F5" i="15"/>
  <c r="G5" i="15" s="1"/>
  <c r="F4" i="15"/>
  <c r="G4" i="15" s="1"/>
  <c r="F3" i="15"/>
  <c r="G3" i="15" s="1"/>
  <c r="A27" i="14"/>
  <c r="I24" i="14"/>
  <c r="H24" i="14"/>
  <c r="B24" i="14"/>
  <c r="I22" i="14"/>
  <c r="H22" i="14"/>
  <c r="I15" i="14"/>
  <c r="H15" i="14"/>
  <c r="C15" i="14"/>
  <c r="F15" i="14" s="1"/>
  <c r="G15" i="14" s="1"/>
  <c r="I14" i="14"/>
  <c r="H14" i="14"/>
  <c r="F14" i="14"/>
  <c r="G14" i="14" s="1"/>
  <c r="C14" i="14"/>
  <c r="I13" i="14"/>
  <c r="H13" i="14"/>
  <c r="G13" i="14"/>
  <c r="F13" i="14"/>
  <c r="C13" i="14"/>
  <c r="I12" i="14"/>
  <c r="H12" i="14"/>
  <c r="F12" i="14"/>
  <c r="G12" i="14" s="1"/>
  <c r="C19" i="14" s="1"/>
  <c r="C12" i="14"/>
  <c r="I11" i="14"/>
  <c r="H11" i="14"/>
  <c r="C11" i="14"/>
  <c r="F11" i="14" s="1"/>
  <c r="G11" i="14" s="1"/>
  <c r="I10" i="14"/>
  <c r="H10" i="14"/>
  <c r="F10" i="14"/>
  <c r="G10" i="14" s="1"/>
  <c r="C18" i="14" s="1"/>
  <c r="C10" i="14"/>
  <c r="I25" i="13"/>
  <c r="G25" i="13"/>
  <c r="H25" i="13" s="1"/>
  <c r="J25" i="13" s="1"/>
  <c r="C25" i="13"/>
  <c r="I24" i="13"/>
  <c r="C24" i="13"/>
  <c r="G24" i="13" s="1"/>
  <c r="H24" i="13" s="1"/>
  <c r="J24" i="13" s="1"/>
  <c r="O23" i="13"/>
  <c r="I23" i="13"/>
  <c r="G23" i="13"/>
  <c r="H23" i="13" s="1"/>
  <c r="J23" i="13" s="1"/>
  <c r="C23" i="13"/>
  <c r="I22" i="13"/>
  <c r="C22" i="13"/>
  <c r="G22" i="13" s="1"/>
  <c r="H22" i="13" s="1"/>
  <c r="J22" i="13" s="1"/>
  <c r="I21" i="13"/>
  <c r="G21" i="13"/>
  <c r="H21" i="13" s="1"/>
  <c r="J21" i="13" s="1"/>
  <c r="C21" i="13"/>
  <c r="C20" i="13"/>
  <c r="G20" i="13" s="1"/>
  <c r="I19" i="13"/>
  <c r="G19" i="13"/>
  <c r="H19" i="13" s="1"/>
  <c r="J19" i="13" s="1"/>
  <c r="C19" i="13"/>
  <c r="C18" i="13"/>
  <c r="G18" i="13" s="1"/>
  <c r="C17" i="13"/>
  <c r="G17" i="13" s="1"/>
  <c r="H17" i="13" s="1"/>
  <c r="J17" i="13" s="1"/>
  <c r="C16" i="13"/>
  <c r="G16" i="13" s="1"/>
  <c r="E10" i="12"/>
  <c r="G10" i="12" s="1"/>
  <c r="D10" i="12"/>
  <c r="G9" i="12"/>
  <c r="E9" i="12"/>
  <c r="D9" i="12"/>
  <c r="E8" i="12"/>
  <c r="G8" i="12" s="1"/>
  <c r="D8" i="12"/>
  <c r="E7" i="12"/>
  <c r="G7" i="12" s="1"/>
  <c r="D7" i="12"/>
  <c r="E6" i="12"/>
  <c r="G6" i="12" s="1"/>
  <c r="D6" i="12"/>
  <c r="E5" i="12"/>
  <c r="G5" i="12" s="1"/>
  <c r="D26" i="12" s="1"/>
  <c r="D5" i="12"/>
  <c r="P17" i="11"/>
  <c r="O17" i="11"/>
  <c r="Q17" i="11" s="1"/>
  <c r="N17" i="11"/>
  <c r="P16" i="11"/>
  <c r="O16" i="11"/>
  <c r="N16" i="11"/>
  <c r="P15" i="11"/>
  <c r="O15" i="11"/>
  <c r="Q15" i="11" s="1"/>
  <c r="N15" i="11"/>
  <c r="P14" i="11"/>
  <c r="O14" i="11"/>
  <c r="N14" i="11"/>
  <c r="P13" i="11"/>
  <c r="O13" i="11"/>
  <c r="Q13" i="11" s="1"/>
  <c r="N13" i="11"/>
  <c r="P12" i="11"/>
  <c r="O12" i="11"/>
  <c r="N12" i="11"/>
  <c r="P11" i="11"/>
  <c r="O11" i="11"/>
  <c r="Q11" i="11" s="1"/>
  <c r="N11" i="11"/>
  <c r="P10" i="11"/>
  <c r="O10" i="11"/>
  <c r="N10" i="11"/>
  <c r="P9" i="11"/>
  <c r="O9" i="11"/>
  <c r="Q9" i="11" s="1"/>
  <c r="N9" i="11"/>
  <c r="P8" i="11"/>
  <c r="O8" i="11"/>
  <c r="N8" i="11"/>
  <c r="P7" i="11"/>
  <c r="O7" i="11"/>
  <c r="Q7" i="11" s="1"/>
  <c r="N7" i="11"/>
  <c r="P6" i="11"/>
  <c r="O6" i="11"/>
  <c r="N6" i="11"/>
  <c r="P5" i="11"/>
  <c r="O5" i="11"/>
  <c r="Q5" i="11" s="1"/>
  <c r="N5" i="11"/>
  <c r="G32" i="10"/>
  <c r="F32" i="10"/>
  <c r="H32" i="10" s="1"/>
  <c r="D32" i="10"/>
  <c r="G31" i="10"/>
  <c r="H31" i="10" s="1"/>
  <c r="F31" i="10"/>
  <c r="D31" i="10"/>
  <c r="G30" i="10"/>
  <c r="F30" i="10"/>
  <c r="H30" i="10" s="1"/>
  <c r="D30" i="10"/>
  <c r="G29" i="10"/>
  <c r="F29" i="10"/>
  <c r="D29" i="10"/>
  <c r="G28" i="10"/>
  <c r="F28" i="10"/>
  <c r="H28" i="10" s="1"/>
  <c r="D28" i="10"/>
  <c r="G27" i="10"/>
  <c r="F27" i="10"/>
  <c r="D27" i="10"/>
  <c r="G26" i="10"/>
  <c r="F26" i="10"/>
  <c r="H26" i="10" s="1"/>
  <c r="D26" i="10"/>
  <c r="G25" i="10"/>
  <c r="F25" i="10"/>
  <c r="D25" i="10"/>
  <c r="G24" i="10"/>
  <c r="F24" i="10"/>
  <c r="H24" i="10" s="1"/>
  <c r="D24" i="10"/>
  <c r="G23" i="10"/>
  <c r="F23" i="10"/>
  <c r="D23" i="10"/>
  <c r="G22" i="10"/>
  <c r="F22" i="10"/>
  <c r="H22" i="10" s="1"/>
  <c r="D22" i="10"/>
  <c r="G21" i="10"/>
  <c r="F21" i="10"/>
  <c r="D21" i="10"/>
  <c r="G20" i="10"/>
  <c r="F20" i="10"/>
  <c r="H20" i="10" s="1"/>
  <c r="D20" i="10"/>
  <c r="G19" i="10"/>
  <c r="F19" i="10"/>
  <c r="D19" i="10"/>
  <c r="G18" i="10"/>
  <c r="F18" i="10"/>
  <c r="H18" i="10" s="1"/>
  <c r="D18" i="10"/>
  <c r="G17" i="10"/>
  <c r="F17" i="10"/>
  <c r="D17" i="10"/>
  <c r="G16" i="10"/>
  <c r="F16" i="10"/>
  <c r="H16" i="10" s="1"/>
  <c r="D16" i="10"/>
  <c r="G15" i="10"/>
  <c r="F15" i="10"/>
  <c r="D15" i="10"/>
  <c r="G14" i="10"/>
  <c r="F14" i="10"/>
  <c r="H14" i="10" s="1"/>
  <c r="D14" i="10"/>
  <c r="G13" i="10"/>
  <c r="F13" i="10"/>
  <c r="D13" i="10"/>
  <c r="G13" i="9"/>
  <c r="H13" i="9" s="1"/>
  <c r="E13" i="9"/>
  <c r="C13" i="9"/>
  <c r="G12" i="9"/>
  <c r="H12" i="9" s="1"/>
  <c r="E12" i="9"/>
  <c r="C12" i="9"/>
  <c r="G11" i="9"/>
  <c r="H11" i="9" s="1"/>
  <c r="E11" i="9"/>
  <c r="C11" i="9"/>
  <c r="G10" i="9"/>
  <c r="H10" i="9" s="1"/>
  <c r="E10" i="9"/>
  <c r="C10" i="9"/>
  <c r="G9" i="9"/>
  <c r="H9" i="9" s="1"/>
  <c r="E9" i="9"/>
  <c r="C9" i="9"/>
  <c r="G8" i="9"/>
  <c r="H8" i="9" s="1"/>
  <c r="E8" i="9"/>
  <c r="C8" i="9"/>
  <c r="G7" i="9"/>
  <c r="H7" i="9" s="1"/>
  <c r="E7" i="9"/>
  <c r="C7" i="9"/>
  <c r="G6" i="9"/>
  <c r="H6" i="9" s="1"/>
  <c r="E6" i="9"/>
  <c r="C6" i="9"/>
  <c r="G5" i="9"/>
  <c r="H5" i="9" s="1"/>
  <c r="E5" i="9"/>
  <c r="C5" i="9"/>
  <c r="G4" i="9"/>
  <c r="H4" i="9" s="1"/>
  <c r="E4" i="9"/>
  <c r="C4" i="9"/>
  <c r="J38" i="8"/>
  <c r="J37" i="8"/>
  <c r="J35" i="8"/>
  <c r="J34" i="8"/>
  <c r="J30" i="8"/>
  <c r="J29" i="8"/>
  <c r="J28" i="8"/>
  <c r="J26" i="8"/>
  <c r="J24" i="8"/>
  <c r="J22" i="8"/>
  <c r="J21" i="8"/>
  <c r="J20" i="8"/>
  <c r="J19" i="8"/>
  <c r="M15" i="8"/>
  <c r="H14" i="8"/>
  <c r="H13" i="8"/>
  <c r="O12" i="8"/>
  <c r="M12" i="8"/>
  <c r="H12" i="8"/>
  <c r="H11" i="8"/>
  <c r="H10" i="8"/>
  <c r="O9" i="8"/>
  <c r="M9" i="8"/>
  <c r="H9" i="8"/>
  <c r="H8" i="8"/>
  <c r="H7" i="8"/>
  <c r="J31" i="8" s="1"/>
  <c r="H6" i="8"/>
  <c r="H5" i="8"/>
  <c r="E16" i="7"/>
  <c r="E15" i="7"/>
  <c r="E17" i="7" s="1"/>
  <c r="E13" i="7"/>
  <c r="J13" i="7" s="1"/>
  <c r="F12" i="7"/>
  <c r="G12" i="7" s="1"/>
  <c r="E12" i="7"/>
  <c r="E10" i="7"/>
  <c r="F10" i="7" s="1"/>
  <c r="G10" i="7" s="1"/>
  <c r="E9" i="7"/>
  <c r="F9" i="7" s="1"/>
  <c r="G9" i="7" s="1"/>
  <c r="F8" i="7"/>
  <c r="E8" i="7"/>
  <c r="E6" i="7"/>
  <c r="F6" i="7" s="1"/>
  <c r="G6" i="7" s="1"/>
  <c r="E5" i="7"/>
  <c r="F5" i="7" s="1"/>
  <c r="G5" i="7" s="1"/>
  <c r="F4" i="7"/>
  <c r="E4" i="7"/>
  <c r="E3" i="7"/>
  <c r="L12" i="6"/>
  <c r="M12" i="6" s="1"/>
  <c r="K12" i="6"/>
  <c r="L11" i="6"/>
  <c r="M11" i="6" s="1"/>
  <c r="K11" i="6"/>
  <c r="L10" i="6"/>
  <c r="M10" i="6" s="1"/>
  <c r="K10" i="6"/>
  <c r="L9" i="6"/>
  <c r="M9" i="6" s="1"/>
  <c r="K9" i="6"/>
  <c r="L8" i="6"/>
  <c r="M8" i="6" s="1"/>
  <c r="K8" i="6"/>
  <c r="L7" i="6"/>
  <c r="M7" i="6" s="1"/>
  <c r="K7" i="6"/>
  <c r="L6" i="6"/>
  <c r="M6" i="6" s="1"/>
  <c r="K6" i="6"/>
  <c r="L5" i="6"/>
  <c r="M5" i="6" s="1"/>
  <c r="K5" i="6"/>
  <c r="L4" i="6"/>
  <c r="M4" i="6" s="1"/>
  <c r="K4" i="6"/>
  <c r="L3" i="6"/>
  <c r="B25" i="6" s="1"/>
  <c r="K3" i="6"/>
  <c r="I14" i="4"/>
  <c r="K14" i="4" s="1"/>
  <c r="I13" i="4"/>
  <c r="J13" i="4" s="1"/>
  <c r="I12" i="4"/>
  <c r="K12" i="4" s="1"/>
  <c r="I11" i="4"/>
  <c r="K11" i="4" s="1"/>
  <c r="I10" i="4"/>
  <c r="K10" i="4" s="1"/>
  <c r="I9" i="4"/>
  <c r="J9" i="4" s="1"/>
  <c r="I8" i="4"/>
  <c r="K8" i="4" s="1"/>
  <c r="I7" i="4"/>
  <c r="I6" i="4"/>
  <c r="K6" i="4" s="1"/>
  <c r="I5" i="4"/>
  <c r="J5" i="4" s="1"/>
  <c r="E9" i="3"/>
  <c r="E8" i="3"/>
  <c r="E7" i="3"/>
  <c r="E6" i="3"/>
  <c r="E5" i="3"/>
  <c r="E4" i="3"/>
  <c r="D15" i="2"/>
  <c r="C15" i="2"/>
  <c r="B15" i="2"/>
  <c r="D14" i="2"/>
  <c r="C14" i="2"/>
  <c r="B14" i="2"/>
  <c r="D13" i="2"/>
  <c r="C13" i="2"/>
  <c r="B13" i="2"/>
  <c r="D12" i="2"/>
  <c r="C12" i="2"/>
  <c r="B12" i="2"/>
  <c r="E6" i="2"/>
  <c r="D6" i="2"/>
  <c r="F6" i="2" s="1"/>
  <c r="C6" i="2"/>
  <c r="B6" i="2"/>
  <c r="D5" i="2"/>
  <c r="C5" i="2"/>
  <c r="B5" i="2"/>
  <c r="E5" i="2" s="1"/>
  <c r="E4" i="2"/>
  <c r="D4" i="2"/>
  <c r="C4" i="2"/>
  <c r="B4" i="2"/>
  <c r="D3" i="2"/>
  <c r="C3" i="2"/>
  <c r="B3" i="2"/>
  <c r="E3" i="2" s="1"/>
  <c r="D6" i="1"/>
  <c r="D5" i="1"/>
  <c r="D4" i="1"/>
  <c r="C20" i="14" l="1"/>
  <c r="C23" i="14"/>
  <c r="L7" i="16"/>
  <c r="E32" i="21"/>
  <c r="J33" i="8"/>
  <c r="E13" i="2"/>
  <c r="E15" i="2"/>
  <c r="J25" i="8"/>
  <c r="Q6" i="11"/>
  <c r="Q8" i="11"/>
  <c r="Q10" i="11"/>
  <c r="R10" i="11" s="1"/>
  <c r="Q12" i="11"/>
  <c r="Q14" i="11"/>
  <c r="Q16" i="11"/>
  <c r="D28" i="12"/>
  <c r="G6" i="16"/>
  <c r="J9" i="16"/>
  <c r="L9" i="16" s="1"/>
  <c r="I5" i="20"/>
  <c r="I7" i="20"/>
  <c r="J5" i="22"/>
  <c r="K5" i="22" s="1"/>
  <c r="J8" i="22"/>
  <c r="K8" i="22" s="1"/>
  <c r="K13" i="20"/>
  <c r="G4" i="16"/>
  <c r="L4" i="16" s="1"/>
  <c r="J7" i="16"/>
  <c r="G10" i="16"/>
  <c r="J6" i="20"/>
  <c r="I10" i="20"/>
  <c r="J10" i="20" s="1"/>
  <c r="K10" i="20" s="1"/>
  <c r="D40" i="20"/>
  <c r="D31" i="21"/>
  <c r="J4" i="22"/>
  <c r="K4" i="22" s="1"/>
  <c r="J7" i="22"/>
  <c r="K7" i="22" s="1"/>
  <c r="J11" i="7"/>
  <c r="F4" i="2"/>
  <c r="E12" i="2"/>
  <c r="E14" i="2"/>
  <c r="G4" i="7"/>
  <c r="G8" i="7"/>
  <c r="E11" i="7"/>
  <c r="G16" i="7"/>
  <c r="J27" i="8"/>
  <c r="J6" i="18"/>
  <c r="J9" i="18"/>
  <c r="J12" i="18"/>
  <c r="G14" i="19"/>
  <c r="J13" i="20"/>
  <c r="F5" i="2"/>
  <c r="K5" i="4"/>
  <c r="K9" i="4"/>
  <c r="K13" i="4"/>
  <c r="J12" i="4"/>
  <c r="K12" i="7"/>
  <c r="E14" i="7"/>
  <c r="E18" i="7" s="1"/>
  <c r="F16" i="7"/>
  <c r="H13" i="10"/>
  <c r="H15" i="10"/>
  <c r="H17" i="10"/>
  <c r="J4" i="10" s="1"/>
  <c r="H19" i="10"/>
  <c r="H21" i="10"/>
  <c r="H23" i="10"/>
  <c r="H25" i="10"/>
  <c r="H27" i="10"/>
  <c r="H29" i="10"/>
  <c r="D27" i="12"/>
  <c r="J5" i="16"/>
  <c r="L5" i="16" s="1"/>
  <c r="G8" i="16"/>
  <c r="L8" i="16" s="1"/>
  <c r="J31" i="20"/>
  <c r="I6" i="20"/>
  <c r="I9" i="20"/>
  <c r="E40" i="20" s="1"/>
  <c r="I11" i="20"/>
  <c r="H7" i="21"/>
  <c r="E30" i="21" s="1"/>
  <c r="H9" i="21"/>
  <c r="J6" i="22"/>
  <c r="K6" i="22" s="1"/>
  <c r="J9" i="22"/>
  <c r="K9" i="22" s="1"/>
  <c r="G6" i="23"/>
  <c r="E11" i="23"/>
  <c r="F4" i="23"/>
  <c r="G4" i="23" s="1"/>
  <c r="F5" i="23"/>
  <c r="G5" i="23" s="1"/>
  <c r="F6" i="23"/>
  <c r="F7" i="23"/>
  <c r="G7" i="23" s="1"/>
  <c r="F8" i="23"/>
  <c r="G8" i="23" s="1"/>
  <c r="F9" i="23"/>
  <c r="G9" i="23" s="1"/>
  <c r="F10" i="23"/>
  <c r="G10" i="23" s="1"/>
  <c r="D33" i="21"/>
  <c r="F10" i="21"/>
  <c r="H6" i="21"/>
  <c r="E31" i="21" s="1"/>
  <c r="J5" i="20"/>
  <c r="K5" i="20" s="1"/>
  <c r="J11" i="20"/>
  <c r="K11" i="20" s="1"/>
  <c r="K7" i="20"/>
  <c r="D38" i="20"/>
  <c r="D39" i="20"/>
  <c r="J33" i="20"/>
  <c r="I4" i="20"/>
  <c r="I8" i="20"/>
  <c r="K8" i="20" s="1"/>
  <c r="I12" i="20"/>
  <c r="K12" i="20" s="1"/>
  <c r="J4" i="20"/>
  <c r="I4" i="19"/>
  <c r="I14" i="19" s="1"/>
  <c r="I5" i="18"/>
  <c r="I6" i="18"/>
  <c r="I7" i="18"/>
  <c r="I8" i="18"/>
  <c r="I9" i="18"/>
  <c r="I10" i="18"/>
  <c r="I11" i="18"/>
  <c r="I12" i="18"/>
  <c r="I13" i="18"/>
  <c r="I14" i="18"/>
  <c r="E13" i="17"/>
  <c r="E11" i="17"/>
  <c r="E12" i="17"/>
  <c r="I3" i="17"/>
  <c r="L6" i="16"/>
  <c r="L10" i="16"/>
  <c r="L11" i="16"/>
  <c r="C24" i="14"/>
  <c r="B23" i="14"/>
  <c r="I16" i="13"/>
  <c r="H16" i="13"/>
  <c r="I18" i="13"/>
  <c r="H18" i="13"/>
  <c r="J18" i="13" s="1"/>
  <c r="I20" i="13"/>
  <c r="H20" i="13"/>
  <c r="J20" i="13" s="1"/>
  <c r="I17" i="13"/>
  <c r="G11" i="12"/>
  <c r="S7" i="11"/>
  <c r="R7" i="11"/>
  <c r="S11" i="11"/>
  <c r="R11" i="11"/>
  <c r="S14" i="11"/>
  <c r="R14" i="11"/>
  <c r="S15" i="11"/>
  <c r="R15" i="11"/>
  <c r="S8" i="11"/>
  <c r="R8" i="11"/>
  <c r="S9" i="11"/>
  <c r="R9" i="11"/>
  <c r="S12" i="11"/>
  <c r="R12" i="11"/>
  <c r="S13" i="11"/>
  <c r="R13" i="11"/>
  <c r="S16" i="11"/>
  <c r="R16" i="11"/>
  <c r="S17" i="11"/>
  <c r="R17" i="11"/>
  <c r="R6" i="11"/>
  <c r="S6" i="11"/>
  <c r="S5" i="11"/>
  <c r="R5" i="11"/>
  <c r="I18" i="10"/>
  <c r="J18" i="10" s="1"/>
  <c r="I31" i="10"/>
  <c r="J31" i="10" s="1"/>
  <c r="I13" i="10"/>
  <c r="J13" i="10" s="1"/>
  <c r="I17" i="10"/>
  <c r="J17" i="10" s="1"/>
  <c r="I25" i="10"/>
  <c r="J25" i="10" s="1"/>
  <c r="I29" i="10"/>
  <c r="J29" i="10"/>
  <c r="I22" i="10"/>
  <c r="J22" i="10" s="1"/>
  <c r="I26" i="10"/>
  <c r="J26" i="10" s="1"/>
  <c r="I16" i="10"/>
  <c r="J16" i="10" s="1"/>
  <c r="I20" i="10"/>
  <c r="J20" i="10" s="1"/>
  <c r="J24" i="10"/>
  <c r="I24" i="10"/>
  <c r="I28" i="10"/>
  <c r="J28" i="10" s="1"/>
  <c r="J32" i="10"/>
  <c r="I32" i="10"/>
  <c r="I14" i="10"/>
  <c r="J14" i="10" s="1"/>
  <c r="K5" i="10" s="1"/>
  <c r="J5" i="10"/>
  <c r="I30" i="10"/>
  <c r="J30" i="10" s="1"/>
  <c r="I15" i="10"/>
  <c r="J15" i="10" s="1"/>
  <c r="I19" i="10"/>
  <c r="J19" i="10" s="1"/>
  <c r="I23" i="10"/>
  <c r="J23" i="10" s="1"/>
  <c r="I27" i="10"/>
  <c r="J27" i="10" s="1"/>
  <c r="J6" i="10"/>
  <c r="J8" i="10"/>
  <c r="B28" i="9"/>
  <c r="B23" i="9"/>
  <c r="H14" i="9"/>
  <c r="D28" i="9"/>
  <c r="D23" i="9"/>
  <c r="C23" i="9"/>
  <c r="C28" i="9"/>
  <c r="J23" i="8"/>
  <c r="J32" i="8"/>
  <c r="J36" i="8"/>
  <c r="L12" i="7"/>
  <c r="G11" i="7"/>
  <c r="J12" i="7"/>
  <c r="F13" i="7"/>
  <c r="K13" i="7" s="1"/>
  <c r="J14" i="7"/>
  <c r="F15" i="7"/>
  <c r="E7" i="7"/>
  <c r="F3" i="7"/>
  <c r="F11" i="7"/>
  <c r="H17" i="6"/>
  <c r="I17" i="6"/>
  <c r="J17" i="6"/>
  <c r="M3" i="6"/>
  <c r="G17" i="6"/>
  <c r="J8" i="4"/>
  <c r="J7" i="4"/>
  <c r="J11" i="4"/>
  <c r="J6" i="4"/>
  <c r="K7" i="4"/>
  <c r="J10" i="4"/>
  <c r="J14" i="4"/>
  <c r="E10" i="3"/>
  <c r="F4" i="3"/>
  <c r="F5" i="3"/>
  <c r="F6" i="3"/>
  <c r="G6" i="3" s="1"/>
  <c r="F7" i="3"/>
  <c r="F8" i="3"/>
  <c r="F9" i="3"/>
  <c r="F3" i="2"/>
  <c r="J21" i="10" l="1"/>
  <c r="G13" i="7"/>
  <c r="I21" i="10"/>
  <c r="J7" i="10"/>
  <c r="K4" i="10"/>
  <c r="D41" i="20"/>
  <c r="S10" i="11"/>
  <c r="J9" i="20"/>
  <c r="F40" i="20" s="1"/>
  <c r="E33" i="21"/>
  <c r="K6" i="20"/>
  <c r="K6" i="10"/>
  <c r="G11" i="23"/>
  <c r="F11" i="23"/>
  <c r="H10" i="21"/>
  <c r="I14" i="20"/>
  <c r="E39" i="20"/>
  <c r="K4" i="20"/>
  <c r="E38" i="20"/>
  <c r="G38" i="20"/>
  <c r="J14" i="20"/>
  <c r="F39" i="20"/>
  <c r="K9" i="20"/>
  <c r="G40" i="20" s="1"/>
  <c r="Q25" i="13"/>
  <c r="N15" i="13"/>
  <c r="M15" i="13"/>
  <c r="P25" i="13"/>
  <c r="O25" i="13"/>
  <c r="L15" i="13"/>
  <c r="J16" i="13"/>
  <c r="O22" i="13" s="1"/>
  <c r="O21" i="13"/>
  <c r="K7" i="10"/>
  <c r="K8" i="10"/>
  <c r="F14" i="7"/>
  <c r="F17" i="7"/>
  <c r="K14" i="7"/>
  <c r="G15" i="7"/>
  <c r="F7" i="7"/>
  <c r="K11" i="7"/>
  <c r="G3" i="7"/>
  <c r="H8" i="3"/>
  <c r="F10" i="3"/>
  <c r="G8" i="3"/>
  <c r="H5" i="3"/>
  <c r="G4" i="3"/>
  <c r="H6" i="3"/>
  <c r="G9" i="3"/>
  <c r="H9" i="3" s="1"/>
  <c r="G7" i="3"/>
  <c r="H7" i="3" s="1"/>
  <c r="G5" i="3"/>
  <c r="L13" i="7" l="1"/>
  <c r="G14" i="7"/>
  <c r="F18" i="7"/>
  <c r="E41" i="20"/>
  <c r="F41" i="20"/>
  <c r="G39" i="20"/>
  <c r="G41" i="20" s="1"/>
  <c r="J35" i="20"/>
  <c r="K14" i="20"/>
  <c r="G7" i="7"/>
  <c r="G18" i="7" s="1"/>
  <c r="L11" i="7"/>
  <c r="L14" i="7"/>
  <c r="G17" i="7"/>
  <c r="G10" i="3"/>
  <c r="H4" i="3"/>
  <c r="H1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Nguyen Thanh Loc</author>
  </authors>
  <commentList>
    <comment ref="A2" authorId="0" shapeId="0" xr:uid="{00000000-0006-0000-0C00-000001000000}">
      <text>
        <r>
          <rPr>
            <b/>
            <sz val="26"/>
            <color indexed="81"/>
            <rFont val="Times New Roman"/>
            <family val="1"/>
          </rPr>
          <t>Từ ký tự thứ 4 của mã số trở đi là số gọi</t>
        </r>
        <r>
          <rPr>
            <sz val="8"/>
            <color indexed="81"/>
            <rFont val="Tahoma"/>
            <family val="2"/>
            <charset val="163"/>
          </rPr>
          <t xml:space="preserve">
</t>
        </r>
      </text>
    </comment>
    <comment ref="B2" authorId="0" shapeId="0" xr:uid="{00000000-0006-0000-0C00-000002000000}">
      <text>
        <r>
          <rPr>
            <b/>
            <sz val="24"/>
            <color indexed="81"/>
            <rFont val="Times New Roman"/>
            <family val="1"/>
          </rPr>
          <t>Nếu khách hàng gọi nội hạt thì đơn giá là 1500, nếu khách hàng gọi ngoại hạt thì đơn giá là 2000, nếu khách hàng gọi di động thì đơn gía tra trong bảng Đơn giá.
Nếu khách hàng gọi vào ngày chủ nhật hoặc trước 19h thì sẽ được giảm giá 10%</t>
        </r>
        <r>
          <rPr>
            <sz val="8"/>
            <color indexed="81"/>
            <rFont val="Tahoma"/>
            <family val="2"/>
            <charset val="163"/>
          </rPr>
          <t xml:space="preserve">
</t>
        </r>
      </text>
    </comment>
    <comment ref="C2" authorId="0" shapeId="0" xr:uid="{00000000-0006-0000-0C00-000003000000}">
      <text>
        <r>
          <rPr>
            <b/>
            <sz val="26"/>
            <color indexed="81"/>
            <rFont val="Times New Roman"/>
            <family val="1"/>
          </rPr>
          <t>Cước phí bằng
tổng số phút*Đơn giá</t>
        </r>
        <r>
          <rPr>
            <sz val="8"/>
            <color indexed="81"/>
            <rFont val="Tahoma"/>
            <family val="2"/>
            <charset val="163"/>
          </rPr>
          <t xml:space="preserve">
</t>
        </r>
      </text>
    </comment>
    <comment ref="D2" authorId="0" shapeId="0" xr:uid="{00000000-0006-0000-0C00-000004000000}">
      <text>
        <r>
          <rPr>
            <b/>
            <sz val="26"/>
            <color indexed="81"/>
            <rFont val="Times New Roman"/>
            <family val="1"/>
          </rPr>
          <t>Nếu khách hàng gọi trên 50 phút được khuyến mãi tặng Nón, trên 60 tặng Áo</t>
        </r>
      </text>
    </comment>
    <comment ref="A3" authorId="0" shapeId="0" xr:uid="{00000000-0006-0000-0C00-000005000000}">
      <text>
        <r>
          <rPr>
            <b/>
            <sz val="26"/>
            <color indexed="81"/>
            <rFont val="Times New Roman"/>
            <family val="1"/>
          </rPr>
          <t>Tính bảng thống kê theo bảng</t>
        </r>
      </text>
    </comment>
    <comment ref="B3" authorId="1" shapeId="0" xr:uid="{00000000-0006-0000-0C00-000006000000}">
      <text>
        <r>
          <rPr>
            <b/>
            <sz val="26"/>
            <color indexed="81"/>
            <rFont val="Times New Roman"/>
            <family val="1"/>
          </rPr>
          <t>Thiết lập điều kiện rút trích ra những khách hàng gọi di động trên 50 phút, kết quả hiển thị cột ngày gọi, mã số, cước phí, khuyến mãi</t>
        </r>
      </text>
    </comment>
    <comment ref="C3" authorId="1" shapeId="0" xr:uid="{00000000-0006-0000-0C00-000007000000}">
      <text>
        <r>
          <rPr>
            <b/>
            <sz val="26"/>
            <color indexed="81"/>
            <rFont val="Times New Roman"/>
            <family val="1"/>
          </rPr>
          <t>Tổng hợp cột Cước phí theo Mã số</t>
        </r>
      </text>
    </comment>
  </commentList>
</comments>
</file>

<file path=xl/sharedStrings.xml><?xml version="1.0" encoding="utf-8"?>
<sst xmlns="http://schemas.openxmlformats.org/spreadsheetml/2006/main" count="1303" uniqueCount="868">
  <si>
    <t>CÁC HÀM XỬ LÝ CHUỖI (TEXT FUNTIONS)</t>
  </si>
  <si>
    <t xml:space="preserve">Mặt hàng </t>
  </si>
  <si>
    <t xml:space="preserve">Mã HĐ </t>
  </si>
  <si>
    <t xml:space="preserve">Mã loại </t>
  </si>
  <si>
    <t>STTHĐ</t>
  </si>
  <si>
    <t xml:space="preserve">Đơn giá </t>
  </si>
  <si>
    <t xml:space="preserve">Số lượng </t>
  </si>
  <si>
    <t xml:space="preserve">Giảm giá </t>
  </si>
  <si>
    <t xml:space="preserve">Thành tiền </t>
  </si>
  <si>
    <t>Kaki 2</t>
  </si>
  <si>
    <t>K1252</t>
  </si>
  <si>
    <t>Jean 1</t>
  </si>
  <si>
    <t>J2011</t>
  </si>
  <si>
    <t>Jean 2</t>
  </si>
  <si>
    <t>J0982</t>
  </si>
  <si>
    <t>Kaki 1</t>
  </si>
  <si>
    <t>K5801</t>
  </si>
  <si>
    <t xml:space="preserve">Yêu cầu: </t>
  </si>
  <si>
    <t>1. Lập công thức cho cột Mã Loại, biết rằng: Ký tự cuối cùng của Mã HĐ là Mã Loại</t>
  </si>
  <si>
    <t>2. Lập công thức cho cột STT HĐ, biết rằng: 3 ký tự giữa của Mã HĐ là STT của hoá đơn.</t>
  </si>
  <si>
    <t>3. Tính cột giảm giá sao cho:</t>
  </si>
  <si>
    <t>nếu Mã loại là 1 thì Giảm giá = 30%*Đơn giá * Số lượng</t>
  </si>
  <si>
    <t>nếu Mã loại là 2 thì Giảm giá = 50%*Đơn giá * Số lượng</t>
  </si>
  <si>
    <t>4. Tính cột thành tiền = Đơn giá * Số lượng - Giảm giá</t>
  </si>
  <si>
    <t>Hướng Dẫn</t>
  </si>
  <si>
    <t xml:space="preserve">* Chú ý rằng kết quả trong cột mã loại là kiểu Text </t>
  </si>
  <si>
    <t>nên phải dùng hàm Value(text) để đổi thành giá trị số</t>
  </si>
  <si>
    <t xml:space="preserve"> hoặc phải  so sánh với dạng ký tự như" "1", "2".</t>
  </si>
  <si>
    <t>CÁC HÀM NGÀY THÁNG THỜI GIAN (DATE / TIME FUNTION)</t>
  </si>
  <si>
    <t>serial</t>
  </si>
  <si>
    <t xml:space="preserve">Ngày
 (2) </t>
  </si>
  <si>
    <t>Tháng
 (3)</t>
  </si>
  <si>
    <t xml:space="preserve">Năm 
(4) </t>
  </si>
  <si>
    <t>Stt ngày
 trong tuần</t>
  </si>
  <si>
    <t>Tạo lại ngày
 tháng
 từ (2), (3), (4)</t>
  </si>
  <si>
    <t>Hướng Dẫn:</t>
  </si>
  <si>
    <t>Dùng các Hàm Day, Month, Year và Weekday(SerialNumber) để lấy về ngày, tháng, năm của 1 số SerialNumber</t>
  </si>
  <si>
    <t>Dùng hàm Date(y,m,d) để trả về dạng ngày tháng</t>
  </si>
  <si>
    <t>Serial 
number</t>
  </si>
  <si>
    <t>Giây
(2)</t>
  </si>
  <si>
    <t>Phút 
(3)</t>
  </si>
  <si>
    <t>Giờ 
(4)</t>
  </si>
  <si>
    <t xml:space="preserve">Tạo lại thời gian từ 
(2),(3),(4)  
</t>
  </si>
  <si>
    <t xml:space="preserve"> Hướng Dẫn</t>
  </si>
  <si>
    <t>Dùng các hàm Second, Minute, Hour (SerialNumber) để lấy về giây, phút, giờ của 1 số SerialNumber</t>
  </si>
  <si>
    <t>Dùng hàm Time(h,m,s) để trả về dạng thời gian</t>
  </si>
  <si>
    <t>BẢNG TÍNH TIỀN NƯỚC</t>
  </si>
  <si>
    <t>Chủ Hộ</t>
  </si>
  <si>
    <t>Số Cũ</t>
  </si>
  <si>
    <t>Số Mới</t>
  </si>
  <si>
    <t>Tiêu Thụ</t>
  </si>
  <si>
    <t>Tiền Nước</t>
  </si>
  <si>
    <t>Phụ Phí</t>
  </si>
  <si>
    <t>Phải Trả</t>
  </si>
  <si>
    <t>Lê</t>
  </si>
  <si>
    <t>Hoa</t>
  </si>
  <si>
    <t>Việt</t>
  </si>
  <si>
    <t>Hoà</t>
  </si>
  <si>
    <t>Trâm</t>
  </si>
  <si>
    <t>Thảo</t>
  </si>
  <si>
    <t>Tổng Cộng</t>
  </si>
  <si>
    <t>Kết Quả Tham Khảo</t>
  </si>
  <si>
    <t>Yêu Cầu</t>
  </si>
  <si>
    <t>Câu 1</t>
  </si>
  <si>
    <t>Câu 2</t>
  </si>
  <si>
    <t>phương pháp luỹ tiến như sau:</t>
  </si>
  <si>
    <t>Đơn Giá</t>
  </si>
  <si>
    <t>Từ 0 - 50</t>
  </si>
  <si>
    <t>Từ 51-100</t>
  </si>
  <si>
    <t>Trên 100</t>
  </si>
  <si>
    <t xml:space="preserve">Ví Dụ: </t>
  </si>
  <si>
    <t>Câu 3</t>
  </si>
  <si>
    <t>%Phụ Phí</t>
  </si>
  <si>
    <t>Câu 4</t>
  </si>
  <si>
    <t>Câu 5</t>
  </si>
  <si>
    <t>Câu 6</t>
  </si>
  <si>
    <t>Định dạng và kẻ khung cho bảng tính</t>
  </si>
  <si>
    <t>KẾT QUẢ HỌC TẬP NĂM 2002</t>
  </si>
  <si>
    <t xml:space="preserve"> </t>
  </si>
  <si>
    <t>Tên
Học Sinh</t>
  </si>
  <si>
    <t>Môn Chính</t>
  </si>
  <si>
    <t>Môn Phụ</t>
  </si>
  <si>
    <t>ĐTB</t>
  </si>
  <si>
    <t>Vị Thứ</t>
  </si>
  <si>
    <t>Xếp Loại</t>
  </si>
  <si>
    <t>Toán</t>
  </si>
  <si>
    <t>Lý</t>
  </si>
  <si>
    <t>Hoá</t>
  </si>
  <si>
    <t>Sinh</t>
  </si>
  <si>
    <t>Sử</t>
  </si>
  <si>
    <t>Địa</t>
  </si>
  <si>
    <t>Vinh</t>
  </si>
  <si>
    <t>G</t>
  </si>
  <si>
    <t>Châu</t>
  </si>
  <si>
    <t>K</t>
  </si>
  <si>
    <t>Vân</t>
  </si>
  <si>
    <t>TB</t>
  </si>
  <si>
    <t>Thành</t>
  </si>
  <si>
    <t>Anh</t>
  </si>
  <si>
    <t>Trang</t>
  </si>
  <si>
    <t>Thuỷ</t>
  </si>
  <si>
    <t>Y</t>
  </si>
  <si>
    <t>Vũ</t>
  </si>
  <si>
    <t>Nguyệt</t>
  </si>
  <si>
    <t>Hoàng</t>
  </si>
  <si>
    <t>Hãy Xếp Loại cho học sinh dựa vào các yêu cầu sau:</t>
  </si>
  <si>
    <t>BẢNG ĐIỂM HỌC SINH</t>
  </si>
  <si>
    <t>Stt</t>
  </si>
  <si>
    <t>Họ và Tên</t>
  </si>
  <si>
    <t>Ngày Sinh</t>
  </si>
  <si>
    <t>Hóa</t>
  </si>
  <si>
    <t>Văn</t>
  </si>
  <si>
    <t>Xếp
Loại</t>
  </si>
  <si>
    <t>Phần 
Thưởng</t>
  </si>
  <si>
    <t>Lê Hương</t>
  </si>
  <si>
    <t>Phan      Tuấn</t>
  </si>
  <si>
    <t>Bùi        Long</t>
  </si>
  <si>
    <t>Phạm    Hoa</t>
  </si>
  <si>
    <t>Lê         Lan</t>
  </si>
  <si>
    <t>Lưu       Luyến</t>
  </si>
  <si>
    <t>Quách   Hùng</t>
  </si>
  <si>
    <t>Khưu    Giang</t>
  </si>
  <si>
    <t>Nguyễn  Hai</t>
  </si>
  <si>
    <t>Trần       Minh</t>
  </si>
  <si>
    <t>BẢNG ĐIỀU KIỆN</t>
  </si>
  <si>
    <t>Bảng Thống Kê Số Lượng</t>
  </si>
  <si>
    <t>Điều kiện</t>
  </si>
  <si>
    <t>Loại</t>
  </si>
  <si>
    <t>Giỏi</t>
  </si>
  <si>
    <t>Khá</t>
  </si>
  <si>
    <t>Tb</t>
  </si>
  <si>
    <t>Yếu</t>
  </si>
  <si>
    <t>Có 5 môn từ 8,0 trở lên, các môn còn lại từ 6,5 trở lên.</t>
  </si>
  <si>
    <t>Có 5 môn từ 6,5 trở lên, các môn còn lại từ 5,0 trở lên.</t>
  </si>
  <si>
    <t>Có 5 môn từ 5,0 trở lên, các môn còn lại từ 3,5 trở lên.</t>
  </si>
  <si>
    <t>Các trường hợp còn lại</t>
  </si>
  <si>
    <t>ĐK RÚT TRÍCH</t>
  </si>
  <si>
    <t>GIỎI</t>
  </si>
  <si>
    <t>15 Quyển tập</t>
  </si>
  <si>
    <t>KHÁ</t>
  </si>
  <si>
    <t>5 Quyển tập</t>
  </si>
  <si>
    <t>Yêu cầu :</t>
  </si>
  <si>
    <t>BẢNG KÊ HÀNG HÓA TỒN KHO QUÝ 3 NĂM 2000</t>
  </si>
  <si>
    <t xml:space="preserve">Tên hàng </t>
  </si>
  <si>
    <t>Khu vực</t>
  </si>
  <si>
    <t>Trị giá</t>
  </si>
  <si>
    <t>Thuế</t>
  </si>
  <si>
    <t>Tổng cộng</t>
  </si>
  <si>
    <t>BẢNG THUẾ SUẤT</t>
  </si>
  <si>
    <t>Ghế đệm</t>
  </si>
  <si>
    <t xml:space="preserve">Khu vực </t>
  </si>
  <si>
    <t>Thuế suất</t>
  </si>
  <si>
    <t>Bàn gỗ</t>
  </si>
  <si>
    <t>Bàn bureau</t>
  </si>
  <si>
    <t>Ghế salon</t>
  </si>
  <si>
    <t>1 Total</t>
  </si>
  <si>
    <t>Ghế đôn</t>
  </si>
  <si>
    <t>Ghế mây</t>
  </si>
  <si>
    <t>BẢNG THỐNG KÊ KHU VỰC</t>
  </si>
  <si>
    <t>Bàn mica</t>
  </si>
  <si>
    <t>2 Total</t>
  </si>
  <si>
    <t xml:space="preserve">Ghế đẩu </t>
  </si>
  <si>
    <t>Bàn tròn</t>
  </si>
  <si>
    <t>3 Total</t>
  </si>
  <si>
    <t xml:space="preserve">Bàn dài </t>
  </si>
  <si>
    <t>Bàn cắt</t>
  </si>
  <si>
    <t>4 Total</t>
  </si>
  <si>
    <t>Grand Total</t>
  </si>
  <si>
    <t>YÊU CẦU:</t>
  </si>
  <si>
    <t>1. Tính các cột trị giá, thuế và tổng cộng, cho biết</t>
  </si>
  <si>
    <t>- Trị giá = Số lượng * Đơn giá.</t>
  </si>
  <si>
    <t>- Thuế = Trị giá * Thuế suất. Thuế suất cho mỗi khu vực là khác nhau và được cho cụ thể trong bảng thuế suất</t>
  </si>
  <si>
    <t>- Tổng cộng = Trị giá + Thuế</t>
  </si>
  <si>
    <t>2. Xác định Trị giá, Tiền thuế và Tổng cộng của từng khu vực vào Bảng thống kê.</t>
  </si>
  <si>
    <t>3. Định dạng bảng tính đã cho theo mẫu. Định dạng các ô chứa giá trị số có dấu phân cách hàng nghìn. Làm tròn cột Tổng cộng đến hàng trăm.</t>
  </si>
  <si>
    <t>4. Sắp xếp Bảng kê hàng hoá tồn kho tăng dần theo khu vực.</t>
  </si>
  <si>
    <t>5. Tổng hợp (Subtotal) các cột Trị giá, Thuế và Tổng cộng theo khu vực.</t>
  </si>
  <si>
    <t>Sở Thuỷ Sản TP</t>
  </si>
  <si>
    <t>BÁO CÁO TÌNH HÌNH KINH DOANH</t>
  </si>
  <si>
    <t>NgayCT</t>
  </si>
  <si>
    <t>MaHang</t>
  </si>
  <si>
    <t>TenHang</t>
  </si>
  <si>
    <t>Loai</t>
  </si>
  <si>
    <t>NhapKho</t>
  </si>
  <si>
    <t>XuatKho</t>
  </si>
  <si>
    <t>TonKho</t>
  </si>
  <si>
    <t>T-1</t>
  </si>
  <si>
    <t>Tôm</t>
  </si>
  <si>
    <t>Mực</t>
  </si>
  <si>
    <t>Bào Ngư</t>
  </si>
  <si>
    <t>N*</t>
  </si>
  <si>
    <t>C-2</t>
  </si>
  <si>
    <t>Cá</t>
  </si>
  <si>
    <t>Nghêu</t>
  </si>
  <si>
    <t>M-3</t>
  </si>
  <si>
    <t>B-2</t>
  </si>
  <si>
    <t>M-1</t>
  </si>
  <si>
    <t>ĐIỀU KIỆN</t>
  </si>
  <si>
    <t>ĐIỀU KIỆN 3</t>
  </si>
  <si>
    <t>&gt;=500</t>
  </si>
  <si>
    <t>N-1</t>
  </si>
  <si>
    <t>T-3</t>
  </si>
  <si>
    <t>ĐIỀU KIỆN 2</t>
  </si>
  <si>
    <t>ĐIỀU KIỆN 4</t>
  </si>
  <si>
    <t>B-3</t>
  </si>
  <si>
    <t>&lt;500</t>
  </si>
  <si>
    <t>N-2</t>
  </si>
  <si>
    <t>&gt;=200</t>
  </si>
  <si>
    <t>C-1</t>
  </si>
  <si>
    <t>ĐIỀU KIỆN 5</t>
  </si>
  <si>
    <t>Hoàn thành Bảng thống kê sau (Thay các dấu ? bằng các công thức)</t>
  </si>
  <si>
    <t>BẢNG THỐNG KÊ</t>
  </si>
  <si>
    <t>Kết Quả</t>
  </si>
  <si>
    <t>KQ 
Tham Khảo</t>
  </si>
  <si>
    <t>Câu 7</t>
  </si>
  <si>
    <t>Câu 8</t>
  </si>
  <si>
    <t>Câu 9</t>
  </si>
  <si>
    <t>Câu 10</t>
  </si>
  <si>
    <t>Câu 11</t>
  </si>
  <si>
    <t>Câu 12</t>
  </si>
  <si>
    <t>Câu 13</t>
  </si>
  <si>
    <t>Câu 14</t>
  </si>
  <si>
    <t>Câu 15</t>
  </si>
  <si>
    <t>Câu 16</t>
  </si>
  <si>
    <t>Câu 17</t>
  </si>
  <si>
    <t>Câu 18</t>
  </si>
  <si>
    <t>Câu 19</t>
  </si>
  <si>
    <t>Câu 20</t>
  </si>
  <si>
    <t>Hãy sắp xếp danh sách theo yêu cầu sau:</t>
  </si>
  <si>
    <t>Sử dụng chức năng lọc bằng AutoFilter, hãy lọc ra danh sách:</t>
  </si>
  <si>
    <t>Sử dụng chức năng lọc bằng Advanced Filter, hãy lọc ra danh sách:</t>
  </si>
  <si>
    <t>(TuÇn lÔ tõ 7®Õn 14-12-98)</t>
  </si>
  <si>
    <t>STT</t>
  </si>
  <si>
    <t>M· H§</t>
  </si>
  <si>
    <t>MÆt hµng</t>
  </si>
  <si>
    <t>Ngµy</t>
  </si>
  <si>
    <t>§¬n vÞ</t>
  </si>
  <si>
    <t>SL­îng</t>
  </si>
  <si>
    <t>§¬n gi¸</t>
  </si>
  <si>
    <t>Thµnh tiÒn</t>
  </si>
  <si>
    <t>SD1M2</t>
  </si>
  <si>
    <t>CDM74</t>
  </si>
  <si>
    <t>SD1M4</t>
  </si>
  <si>
    <t>HDM64</t>
  </si>
  <si>
    <t>Tæng céng</t>
  </si>
  <si>
    <t>B¶ng Danh Môc</t>
  </si>
  <si>
    <t>M·</t>
  </si>
  <si>
    <t>Tªn mÆt hµng</t>
  </si>
  <si>
    <t>SM4</t>
  </si>
  <si>
    <t>§Üa mÒm 1.4Mb</t>
  </si>
  <si>
    <t xml:space="preserve">Thïng </t>
  </si>
  <si>
    <t>SM2</t>
  </si>
  <si>
    <t>§Üa mÒm 1.2Mb</t>
  </si>
  <si>
    <t>C74</t>
  </si>
  <si>
    <t>§Üa CD 740Mb</t>
  </si>
  <si>
    <t>H64</t>
  </si>
  <si>
    <t>§Üa cøng 3.2Mb</t>
  </si>
  <si>
    <t>C¸i</t>
  </si>
  <si>
    <t>Tæng sè tiÒn b¸n ®­îc cña c¸c mÆt hµng</t>
  </si>
  <si>
    <t>§Üa mÒm</t>
  </si>
  <si>
    <t>§Üa cøng</t>
  </si>
  <si>
    <t>§Üa CD</t>
  </si>
  <si>
    <t>(Dïng hµm DSUM)</t>
  </si>
  <si>
    <t>Đề 1</t>
  </si>
  <si>
    <t>Nhập và trình bày bảng tính, sau đó thực hiện các yêu cầu sau:</t>
  </si>
  <si>
    <t>1. Dựa vào ký tự đầu và 2 ký tự cuối của Mã HĐ, tìm trong bảng Danh mục để lấy tên mặt hàng, đơn vị, đơn giá.</t>
  </si>
  <si>
    <t>2. Tính thành tiền cho từng hóa đơn và tổng số tiền bán được trong tuần.</t>
  </si>
  <si>
    <t>3. Sắp xếp bảng tính theo ngày tăng dần.</t>
  </si>
  <si>
    <t>4. Định dạng ngày theo kiểu: mm/dd/yy</t>
  </si>
  <si>
    <t>5. Tính tổng số tiền bán được của các mặt hàng: Đĩa mềm, đĩa cứng, đĩa CD.</t>
  </si>
  <si>
    <t>6. Ghi tệp tập tin với tên THIEX01.xls</t>
  </si>
  <si>
    <t>BẢNG TÊN HÀNG VÀ ĐƠN GIÁ</t>
  </si>
  <si>
    <t>PHÍ CHUYỂN CHO</t>
  </si>
  <si>
    <t>Mã Hàng</t>
  </si>
  <si>
    <t>Tên Hàng</t>
  </si>
  <si>
    <t>Đơn Giá Sĩ</t>
  </si>
  <si>
    <t>Đơn Giá Lẻ</t>
  </si>
  <si>
    <t>Khu Vực</t>
  </si>
  <si>
    <t>Chi Phí Chuyển Cho</t>
  </si>
  <si>
    <t>Thành Tiền</t>
  </si>
  <si>
    <t>SHEET 2.</t>
  </si>
  <si>
    <t>YC</t>
  </si>
  <si>
    <t>Sữa Chua Dừa</t>
  </si>
  <si>
    <t>A</t>
  </si>
  <si>
    <t>1. Điền cột tên hàng dựa vào 2 kí tự bên trái của Mã hóa đơn, bảng tên hàng và đơn giá.</t>
  </si>
  <si>
    <t>YD</t>
  </si>
  <si>
    <t>Sữa Chua Chanh</t>
  </si>
  <si>
    <t>B</t>
  </si>
  <si>
    <t>2. Tính số thùng và số hộp lẻ dựa vào tổng số hộp, biết rằng mỗi thùng có 24 hộp.</t>
  </si>
  <si>
    <t>YS</t>
  </si>
  <si>
    <t>Sữa Chua Dâu</t>
  </si>
  <si>
    <t>C</t>
  </si>
  <si>
    <t>3. Tính cột thành tiền:</t>
  </si>
  <si>
    <t>YT</t>
  </si>
  <si>
    <t>Sữa Tươi TT</t>
  </si>
  <si>
    <t>D</t>
  </si>
  <si>
    <t>thành tiền=24*số thùng*đơn giá sĩ+số hộp*đơn giá lẻ</t>
  </si>
  <si>
    <t>YV</t>
  </si>
  <si>
    <t>Sữa Chua Vải</t>
  </si>
  <si>
    <t>E</t>
  </si>
  <si>
    <t>4. Tính cột chuyển cho:</t>
  </si>
  <si>
    <t>chuyển cho=thành tiền*chi phí chuyển cho(dựa vào kí tự bên phải của Mã hóa đơn</t>
  </si>
  <si>
    <t>Cửa Hàng Vinamilk số 1</t>
  </si>
  <si>
    <t>BÁO CÁO DOANH THU</t>
  </si>
  <si>
    <t>5. Tính cột: tổng cộng=thành tiền+chuyển cho</t>
  </si>
  <si>
    <t>QUÍ 2/1997</t>
  </si>
  <si>
    <t>6. Điền vào bảng thống kê</t>
  </si>
  <si>
    <t>Ngày Xuất</t>
  </si>
  <si>
    <t xml:space="preserve">Mã Hóa Đơn </t>
  </si>
  <si>
    <t>Tồng số hộp</t>
  </si>
  <si>
    <t>số thùng</t>
  </si>
  <si>
    <t>số hộp lẻ</t>
  </si>
  <si>
    <t>thành tiền</t>
  </si>
  <si>
    <t>Chuyển Cho</t>
  </si>
  <si>
    <t>7. Dựa vào bảng thống kê dùng đồ thị Pie biểu diễn thành tiền theo tên hàng.</t>
  </si>
  <si>
    <t>YC08A</t>
  </si>
  <si>
    <t>YD09D</t>
  </si>
  <si>
    <t>YS10D</t>
  </si>
  <si>
    <t>YC11B</t>
  </si>
  <si>
    <t>YC13E</t>
  </si>
  <si>
    <t>YV14A</t>
  </si>
  <si>
    <t>YS15A</t>
  </si>
  <si>
    <t>YT16E</t>
  </si>
  <si>
    <t>YT17B</t>
  </si>
  <si>
    <t>YV18E</t>
  </si>
  <si>
    <t>YC09D</t>
  </si>
  <si>
    <t>YC1B</t>
  </si>
  <si>
    <t>Trường PTTH Lý Tự Trọng</t>
  </si>
  <si>
    <t>BẢNG ĐIỂM THI XẾP LOẠI HỌC TẬP</t>
  </si>
  <si>
    <t>Tên
HS</t>
  </si>
  <si>
    <t>Lớp
Chuyên</t>
  </si>
  <si>
    <t>MÔN THI</t>
  </si>
  <si>
    <t>Ghi
Chú</t>
  </si>
  <si>
    <t>Môn
Thi Lại</t>
  </si>
  <si>
    <t>Học
Bổng</t>
  </si>
  <si>
    <t>Thưởng</t>
  </si>
  <si>
    <t>Kết Quả
Tham Khảo</t>
  </si>
  <si>
    <t>Pháp</t>
  </si>
  <si>
    <t>Trung</t>
  </si>
  <si>
    <t>Nhật</t>
  </si>
  <si>
    <t>Trinh</t>
  </si>
  <si>
    <t/>
  </si>
  <si>
    <t>Trúc</t>
  </si>
  <si>
    <t>Bình</t>
  </si>
  <si>
    <t>Mỹ</t>
  </si>
  <si>
    <t>Hào</t>
  </si>
  <si>
    <t>Thái</t>
  </si>
  <si>
    <t xml:space="preserve"> - Các trường hợp còn lại thì để trống</t>
  </si>
  <si>
    <t>Bảng 1</t>
  </si>
  <si>
    <t>BẢNG THỐNG KÊ TIÊU THỤ SẢN PHẨM</t>
  </si>
  <si>
    <t>Mã SP</t>
  </si>
  <si>
    <t>Đại Lý</t>
  </si>
  <si>
    <t>Tên Hàng - Tên Hãng Sản Xuất</t>
  </si>
  <si>
    <t>Số Lượng</t>
  </si>
  <si>
    <t>CDR-SS</t>
  </si>
  <si>
    <t>SGN</t>
  </si>
  <si>
    <t>KEY-DE</t>
  </si>
  <si>
    <t>HNN</t>
  </si>
  <si>
    <t>MOU-IM</t>
  </si>
  <si>
    <t>DNA</t>
  </si>
  <si>
    <t>KEY-SS</t>
  </si>
  <si>
    <t>CDR-DE</t>
  </si>
  <si>
    <t>Bảng 2</t>
  </si>
  <si>
    <t>BẢNG TRA TÊN HÀNG, TÊN HÃNG SẢN XUẤT VÀ ĐƠN GIÁ</t>
  </si>
  <si>
    <t>Mã Hãng - Tên Hãng Sản Xuất</t>
  </si>
  <si>
    <t>SS</t>
  </si>
  <si>
    <t>IM</t>
  </si>
  <si>
    <t>DE</t>
  </si>
  <si>
    <t>SamSung</t>
  </si>
  <si>
    <t>IBM</t>
  </si>
  <si>
    <t>Dell</t>
  </si>
  <si>
    <t>CDR</t>
  </si>
  <si>
    <t>CDRom</t>
  </si>
  <si>
    <t>KEY</t>
  </si>
  <si>
    <t>Keyboard</t>
  </si>
  <si>
    <t>MOU</t>
  </si>
  <si>
    <t>Mouse</t>
  </si>
  <si>
    <t>Bảng 3</t>
  </si>
  <si>
    <t>BẢNG TỔNG HỢP</t>
  </si>
  <si>
    <t>Tổng Tiền</t>
  </si>
  <si>
    <t>Ví dụ : Mã SP là CDR-SS thì có Tên Hàng - Tên Hãng Sản Xuất là : CDRom - Sam Sung</t>
  </si>
  <si>
    <t>ĐIỂM CHUẨN</t>
  </si>
  <si>
    <t>ĐIỂM HỌC BỔNG</t>
  </si>
  <si>
    <t>Mã ngành</t>
  </si>
  <si>
    <t>Tên ngành</t>
  </si>
  <si>
    <t>Điểm tuyển</t>
  </si>
  <si>
    <t>SỬ</t>
  </si>
  <si>
    <t>SINH</t>
  </si>
  <si>
    <t>LÝ</t>
  </si>
  <si>
    <t>Điểm</t>
  </si>
  <si>
    <t>ĐIỂM ƯU TIÊN THEO KHU VỰC</t>
  </si>
  <si>
    <t>ĐIỂM TAY NGHỀ HOẶC ĐẠT DANH HIỆU KHÁC</t>
  </si>
  <si>
    <t>Mã khu vực</t>
  </si>
  <si>
    <t>Tên khu vực</t>
  </si>
  <si>
    <t>Điểm cộng thêm</t>
  </si>
  <si>
    <t>Mã loại</t>
  </si>
  <si>
    <t>Tên loại</t>
  </si>
  <si>
    <t>VS</t>
  </si>
  <si>
    <t>Vùng sâu</t>
  </si>
  <si>
    <t>Học sinh giỏi cấp toàn quốc</t>
  </si>
  <si>
    <t>VX</t>
  </si>
  <si>
    <t>Vùng xa</t>
  </si>
  <si>
    <t>Học sinh giỏi cấp tỉnh</t>
  </si>
  <si>
    <t>MN</t>
  </si>
  <si>
    <t>Miền núi</t>
  </si>
  <si>
    <t>Đạt kì thi tay nghề</t>
  </si>
  <si>
    <t>KẾT QỦA TUYỂN SINH</t>
  </si>
  <si>
    <t>Mã số</t>
  </si>
  <si>
    <t>Họ tên</t>
  </si>
  <si>
    <t>Ngành</t>
  </si>
  <si>
    <t>Tổng điểm</t>
  </si>
  <si>
    <t>Kết quả</t>
  </si>
  <si>
    <t>Học bổng</t>
  </si>
  <si>
    <t>ĐK SỬ</t>
  </si>
  <si>
    <t>ĐK SINH</t>
  </si>
  <si>
    <t>ĐK LÝ</t>
  </si>
  <si>
    <t>A1VS001</t>
  </si>
  <si>
    <t>Huy Phong</t>
  </si>
  <si>
    <t>B2VS102</t>
  </si>
  <si>
    <t>Hoàng Nhã</t>
  </si>
  <si>
    <t>C3MN111</t>
  </si>
  <si>
    <t>Thanh Thế</t>
  </si>
  <si>
    <t>B2007</t>
  </si>
  <si>
    <t>Ngọc Lam</t>
  </si>
  <si>
    <t>A1VX102</t>
  </si>
  <si>
    <t>Kim Chi</t>
  </si>
  <si>
    <t>THỐNG KÊ KẾT QUẢ TUYỂN SINH</t>
  </si>
  <si>
    <t>B1205</t>
  </si>
  <si>
    <t>Phong Lan</t>
  </si>
  <si>
    <t>Tổng số thi sinh không đạt:</t>
  </si>
  <si>
    <t>A3VX3801</t>
  </si>
  <si>
    <t>Hoàng Hà</t>
  </si>
  <si>
    <t>Số thí sinh được nhận học bổng</t>
  </si>
  <si>
    <t>C2109</t>
  </si>
  <si>
    <t>Thành Tứ</t>
  </si>
  <si>
    <t>Tổng số thí sinh dự thi:</t>
  </si>
  <si>
    <t>A2VS002</t>
  </si>
  <si>
    <t>Huy Trần</t>
  </si>
  <si>
    <t>Số thí sinh đạt từng ngành:</t>
  </si>
  <si>
    <t>C1901</t>
  </si>
  <si>
    <t>Thế Khanh</t>
  </si>
  <si>
    <t>2. Tính tổng điểm thí sinh đạt được biết rằng:</t>
  </si>
  <si>
    <t>Tổng điểm = tổng 3 cột điểm + điểm ưu tiên theo khu vực + điểm ưu tiên tay nghể 
hoặc đạt các danh hiệu khác</t>
  </si>
  <si>
    <t>Trong đó:</t>
  </si>
  <si>
    <t xml:space="preserve"> - Thí sinh thi ngành nào thì cột điểm ngành đó sẽ được tính hệ số 2</t>
  </si>
  <si>
    <t xml:space="preserve"> - Thí sinh được hưởng điểm ưu tiên theo khu vực nếu có mã số trùng với bảng điểm ưu tiên theo khu vực, ngược lại thì lấy 0.
</t>
  </si>
  <si>
    <t xml:space="preserve"> - Thí sinh được hưởng điểm ưu tiên tay nghề hoặc đạt danh hiệu học sinh giỏi tùy theo kí tự thứ hai 
tính từ trái trong mã số so với bảng điểm ưu tiên theo tay nghề bên trên.</t>
  </si>
  <si>
    <t>4. Xét học bổng cho từng thí sinh dựa vào điểm tổng cộng và bảng tiêu chuẩn học bổng 
tương ứng với từng ngành (chỉ xét cho những thí sinh có kết quả “đậu” mà thôi).</t>
  </si>
  <si>
    <t>5. Tính tổng số thí sinh có trong danh sách.</t>
  </si>
  <si>
    <t>6. Thống kê số thí sinh đạt theo từng ngành, tổng số thí sinh không đạt và số thí sinh được nhận học bổng</t>
  </si>
  <si>
    <t>7. Trang trí cho bảng tính.</t>
  </si>
  <si>
    <t>Câu hỏi yêu cầu</t>
  </si>
  <si>
    <t>ĐƠN GIÁ MỘT PHÚT</t>
  </si>
  <si>
    <t>Di động</t>
  </si>
  <si>
    <t>090</t>
  </si>
  <si>
    <t>091</t>
  </si>
  <si>
    <t>092</t>
  </si>
  <si>
    <t>093</t>
  </si>
  <si>
    <t>Đơn giá</t>
  </si>
  <si>
    <t>Ngày gọi</t>
  </si>
  <si>
    <t>Số gọi</t>
  </si>
  <si>
    <t>Giờ bắt đầu</t>
  </si>
  <si>
    <t>Giờ kết thúc</t>
  </si>
  <si>
    <t>Cước phí</t>
  </si>
  <si>
    <t>Khuyến mãi</t>
  </si>
  <si>
    <t>11.842016</t>
  </si>
  <si>
    <t>13.0913166658</t>
  </si>
  <si>
    <t>12.067822139</t>
  </si>
  <si>
    <t>11.882386</t>
  </si>
  <si>
    <t>13.0918662139</t>
  </si>
  <si>
    <t>13.0908363616</t>
  </si>
  <si>
    <t>Hình thức</t>
  </si>
  <si>
    <t>Tổng tiền</t>
  </si>
  <si>
    <t>Nội hạt</t>
  </si>
  <si>
    <t>Ngoai hat</t>
  </si>
  <si>
    <t>Di dong</t>
  </si>
  <si>
    <t>Trước 5/9/2004</t>
  </si>
  <si>
    <t>Từ 5/9/2004 đến 25/10/2004</t>
  </si>
  <si>
    <t>Số khách hàng được khuyến mãi</t>
  </si>
  <si>
    <t>ĐK</t>
  </si>
  <si>
    <t>Từ 5/9/2004
đến 25/10/2004</t>
  </si>
  <si>
    <t>Số khách hàng có số phút gọi &gt;=50</t>
  </si>
  <si>
    <t>0908363616</t>
  </si>
  <si>
    <t>NÓN</t>
  </si>
  <si>
    <t>TÊN</t>
  </si>
  <si>
    <t>PL LAO ĐỘNG</t>
  </si>
  <si>
    <t>NGÀY CÔNG</t>
  </si>
  <si>
    <t>XẾP LOẠI</t>
  </si>
  <si>
    <t>TIỀN THƯỞNG</t>
  </si>
  <si>
    <t>CC</t>
  </si>
  <si>
    <t>TV</t>
  </si>
  <si>
    <t>DH</t>
  </si>
  <si>
    <t>Yêu cầu:</t>
  </si>
  <si>
    <t>Câu 1: Tính cột Xếp Loại: dựa vào số Ngày Công</t>
  </si>
  <si>
    <t xml:space="preserve"> - Nếu Ngày Công &gt;=22 thì xếp loại A</t>
  </si>
  <si>
    <t xml:space="preserve"> - Nếu Ngày Công &gt;=20 thì xếp loại B</t>
  </si>
  <si>
    <t xml:space="preserve"> - Nếu Ngày Công &gt;=18 thì xếp loại C</t>
  </si>
  <si>
    <t xml:space="preserve"> - Còn lại xếp loại D</t>
  </si>
  <si>
    <t>Câu 2: Tính cột Tiền Thưởng dựa vào Bảng Tiền thưởng sau:</t>
  </si>
  <si>
    <t>BẢNG TÍNH TIỀN KHÁCH SẠN</t>
  </si>
  <si>
    <t>NGÀY ĐẾN</t>
  </si>
  <si>
    <t>PHÒNG DỊCH VỤ</t>
  </si>
  <si>
    <t>Ngày đi: 20/05/2005</t>
  </si>
  <si>
    <t>TỔNG</t>
  </si>
  <si>
    <t>Số tuần</t>
  </si>
  <si>
    <t>ĐG Tuần</t>
  </si>
  <si>
    <t>TT Tuần</t>
  </si>
  <si>
    <t>Số Ngày</t>
  </si>
  <si>
    <t>ĐG Ngày</t>
  </si>
  <si>
    <t>TT Ngày</t>
  </si>
  <si>
    <t>Dịch vụ</t>
  </si>
  <si>
    <t>Hà</t>
  </si>
  <si>
    <t>101-A</t>
  </si>
  <si>
    <t>205-B</t>
  </si>
  <si>
    <t>109-C</t>
  </si>
  <si>
    <t>Mậu</t>
  </si>
  <si>
    <t>302-B</t>
  </si>
  <si>
    <t>Thứ</t>
  </si>
  <si>
    <t>108-C</t>
  </si>
  <si>
    <t>Dũng</t>
  </si>
  <si>
    <t>207-A</t>
  </si>
  <si>
    <t>Thu</t>
  </si>
  <si>
    <t>105-C</t>
  </si>
  <si>
    <t>Cao</t>
  </si>
  <si>
    <t>301-C</t>
  </si>
  <si>
    <t>Câu 1: Tính cột số tuần biết rằng: Số tuần = (Ngày đi - Ngày đến)/7 và chỉ lấy phần nguyên</t>
  </si>
  <si>
    <t>Câu 2: Tính cột ĐG Tuần biết rằng ĐG Tuần được tính dựa theo Loại phòng (Bảng Giá theo Loại phòng).</t>
  </si>
  <si>
    <t>Ký tự đầu tiên bên trái của Cột Phòng Dịch vụ thể hiện Loại phòng</t>
  </si>
  <si>
    <t>Loại phòng</t>
  </si>
  <si>
    <t>Giá tuần</t>
  </si>
  <si>
    <t>Giá ngày</t>
  </si>
  <si>
    <t>Câu 3: Tính cột TT Tuần = Số tuần * ĐG Tuần</t>
  </si>
  <si>
    <t>Câu 4: Tính cột Số ngày = (Ngày đi - Ngày đến)/7 và chỉ lấy phần dư</t>
  </si>
  <si>
    <t>Câu 5: Tính cột ĐG Ngày: Tương tự như ĐG Tuần</t>
  </si>
  <si>
    <t>Câu 6: Tính cột TT Ngày = Số Ngày * ĐG Ngày</t>
  </si>
  <si>
    <t>Câu 7: Tính cột Dịch vụ: = (Ngày đi - Ngày đến)* Giá Dịch vụ mỗi ngày (Dựa theo Bảng Giá Dịch vụ và Loại phòng. Ký tự đầu tiên bên phải của Cột Phòng Dịch vụ thể hiện Loại phòng)</t>
  </si>
  <si>
    <t>Câu 8: Tính Cột Tổng = TT Tuần + TT Ngày + Dịch vụ</t>
  </si>
  <si>
    <t>DIỆN CS</t>
  </si>
  <si>
    <t>ĐIỂM THI</t>
  </si>
  <si>
    <t>LOẠI HỌC BỔNG</t>
  </si>
  <si>
    <t>HỌC BỔNG</t>
  </si>
  <si>
    <t>MÔN CS</t>
  </si>
  <si>
    <t>MÔN CN1</t>
  </si>
  <si>
    <t>MÔN CN2</t>
  </si>
  <si>
    <t>TỔNG ĐIỂM</t>
  </si>
  <si>
    <t>D201</t>
  </si>
  <si>
    <t>D202</t>
  </si>
  <si>
    <t xml:space="preserve">B </t>
  </si>
  <si>
    <t>N103</t>
  </si>
  <si>
    <t>D404</t>
  </si>
  <si>
    <t>D105</t>
  </si>
  <si>
    <t>N206</t>
  </si>
  <si>
    <t>F</t>
  </si>
  <si>
    <t>Loại HB</t>
  </si>
  <si>
    <t>Mức HB</t>
  </si>
  <si>
    <t>Tổng</t>
  </si>
  <si>
    <t>Câu 1: Tính cột Diện CS biết rằng Cột STT gồm 4 kí tự, kí tự thứ 2 cho biết Diện CS</t>
  </si>
  <si>
    <t>Câu 2: Tính cột Tổng Điểm:</t>
  </si>
  <si>
    <t>Tổng điểm = Môn CS + Môn CN1 + Môn CN2 + Điểm CS</t>
  </si>
  <si>
    <t>Trong đó: Điểm CS là 1 nếu Diện CS là 1, Điểm CS là 0,5 nếu Diện CS là 2.</t>
  </si>
  <si>
    <t>Còn lại Điểm CS là 0</t>
  </si>
  <si>
    <t>Câu 3: Tính Cột Loại HB biết rằng:</t>
  </si>
  <si>
    <t>- Loại HB = A nếu Tổng điểm &gt;= 24 và không có môn nào nhỏ hơn 8</t>
  </si>
  <si>
    <t>- Loại HB = B nếu:</t>
  </si>
  <si>
    <t>Hoặc Tổng điểm &gt;= 24 và không có môn nào nhỏ hơn 6</t>
  </si>
  <si>
    <t>Hoặc Tổng điểm &gt;= 22 và không có môn nào nhỏ hơn 6 và Diện CS là 1</t>
  </si>
  <si>
    <t>- Còn lại là Loại C</t>
  </si>
  <si>
    <t>Câu 4: Tính cột Học Bổng (Dựa vào Loại Học bổng và được tra cứu trên bảng Loại</t>
  </si>
  <si>
    <t>học bổng)</t>
  </si>
  <si>
    <t>Câu 5: Tính cột Tổng: Tổng tiền học bổng đã phát cho từng Loại học bổng</t>
  </si>
  <si>
    <t>KẾT QUẢ KIỂM TRA CHẤT LƯỢNG ĐẦU NĂM</t>
  </si>
  <si>
    <t>Lớp</t>
  </si>
  <si>
    <t>Môn Kiểm Tra</t>
  </si>
  <si>
    <t>Tổng
Điểm</t>
  </si>
  <si>
    <t>Kết
Quả</t>
  </si>
  <si>
    <t>12A1</t>
  </si>
  <si>
    <t>12A2</t>
  </si>
  <si>
    <t>10A1</t>
  </si>
  <si>
    <t>Lan</t>
  </si>
  <si>
    <t>11A2</t>
  </si>
  <si>
    <t>12C1</t>
  </si>
  <si>
    <t>10D3</t>
  </si>
  <si>
    <t>12B3</t>
  </si>
  <si>
    <t>Chinh</t>
  </si>
  <si>
    <t>10C1</t>
  </si>
  <si>
    <t>Tùng</t>
  </si>
  <si>
    <t>11B2</t>
  </si>
  <si>
    <t>- Các trường hợp còn lại thì không nhận học bổng.</t>
  </si>
  <si>
    <t>www.facebook.com/hocexcelcoban</t>
  </si>
  <si>
    <t>BẢNG LƯƠNG THÁNG 01-2003</t>
  </si>
  <si>
    <t>Số
Thứ Tự</t>
  </si>
  <si>
    <t>Mã
Nhân Viên</t>
  </si>
  <si>
    <t>Họ Tên
Nhân Viên</t>
  </si>
  <si>
    <t>Phòng
Ban</t>
  </si>
  <si>
    <t>Chức
 Vụ</t>
  </si>
  <si>
    <t>Phụ Cấp
Chức Vụ</t>
  </si>
  <si>
    <t>Lương
Cơ Bản</t>
  </si>
  <si>
    <t>Thực 
Lãnh</t>
  </si>
  <si>
    <t>A01</t>
  </si>
  <si>
    <t>Nguyên</t>
  </si>
  <si>
    <t>GĐ</t>
  </si>
  <si>
    <t>B01</t>
  </si>
  <si>
    <t>PGĐ</t>
  </si>
  <si>
    <t>A02</t>
  </si>
  <si>
    <t>My</t>
  </si>
  <si>
    <t>TP</t>
  </si>
  <si>
    <t>C02</t>
  </si>
  <si>
    <t>NV</t>
  </si>
  <si>
    <t>A03</t>
  </si>
  <si>
    <t>Thanh</t>
  </si>
  <si>
    <t>B02</t>
  </si>
  <si>
    <t>Hạnh</t>
  </si>
  <si>
    <t>PP</t>
  </si>
  <si>
    <t>C01</t>
  </si>
  <si>
    <t>Chi</t>
  </si>
  <si>
    <t>B03</t>
  </si>
  <si>
    <t>Hiền</t>
  </si>
  <si>
    <t>A04</t>
  </si>
  <si>
    <t>Thao tác định dạng và kẻ khung cho bảng tính</t>
  </si>
  <si>
    <t>B06</t>
  </si>
  <si>
    <t>BẢNG TRA PHỤ CẤP</t>
  </si>
  <si>
    <t>BẢNG TRA PHÒNG BAN</t>
  </si>
  <si>
    <t>Mã Phòng Ban</t>
  </si>
  <si>
    <t>Tên Phòng Ban</t>
  </si>
  <si>
    <t>Kế Hoạch</t>
  </si>
  <si>
    <t>Hành Chính</t>
  </si>
  <si>
    <t>Kế Toán</t>
  </si>
  <si>
    <t>Khách
Hàng</t>
  </si>
  <si>
    <t>Quốc
Tịch</t>
  </si>
  <si>
    <t>Ngày
Đến</t>
  </si>
  <si>
    <t>Ngày
Đi</t>
  </si>
  <si>
    <t>Số
Ngày Ở</t>
  </si>
  <si>
    <t>Loại
Phòng</t>
  </si>
  <si>
    <t>Đơn
Giá</t>
  </si>
  <si>
    <t>Thành
Tiền</t>
  </si>
  <si>
    <t>Tiền 
Giảm</t>
  </si>
  <si>
    <t>Phải
Trả</t>
  </si>
  <si>
    <t>VN</t>
  </si>
  <si>
    <t>Hải</t>
  </si>
  <si>
    <t>Rooney</t>
  </si>
  <si>
    <t>Ngọc</t>
  </si>
  <si>
    <t>Bacbara</t>
  </si>
  <si>
    <t>Jean</t>
  </si>
  <si>
    <t>ANH</t>
  </si>
  <si>
    <t>Jovani</t>
  </si>
  <si>
    <t>YÏ</t>
  </si>
  <si>
    <t>Madona</t>
  </si>
  <si>
    <t>Daniela</t>
  </si>
  <si>
    <t>Hà Lan</t>
  </si>
  <si>
    <t xml:space="preserve">  - Các trường hợp khác thì không giảm</t>
  </si>
  <si>
    <t>Kết Quả 
Tham Khảo</t>
  </si>
  <si>
    <t>Loại Phòng</t>
  </si>
  <si>
    <t>Tổng Số
Ngày Ở</t>
  </si>
  <si>
    <t>Tổng
Thành Tiền</t>
  </si>
  <si>
    <t>Tổng Số
Tiền Giảm</t>
  </si>
  <si>
    <t>Tổng Số Tiền 
Phải Trả</t>
  </si>
  <si>
    <t>BẢNG TÍNH TIỀN THUÊ XE</t>
  </si>
  <si>
    <t>Khách Hàng</t>
  </si>
  <si>
    <t>Loại Xe</t>
  </si>
  <si>
    <t>Ngày Thuê</t>
  </si>
  <si>
    <t>Ngày Trả</t>
  </si>
  <si>
    <t>Số Ngày Thuê</t>
  </si>
  <si>
    <t>Đơn Giá Thuê</t>
  </si>
  <si>
    <t>Long</t>
  </si>
  <si>
    <t>Máy xúc</t>
  </si>
  <si>
    <t>Nâng hàng</t>
  </si>
  <si>
    <t>Tải nhẹ 2.5 T</t>
  </si>
  <si>
    <t>Tải nặng 5 T</t>
  </si>
  <si>
    <t>Hùng</t>
  </si>
  <si>
    <t>BẢNG TRA GIÁ THUÊ XE</t>
  </si>
  <si>
    <t>Tổng Số Ngày</t>
  </si>
  <si>
    <t>Tổng Phải Trả</t>
  </si>
  <si>
    <t>KẾT QUẢ THI TUYỂN SINH</t>
  </si>
  <si>
    <t>Số 
Báo Danh</t>
  </si>
  <si>
    <t>Tên 
Thí Sinh</t>
  </si>
  <si>
    <t>Mã 
Trường</t>
  </si>
  <si>
    <t>Diện 
Chính Sách</t>
  </si>
  <si>
    <t>Điểm
ưu tiên</t>
  </si>
  <si>
    <t>Rớt</t>
  </si>
  <si>
    <t>Le</t>
  </si>
  <si>
    <t>CLS</t>
  </si>
  <si>
    <t>Đậu</t>
  </si>
  <si>
    <t>Viet</t>
  </si>
  <si>
    <t>CTB</t>
  </si>
  <si>
    <t>Hoang</t>
  </si>
  <si>
    <t>D01</t>
  </si>
  <si>
    <t>Thy</t>
  </si>
  <si>
    <t>D02</t>
  </si>
  <si>
    <t>Thai</t>
  </si>
  <si>
    <t>Bảng Tra Điểm Thi</t>
  </si>
  <si>
    <t>Bảng Điểm Chuẩn</t>
  </si>
  <si>
    <t>Số Báo Danh</t>
  </si>
  <si>
    <t>Mã Trường</t>
  </si>
  <si>
    <t>Điểm Chuẩn</t>
  </si>
  <si>
    <t>Công ty Xuất nhập khẩu</t>
  </si>
  <si>
    <t>TÌNH HÌNH XUẤT HÀNG NÔNG SẢN QUÝ 1 - 2002</t>
  </si>
  <si>
    <t>Tiền Giảm</t>
  </si>
  <si>
    <t>GTD-1</t>
  </si>
  <si>
    <t>GTH-2</t>
  </si>
  <si>
    <t>GNH-3</t>
  </si>
  <si>
    <t>GTT-2</t>
  </si>
  <si>
    <t>GTD-2</t>
  </si>
  <si>
    <t>GTH-3</t>
  </si>
  <si>
    <t>Bảng Tra</t>
  </si>
  <si>
    <t>GTD</t>
  </si>
  <si>
    <t>Gạo trắng dài</t>
  </si>
  <si>
    <t>GTH</t>
  </si>
  <si>
    <t>Gạo thơm</t>
  </si>
  <si>
    <t>GNH</t>
  </si>
  <si>
    <t>Gạo Nàng Hương</t>
  </si>
  <si>
    <t>GTT</t>
  </si>
  <si>
    <t>Gạo trắng tròn</t>
  </si>
  <si>
    <t>cho mỗi mặt hàng dựa vào ký tự đầu tiên bên phải, nếu :</t>
  </si>
  <si>
    <r>
      <t xml:space="preserve">Tính lượng nước tiêu thụ của mỗi hộ biết rằng </t>
    </r>
    <r>
      <rPr>
        <b/>
        <sz val="12"/>
        <color theme="1"/>
        <rFont val="Times New Roman"/>
        <family val="1"/>
      </rPr>
      <t>Tiêu Thụ = Số Mới - Số Cũ</t>
    </r>
  </si>
  <si>
    <r>
      <t xml:space="preserve">Tính </t>
    </r>
    <r>
      <rPr>
        <b/>
        <sz val="12"/>
        <color theme="1"/>
        <rFont val="Times New Roman"/>
        <family val="1"/>
      </rPr>
      <t xml:space="preserve">Tiền Nước </t>
    </r>
    <r>
      <rPr>
        <sz val="12"/>
        <color theme="1"/>
        <rFont val="Times New Roman"/>
        <family val="1"/>
      </rPr>
      <t xml:space="preserve">biết rằng : </t>
    </r>
    <r>
      <rPr>
        <b/>
        <sz val="12"/>
        <color theme="1"/>
        <rFont val="Times New Roman"/>
        <family val="1"/>
      </rPr>
      <t>Tiền Nước = Tiêu Thụ * Đơn Giá</t>
    </r>
    <r>
      <rPr>
        <sz val="12"/>
        <color theme="1"/>
        <rFont val="Times New Roman"/>
        <family val="1"/>
      </rPr>
      <t xml:space="preserve">, trong đó </t>
    </r>
    <r>
      <rPr>
        <b/>
        <sz val="12"/>
        <color theme="1"/>
        <rFont val="Times New Roman"/>
        <family val="1"/>
      </rPr>
      <t>Đơn Giá</t>
    </r>
    <r>
      <rPr>
        <sz val="12"/>
        <color theme="1"/>
        <rFont val="Times New Roman"/>
        <family val="1"/>
      </rPr>
      <t xml:space="preserve"> được tính theo </t>
    </r>
  </si>
  <si>
    <r>
      <t>Số  M</t>
    </r>
    <r>
      <rPr>
        <b/>
        <vertAlign val="superscript"/>
        <sz val="12"/>
        <color theme="1"/>
        <rFont val="Times New Roman"/>
        <family val="1"/>
      </rPr>
      <t>3</t>
    </r>
    <r>
      <rPr>
        <b/>
        <sz val="12"/>
        <color theme="1"/>
        <rFont val="Times New Roman"/>
        <family val="1"/>
      </rPr>
      <t xml:space="preserve"> Tiêu Thụ</t>
    </r>
  </si>
  <si>
    <r>
      <t xml:space="preserve">   - Nếu mức tiêu thụ là 30 m</t>
    </r>
    <r>
      <rPr>
        <i/>
        <vertAlign val="superscript"/>
        <sz val="12"/>
        <color theme="1"/>
        <rFont val="Times New Roman"/>
        <family val="1"/>
      </rPr>
      <t>3</t>
    </r>
    <r>
      <rPr>
        <i/>
        <sz val="12"/>
        <color theme="1"/>
        <rFont val="Times New Roman"/>
        <family val="1"/>
      </rPr>
      <t xml:space="preserve"> thì chỉ  tính 1 giá là </t>
    </r>
    <r>
      <rPr>
        <b/>
        <sz val="12"/>
        <color theme="1"/>
        <rFont val="Times New Roman"/>
        <family val="1"/>
      </rPr>
      <t>100</t>
    </r>
    <r>
      <rPr>
        <i/>
        <sz val="12"/>
        <color theme="1"/>
        <rFont val="Times New Roman"/>
        <family val="1"/>
      </rPr>
      <t xml:space="preserve"> đ/1m</t>
    </r>
    <r>
      <rPr>
        <i/>
        <vertAlign val="superscript"/>
        <sz val="12"/>
        <color theme="1"/>
        <rFont val="Times New Roman"/>
        <family val="1"/>
      </rPr>
      <t>3</t>
    </r>
  </si>
  <si>
    <r>
      <t xml:space="preserve">   - Nếu mức tiêu thụ là 70 m</t>
    </r>
    <r>
      <rPr>
        <i/>
        <vertAlign val="superscript"/>
        <sz val="12"/>
        <color theme="1"/>
        <rFont val="Times New Roman"/>
        <family val="1"/>
      </rPr>
      <t>3</t>
    </r>
    <r>
      <rPr>
        <i/>
        <sz val="12"/>
        <color theme="1"/>
        <rFont val="Times New Roman"/>
        <family val="1"/>
      </rPr>
      <t xml:space="preserve"> thì có 2 giá : 50 m</t>
    </r>
    <r>
      <rPr>
        <i/>
        <vertAlign val="superscript"/>
        <sz val="12"/>
        <color theme="1"/>
        <rFont val="Times New Roman"/>
        <family val="1"/>
      </rPr>
      <t>3</t>
    </r>
    <r>
      <rPr>
        <i/>
        <sz val="12"/>
        <color theme="1"/>
        <rFont val="Times New Roman"/>
        <family val="1"/>
      </rPr>
      <t xml:space="preserve"> tính </t>
    </r>
    <r>
      <rPr>
        <b/>
        <sz val="12"/>
        <color theme="1"/>
        <rFont val="Times New Roman"/>
        <family val="1"/>
      </rPr>
      <t>100</t>
    </r>
    <r>
      <rPr>
        <i/>
        <sz val="12"/>
        <color theme="1"/>
        <rFont val="Times New Roman"/>
        <family val="1"/>
      </rPr>
      <t xml:space="preserve"> đ/1m</t>
    </r>
    <r>
      <rPr>
        <i/>
        <vertAlign val="superscript"/>
        <sz val="12"/>
        <color theme="1"/>
        <rFont val="Times New Roman"/>
        <family val="1"/>
      </rPr>
      <t>3</t>
    </r>
    <r>
      <rPr>
        <i/>
        <sz val="12"/>
        <color theme="1"/>
        <rFont val="Times New Roman"/>
        <family val="1"/>
      </rPr>
      <t xml:space="preserve"> và 20 m</t>
    </r>
    <r>
      <rPr>
        <i/>
        <vertAlign val="superscript"/>
        <sz val="12"/>
        <color theme="1"/>
        <rFont val="Times New Roman"/>
        <family val="1"/>
      </rPr>
      <t>3</t>
    </r>
    <r>
      <rPr>
        <i/>
        <sz val="12"/>
        <color theme="1"/>
        <rFont val="Times New Roman"/>
        <family val="1"/>
      </rPr>
      <t xml:space="preserve"> tính </t>
    </r>
    <r>
      <rPr>
        <b/>
        <sz val="12"/>
        <color theme="1"/>
        <rFont val="Times New Roman"/>
        <family val="1"/>
      </rPr>
      <t>150</t>
    </r>
    <r>
      <rPr>
        <i/>
        <sz val="12"/>
        <color theme="1"/>
        <rFont val="Times New Roman"/>
        <family val="1"/>
      </rPr>
      <t xml:space="preserve"> đ/1m</t>
    </r>
    <r>
      <rPr>
        <i/>
        <vertAlign val="superscript"/>
        <sz val="12"/>
        <color theme="1"/>
        <rFont val="Times New Roman"/>
        <family val="1"/>
      </rPr>
      <t>3</t>
    </r>
  </si>
  <si>
    <r>
      <t xml:space="preserve">   - Nếu mức tiêu thụ là 120 m</t>
    </r>
    <r>
      <rPr>
        <i/>
        <vertAlign val="superscript"/>
        <sz val="12"/>
        <color theme="1"/>
        <rFont val="Times New Roman"/>
        <family val="1"/>
      </rPr>
      <t>3</t>
    </r>
    <r>
      <rPr>
        <i/>
        <sz val="12"/>
        <color theme="1"/>
        <rFont val="Times New Roman"/>
        <family val="1"/>
      </rPr>
      <t xml:space="preserve"> thì có 3 giá : 50 m</t>
    </r>
    <r>
      <rPr>
        <i/>
        <vertAlign val="superscript"/>
        <sz val="12"/>
        <color theme="1"/>
        <rFont val="Times New Roman"/>
        <family val="1"/>
      </rPr>
      <t>3</t>
    </r>
    <r>
      <rPr>
        <i/>
        <sz val="12"/>
        <color theme="1"/>
        <rFont val="Times New Roman"/>
        <family val="1"/>
      </rPr>
      <t xml:space="preserve"> tính </t>
    </r>
    <r>
      <rPr>
        <b/>
        <sz val="12"/>
        <color theme="1"/>
        <rFont val="Times New Roman"/>
        <family val="1"/>
      </rPr>
      <t>100</t>
    </r>
    <r>
      <rPr>
        <i/>
        <sz val="12"/>
        <color theme="1"/>
        <rFont val="Times New Roman"/>
        <family val="1"/>
      </rPr>
      <t xml:space="preserve"> đ/1m</t>
    </r>
    <r>
      <rPr>
        <i/>
        <vertAlign val="superscript"/>
        <sz val="12"/>
        <color theme="1"/>
        <rFont val="Times New Roman"/>
        <family val="1"/>
      </rPr>
      <t>3</t>
    </r>
    <r>
      <rPr>
        <i/>
        <sz val="12"/>
        <color theme="1"/>
        <rFont val="Times New Roman"/>
        <family val="1"/>
      </rPr>
      <t>, 50 m</t>
    </r>
    <r>
      <rPr>
        <i/>
        <vertAlign val="superscript"/>
        <sz val="12"/>
        <color theme="1"/>
        <rFont val="Times New Roman"/>
        <family val="1"/>
      </rPr>
      <t>3</t>
    </r>
    <r>
      <rPr>
        <i/>
        <sz val="12"/>
        <color theme="1"/>
        <rFont val="Times New Roman"/>
        <family val="1"/>
      </rPr>
      <t xml:space="preserve"> tính </t>
    </r>
    <r>
      <rPr>
        <b/>
        <sz val="12"/>
        <color theme="1"/>
        <rFont val="Times New Roman"/>
        <family val="1"/>
      </rPr>
      <t xml:space="preserve">150 </t>
    </r>
    <r>
      <rPr>
        <i/>
        <sz val="12"/>
        <color theme="1"/>
        <rFont val="Times New Roman"/>
        <family val="1"/>
      </rPr>
      <t>đ/1m</t>
    </r>
    <r>
      <rPr>
        <i/>
        <vertAlign val="superscript"/>
        <sz val="12"/>
        <color theme="1"/>
        <rFont val="Times New Roman"/>
        <family val="1"/>
      </rPr>
      <t>3</t>
    </r>
  </si>
  <si>
    <r>
      <t xml:space="preserve">     và 20 m</t>
    </r>
    <r>
      <rPr>
        <i/>
        <vertAlign val="superscript"/>
        <sz val="12"/>
        <color theme="1"/>
        <rFont val="Times New Roman"/>
        <family val="1"/>
      </rPr>
      <t>3</t>
    </r>
    <r>
      <rPr>
        <i/>
        <sz val="12"/>
        <color theme="1"/>
        <rFont val="Times New Roman"/>
        <family val="1"/>
      </rPr>
      <t xml:space="preserve"> còn  lại tính </t>
    </r>
    <r>
      <rPr>
        <b/>
        <sz val="12"/>
        <color theme="1"/>
        <rFont val="Times New Roman"/>
        <family val="1"/>
      </rPr>
      <t>200</t>
    </r>
    <r>
      <rPr>
        <i/>
        <sz val="12"/>
        <color theme="1"/>
        <rFont val="Times New Roman"/>
        <family val="1"/>
      </rPr>
      <t xml:space="preserve"> đ/1m</t>
    </r>
    <r>
      <rPr>
        <i/>
        <vertAlign val="superscript"/>
        <sz val="12"/>
        <color theme="1"/>
        <rFont val="Times New Roman"/>
        <family val="1"/>
      </rPr>
      <t>3</t>
    </r>
  </si>
  <si>
    <r>
      <t xml:space="preserve">Tính  </t>
    </r>
    <r>
      <rPr>
        <b/>
        <sz val="12"/>
        <color theme="1"/>
        <rFont val="Times New Roman"/>
        <family val="1"/>
      </rPr>
      <t>Phụ Phí</t>
    </r>
    <r>
      <rPr>
        <sz val="12"/>
        <color theme="1"/>
        <rFont val="Times New Roman"/>
        <family val="1"/>
      </rPr>
      <t xml:space="preserve"> biết rằng : </t>
    </r>
    <r>
      <rPr>
        <b/>
        <sz val="12"/>
        <color theme="1"/>
        <rFont val="Times New Roman"/>
        <family val="1"/>
      </rPr>
      <t>Phụ Phí</t>
    </r>
    <r>
      <rPr>
        <sz val="12"/>
        <color theme="1"/>
        <rFont val="Times New Roman"/>
        <family val="1"/>
      </rPr>
      <t xml:space="preserve"> =</t>
    </r>
    <r>
      <rPr>
        <b/>
        <sz val="12"/>
        <color theme="1"/>
        <rFont val="Times New Roman"/>
        <family val="1"/>
      </rPr>
      <t>Tiền Nước</t>
    </r>
    <r>
      <rPr>
        <sz val="12"/>
        <color theme="1"/>
        <rFont val="Times New Roman"/>
        <family val="1"/>
      </rPr>
      <t xml:space="preserve"> * </t>
    </r>
    <r>
      <rPr>
        <b/>
        <sz val="12"/>
        <color theme="1"/>
        <rFont val="Times New Roman"/>
        <family val="1"/>
      </rPr>
      <t>%Phụ Phí</t>
    </r>
    <r>
      <rPr>
        <sz val="12"/>
        <color theme="1"/>
        <rFont val="Times New Roman"/>
        <family val="1"/>
      </rPr>
      <t xml:space="preserve">, trong đó </t>
    </r>
    <r>
      <rPr>
        <b/>
        <sz val="12"/>
        <color theme="1"/>
        <rFont val="Times New Roman"/>
        <family val="1"/>
      </rPr>
      <t>%Phụ Phí</t>
    </r>
    <r>
      <rPr>
        <sz val="12"/>
        <color theme="1"/>
        <rFont val="Times New Roman"/>
        <family val="1"/>
      </rPr>
      <t xml:space="preserve"> được quy định như sau :</t>
    </r>
  </si>
  <si>
    <r>
      <t xml:space="preserve">Lưu ý </t>
    </r>
    <r>
      <rPr>
        <sz val="12"/>
        <color theme="1"/>
        <rFont val="Times New Roman"/>
        <family val="1"/>
      </rPr>
      <t xml:space="preserve"> : </t>
    </r>
    <r>
      <rPr>
        <b/>
        <sz val="12"/>
        <color theme="1"/>
        <rFont val="Times New Roman"/>
        <family val="1"/>
      </rPr>
      <t>Phụ Phí</t>
    </r>
    <r>
      <rPr>
        <sz val="12"/>
        <color theme="1"/>
        <rFont val="Times New Roman"/>
        <family val="1"/>
      </rPr>
      <t xml:space="preserve"> không tính theo phương pháp luỹ tiến</t>
    </r>
  </si>
  <si>
    <r>
      <t xml:space="preserve">Tính </t>
    </r>
    <r>
      <rPr>
        <b/>
        <sz val="12"/>
        <color theme="1"/>
        <rFont val="Times New Roman"/>
        <family val="1"/>
      </rPr>
      <t>Phải Trả = Tiền Nước + Phụ Phí</t>
    </r>
  </si>
  <si>
    <r>
      <t xml:space="preserve">Tính </t>
    </r>
    <r>
      <rPr>
        <b/>
        <sz val="12"/>
        <color theme="1"/>
        <rFont val="Times New Roman"/>
        <family val="1"/>
      </rPr>
      <t>Tổng Cộng</t>
    </r>
    <r>
      <rPr>
        <sz val="12"/>
        <color theme="1"/>
        <rFont val="Times New Roman"/>
        <family val="1"/>
      </rPr>
      <t xml:space="preserve"> cho các cột </t>
    </r>
    <r>
      <rPr>
        <b/>
        <sz val="12"/>
        <color theme="1"/>
        <rFont val="Times New Roman"/>
        <family val="1"/>
      </rPr>
      <t>Tiêu Thụ, Tiền Nước, Phụ Phí</t>
    </r>
    <r>
      <rPr>
        <sz val="12"/>
        <color theme="1"/>
        <rFont val="Times New Roman"/>
        <family val="1"/>
      </rPr>
      <t xml:space="preserve"> và </t>
    </r>
    <r>
      <rPr>
        <b/>
        <sz val="12"/>
        <color theme="1"/>
        <rFont val="Times New Roman"/>
        <family val="1"/>
      </rPr>
      <t>Phải Trả</t>
    </r>
  </si>
  <si>
    <r>
      <t xml:space="preserve">Hãy tính </t>
    </r>
    <r>
      <rPr>
        <b/>
        <sz val="12"/>
        <color theme="1"/>
        <rFont val="Times New Roman"/>
        <family val="1"/>
      </rPr>
      <t>ĐTB</t>
    </r>
    <r>
      <rPr>
        <sz val="12"/>
        <color theme="1"/>
        <rFont val="Times New Roman"/>
        <family val="1"/>
      </rPr>
      <t xml:space="preserve"> cho mỗi học sinh biết rằng ĐTB=</t>
    </r>
    <r>
      <rPr>
        <b/>
        <sz val="12"/>
        <color theme="1"/>
        <rFont val="Times New Roman"/>
        <family val="1"/>
      </rPr>
      <t xml:space="preserve">Tổng Điểm </t>
    </r>
    <r>
      <rPr>
        <sz val="12"/>
        <color theme="1"/>
        <rFont val="Times New Roman"/>
        <family val="1"/>
      </rPr>
      <t xml:space="preserve">/ </t>
    </r>
    <r>
      <rPr>
        <b/>
        <sz val="12"/>
        <color theme="1"/>
        <rFont val="Times New Roman"/>
        <family val="1"/>
      </rPr>
      <t>Tổng Hệ Số</t>
    </r>
    <r>
      <rPr>
        <sz val="12"/>
        <color theme="1"/>
        <rFont val="Times New Roman"/>
        <family val="1"/>
      </rPr>
      <t>, trong đó :</t>
    </r>
  </si>
  <si>
    <r>
      <t xml:space="preserve"> - Các </t>
    </r>
    <r>
      <rPr>
        <b/>
        <sz val="12"/>
        <color theme="1"/>
        <rFont val="Times New Roman"/>
        <family val="1"/>
      </rPr>
      <t>Môn Chính</t>
    </r>
    <r>
      <rPr>
        <sz val="12"/>
        <color theme="1"/>
        <rFont val="Times New Roman"/>
        <family val="1"/>
      </rPr>
      <t xml:space="preserve"> có hệ số là </t>
    </r>
    <r>
      <rPr>
        <b/>
        <sz val="12"/>
        <color theme="1"/>
        <rFont val="Times New Roman"/>
        <family val="1"/>
      </rPr>
      <t>2</t>
    </r>
  </si>
  <si>
    <r>
      <t xml:space="preserve"> - Các </t>
    </r>
    <r>
      <rPr>
        <b/>
        <sz val="12"/>
        <color theme="1"/>
        <rFont val="Times New Roman"/>
        <family val="1"/>
      </rPr>
      <t xml:space="preserve">Môn Phụ </t>
    </r>
    <r>
      <rPr>
        <sz val="12"/>
        <color theme="1"/>
        <rFont val="Times New Roman"/>
        <family val="1"/>
      </rPr>
      <t xml:space="preserve">có hệ số là </t>
    </r>
    <r>
      <rPr>
        <b/>
        <sz val="12"/>
        <color theme="1"/>
        <rFont val="Times New Roman"/>
        <family val="1"/>
      </rPr>
      <t>1</t>
    </r>
  </si>
  <si>
    <r>
      <t xml:space="preserve">Hãy xếp </t>
    </r>
    <r>
      <rPr>
        <b/>
        <sz val="12"/>
        <color theme="1"/>
        <rFont val="Times New Roman"/>
        <family val="1"/>
      </rPr>
      <t>Vị Thứ</t>
    </r>
    <r>
      <rPr>
        <sz val="12"/>
        <color theme="1"/>
        <rFont val="Times New Roman"/>
        <family val="1"/>
      </rPr>
      <t xml:space="preserve"> cho mỗi học sinh dựa vào </t>
    </r>
    <r>
      <rPr>
        <b/>
        <sz val="12"/>
        <color theme="1"/>
        <rFont val="Times New Roman"/>
        <family val="1"/>
      </rPr>
      <t>ĐTB</t>
    </r>
  </si>
  <si>
    <r>
      <t xml:space="preserve">- </t>
    </r>
    <r>
      <rPr>
        <b/>
        <sz val="12"/>
        <color theme="1"/>
        <rFont val="Times New Roman"/>
        <family val="1"/>
      </rPr>
      <t>Giỏi</t>
    </r>
    <r>
      <rPr>
        <sz val="12"/>
        <color theme="1"/>
        <rFont val="Times New Roman"/>
        <family val="1"/>
      </rPr>
      <t xml:space="preserve"> : </t>
    </r>
    <r>
      <rPr>
        <b/>
        <sz val="12"/>
        <color theme="1"/>
        <rFont val="Times New Roman"/>
        <family val="1"/>
      </rPr>
      <t>ĐTB</t>
    </r>
    <r>
      <rPr>
        <sz val="12"/>
        <color theme="1"/>
        <rFont val="Times New Roman"/>
        <family val="1"/>
      </rPr>
      <t xml:space="preserve"> &gt;=</t>
    </r>
    <r>
      <rPr>
        <b/>
        <sz val="12"/>
        <color theme="1"/>
        <rFont val="Times New Roman"/>
        <family val="1"/>
      </rPr>
      <t>9</t>
    </r>
    <r>
      <rPr>
        <sz val="12"/>
        <color theme="1"/>
        <rFont val="Times New Roman"/>
        <family val="1"/>
      </rPr>
      <t xml:space="preserve"> và không có môn nào điểm nhỏ hơn </t>
    </r>
    <r>
      <rPr>
        <b/>
        <sz val="12"/>
        <color theme="1"/>
        <rFont val="Times New Roman"/>
        <family val="1"/>
      </rPr>
      <t>8</t>
    </r>
  </si>
  <si>
    <r>
      <t xml:space="preserve">- </t>
    </r>
    <r>
      <rPr>
        <b/>
        <sz val="12"/>
        <color theme="1"/>
        <rFont val="Times New Roman"/>
        <family val="1"/>
      </rPr>
      <t xml:space="preserve">Khá </t>
    </r>
    <r>
      <rPr>
        <sz val="12"/>
        <color theme="1"/>
        <rFont val="Times New Roman"/>
        <family val="1"/>
      </rPr>
      <t xml:space="preserve">: </t>
    </r>
    <r>
      <rPr>
        <b/>
        <sz val="12"/>
        <color theme="1"/>
        <rFont val="Times New Roman"/>
        <family val="1"/>
      </rPr>
      <t>ĐTB</t>
    </r>
    <r>
      <rPr>
        <sz val="12"/>
        <color theme="1"/>
        <rFont val="Times New Roman"/>
        <family val="1"/>
      </rPr>
      <t xml:space="preserve"> &gt;=</t>
    </r>
    <r>
      <rPr>
        <b/>
        <sz val="12"/>
        <color theme="1"/>
        <rFont val="Times New Roman"/>
        <family val="1"/>
      </rPr>
      <t>7</t>
    </r>
    <r>
      <rPr>
        <sz val="12"/>
        <color theme="1"/>
        <rFont val="Times New Roman"/>
        <family val="1"/>
      </rPr>
      <t xml:space="preserve"> và không có môn nào điểm nhỏ hơn </t>
    </r>
    <r>
      <rPr>
        <b/>
        <sz val="12"/>
        <color theme="1"/>
        <rFont val="Times New Roman"/>
        <family val="1"/>
      </rPr>
      <t>6</t>
    </r>
  </si>
  <si>
    <r>
      <t xml:space="preserve">- </t>
    </r>
    <r>
      <rPr>
        <b/>
        <sz val="12"/>
        <color theme="1"/>
        <rFont val="Times New Roman"/>
        <family val="1"/>
      </rPr>
      <t>TB</t>
    </r>
    <r>
      <rPr>
        <sz val="12"/>
        <color theme="1"/>
        <rFont val="Times New Roman"/>
        <family val="1"/>
      </rPr>
      <t xml:space="preserve"> : </t>
    </r>
    <r>
      <rPr>
        <b/>
        <sz val="12"/>
        <color theme="1"/>
        <rFont val="Times New Roman"/>
        <family val="1"/>
      </rPr>
      <t>ĐTB</t>
    </r>
    <r>
      <rPr>
        <sz val="12"/>
        <color theme="1"/>
        <rFont val="Times New Roman"/>
        <family val="1"/>
      </rPr>
      <t xml:space="preserve"> &gt;=</t>
    </r>
    <r>
      <rPr>
        <b/>
        <sz val="12"/>
        <color theme="1"/>
        <rFont val="Times New Roman"/>
        <family val="1"/>
      </rPr>
      <t>5</t>
    </r>
    <r>
      <rPr>
        <sz val="12"/>
        <color theme="1"/>
        <rFont val="Times New Roman"/>
        <family val="1"/>
      </rPr>
      <t xml:space="preserve"> và không có môn nào điểm nhỏ hơn </t>
    </r>
    <r>
      <rPr>
        <b/>
        <sz val="12"/>
        <color theme="1"/>
        <rFont val="Times New Roman"/>
        <family val="1"/>
      </rPr>
      <t>4</t>
    </r>
  </si>
  <si>
    <r>
      <t xml:space="preserve">- </t>
    </r>
    <r>
      <rPr>
        <b/>
        <sz val="12"/>
        <color theme="1"/>
        <rFont val="Times New Roman"/>
        <family val="1"/>
      </rPr>
      <t>Yếu</t>
    </r>
    <r>
      <rPr>
        <sz val="12"/>
        <color theme="1"/>
        <rFont val="Times New Roman"/>
        <family val="1"/>
      </rPr>
      <t xml:space="preserve"> : Các trường hợp còn lại</t>
    </r>
  </si>
  <si>
    <r>
      <t>1.</t>
    </r>
    <r>
      <rPr>
        <sz val="7"/>
        <color theme="1"/>
        <rFont val="Times New Roman"/>
        <family val="1"/>
        <charset val="163"/>
      </rPr>
      <t xml:space="preserve">      </t>
    </r>
    <r>
      <rPr>
        <sz val="13"/>
        <color theme="1"/>
        <rFont val="Times New Roman"/>
        <family val="1"/>
        <charset val="163"/>
      </rPr>
      <t xml:space="preserve">Đổi tên Sheet hiện hành thành tên </t>
    </r>
    <r>
      <rPr>
        <b/>
        <sz val="13"/>
        <color theme="1"/>
        <rFont val="Times New Roman"/>
        <family val="1"/>
        <charset val="163"/>
      </rPr>
      <t>XEPLOAI_HKI</t>
    </r>
    <r>
      <rPr>
        <sz val="13"/>
        <color theme="1"/>
        <rFont val="Times New Roman"/>
        <family val="1"/>
        <charset val="163"/>
      </rPr>
      <t>.</t>
    </r>
  </si>
  <si>
    <r>
      <t>2.</t>
    </r>
    <r>
      <rPr>
        <sz val="7"/>
        <color theme="1"/>
        <rFont val="Times New Roman"/>
        <family val="1"/>
        <charset val="163"/>
      </rPr>
      <t xml:space="preserve">      </t>
    </r>
    <r>
      <rPr>
        <sz val="13"/>
        <color theme="1"/>
        <rFont val="Times New Roman"/>
        <family val="1"/>
        <charset val="163"/>
      </rPr>
      <t xml:space="preserve">Chèn vào giữa cột </t>
    </r>
    <r>
      <rPr>
        <b/>
        <sz val="13"/>
        <color theme="1"/>
        <rFont val="Times New Roman"/>
        <family val="1"/>
        <charset val="163"/>
      </rPr>
      <t>Sinh</t>
    </r>
    <r>
      <rPr>
        <sz val="13"/>
        <color theme="1"/>
        <rFont val="Times New Roman"/>
        <family val="1"/>
        <charset val="163"/>
      </rPr>
      <t xml:space="preserve"> và </t>
    </r>
    <r>
      <rPr>
        <b/>
        <sz val="13"/>
        <color theme="1"/>
        <rFont val="Times New Roman"/>
        <family val="1"/>
        <charset val="163"/>
      </rPr>
      <t>ĐTB</t>
    </r>
    <r>
      <rPr>
        <sz val="13"/>
        <color theme="1"/>
        <rFont val="Times New Roman"/>
        <family val="1"/>
        <charset val="163"/>
      </rPr>
      <t xml:space="preserve"> các cột : </t>
    </r>
    <r>
      <rPr>
        <b/>
        <sz val="13"/>
        <color theme="1"/>
        <rFont val="Times New Roman"/>
        <family val="1"/>
        <charset val="163"/>
      </rPr>
      <t>Văn, Sử, Địa</t>
    </r>
    <r>
      <rPr>
        <sz val="13"/>
        <color theme="1"/>
        <rFont val="Times New Roman"/>
        <family val="1"/>
        <charset val="163"/>
      </rPr>
      <t xml:space="preserve">. Sau đó tự tay điền điểm (có giá trị từ 0 đến 10) váo các cột này. </t>
    </r>
  </si>
  <si>
    <r>
      <t>3.</t>
    </r>
    <r>
      <rPr>
        <sz val="7"/>
        <color theme="1"/>
        <rFont val="Times New Roman"/>
        <family val="1"/>
        <charset val="163"/>
      </rPr>
      <t xml:space="preserve">      </t>
    </r>
    <r>
      <rPr>
        <sz val="13"/>
        <color theme="1"/>
        <rFont val="Times New Roman"/>
        <family val="1"/>
        <charset val="163"/>
      </rPr>
      <t xml:space="preserve">Tính cột </t>
    </r>
    <r>
      <rPr>
        <b/>
        <sz val="13"/>
        <color theme="1"/>
        <rFont val="Times New Roman"/>
        <family val="1"/>
        <charset val="163"/>
      </rPr>
      <t>ĐTB: Văn, Toán</t>
    </r>
    <r>
      <rPr>
        <sz val="13"/>
        <color theme="1"/>
        <rFont val="Times New Roman"/>
        <family val="1"/>
        <charset val="163"/>
      </rPr>
      <t xml:space="preserve"> có hệ số 2, các môn còn lại hệ số 1 và làm tròn đến 2 số lẻ.</t>
    </r>
  </si>
  <si>
    <r>
      <t>4.</t>
    </r>
    <r>
      <rPr>
        <sz val="7"/>
        <color theme="1"/>
        <rFont val="Times New Roman"/>
        <family val="1"/>
        <charset val="163"/>
      </rPr>
      <t xml:space="preserve">      </t>
    </r>
    <r>
      <rPr>
        <sz val="13"/>
        <color theme="1"/>
        <rFont val="Times New Roman"/>
        <family val="1"/>
        <charset val="163"/>
      </rPr>
      <t xml:space="preserve">Tính </t>
    </r>
    <r>
      <rPr>
        <b/>
        <sz val="13"/>
        <color theme="1"/>
        <rFont val="Times New Roman"/>
        <family val="1"/>
        <charset val="163"/>
      </rPr>
      <t>Xếp Loại</t>
    </r>
    <r>
      <rPr>
        <sz val="13"/>
        <color theme="1"/>
        <rFont val="Times New Roman"/>
        <family val="1"/>
        <charset val="163"/>
      </rPr>
      <t xml:space="preserve"> căn cứ vào điểm các môn và bảng điều kiện.</t>
    </r>
  </si>
  <si>
    <r>
      <t>5.</t>
    </r>
    <r>
      <rPr>
        <sz val="7"/>
        <color theme="1"/>
        <rFont val="Times New Roman"/>
        <family val="1"/>
        <charset val="163"/>
      </rPr>
      <t xml:space="preserve">      </t>
    </r>
    <r>
      <rPr>
        <sz val="13"/>
        <color theme="1"/>
        <rFont val="Times New Roman"/>
        <family val="1"/>
        <charset val="163"/>
      </rPr>
      <t xml:space="preserve">Phần thưởng : Nếu có loại Giỏi thì được </t>
    </r>
    <r>
      <rPr>
        <b/>
        <sz val="13"/>
        <color theme="1"/>
        <rFont val="Times New Roman"/>
        <family val="1"/>
        <charset val="163"/>
      </rPr>
      <t>15 quyển tập</t>
    </r>
    <r>
      <rPr>
        <sz val="13"/>
        <color theme="1"/>
        <rFont val="Times New Roman"/>
        <family val="1"/>
        <charset val="163"/>
      </rPr>
      <t xml:space="preserve">, loại Khá thì được </t>
    </r>
    <r>
      <rPr>
        <b/>
        <sz val="13"/>
        <color theme="1"/>
        <rFont val="Times New Roman"/>
        <family val="1"/>
        <charset val="163"/>
      </rPr>
      <t>5 quyển.</t>
    </r>
  </si>
  <si>
    <r>
      <t>6.</t>
    </r>
    <r>
      <rPr>
        <sz val="7"/>
        <color theme="1"/>
        <rFont val="Times New Roman"/>
        <family val="1"/>
        <charset val="163"/>
      </rPr>
      <t xml:space="preserve">      </t>
    </r>
    <r>
      <rPr>
        <sz val="13"/>
        <color theme="1"/>
        <rFont val="Times New Roman"/>
        <family val="1"/>
        <charset val="163"/>
      </rPr>
      <t xml:space="preserve">Tính bảng thống kê trên và vẽ đồ thị dạng </t>
    </r>
    <r>
      <rPr>
        <b/>
        <sz val="13"/>
        <color theme="1"/>
        <rFont val="Times New Roman"/>
        <family val="1"/>
        <charset val="163"/>
      </rPr>
      <t>PIE</t>
    </r>
    <r>
      <rPr>
        <sz val="13"/>
        <color theme="1"/>
        <rFont val="Times New Roman"/>
        <family val="1"/>
        <charset val="163"/>
      </rPr>
      <t xml:space="preserve"> cho hiển thị nhãn (label) và tỉ lệ phần trăm của từng loại tổng số học sinh, để biểu diễn số liệu thống kê này.</t>
    </r>
  </si>
  <si>
    <r>
      <t>7.</t>
    </r>
    <r>
      <rPr>
        <sz val="7"/>
        <color theme="1"/>
        <rFont val="Times New Roman"/>
        <family val="1"/>
        <charset val="163"/>
      </rPr>
      <t xml:space="preserve">      </t>
    </r>
    <r>
      <rPr>
        <sz val="13"/>
        <color theme="1"/>
        <rFont val="Times New Roman"/>
        <family val="1"/>
        <charset val="163"/>
      </rPr>
      <t xml:space="preserve">Sắp xếp bảng tính giảm dần theo </t>
    </r>
    <r>
      <rPr>
        <b/>
        <sz val="13"/>
        <color theme="1"/>
        <rFont val="Times New Roman"/>
        <family val="1"/>
        <charset val="163"/>
      </rPr>
      <t>ĐTB</t>
    </r>
    <r>
      <rPr>
        <sz val="13"/>
        <color theme="1"/>
        <rFont val="Times New Roman"/>
        <family val="1"/>
        <charset val="163"/>
      </rPr>
      <t xml:space="preserve"> và</t>
    </r>
    <r>
      <rPr>
        <b/>
        <sz val="13"/>
        <color theme="1"/>
        <rFont val="Times New Roman"/>
        <family val="1"/>
        <charset val="163"/>
      </rPr>
      <t xml:space="preserve"> tên</t>
    </r>
    <r>
      <rPr>
        <sz val="13"/>
        <color theme="1"/>
        <rFont val="Times New Roman"/>
        <family val="1"/>
        <charset val="163"/>
      </rPr>
      <t xml:space="preserve"> theo thứ tự từ </t>
    </r>
    <r>
      <rPr>
        <b/>
        <sz val="13"/>
        <color theme="1"/>
        <rFont val="Times New Roman"/>
        <family val="1"/>
        <charset val="163"/>
      </rPr>
      <t>A đến Z</t>
    </r>
    <r>
      <rPr>
        <sz val="13"/>
        <color theme="1"/>
        <rFont val="Times New Roman"/>
        <family val="1"/>
        <charset val="163"/>
      </rPr>
      <t>.</t>
    </r>
  </si>
  <si>
    <r>
      <t>8.</t>
    </r>
    <r>
      <rPr>
        <sz val="7"/>
        <color theme="1"/>
        <rFont val="Times New Roman"/>
        <family val="1"/>
        <charset val="163"/>
      </rPr>
      <t xml:space="preserve">      </t>
    </r>
    <r>
      <rPr>
        <sz val="13"/>
        <color theme="1"/>
        <rFont val="Times New Roman"/>
        <family val="1"/>
        <charset val="163"/>
      </rPr>
      <t xml:space="preserve">Thiết lập điều kiện rút trích và rút trích ra những học sinh có loại </t>
    </r>
    <r>
      <rPr>
        <b/>
        <sz val="13"/>
        <color theme="1"/>
        <rFont val="Times New Roman"/>
        <family val="1"/>
        <charset val="163"/>
      </rPr>
      <t>Giỏi và Khá</t>
    </r>
    <r>
      <rPr>
        <sz val="13"/>
        <color theme="1"/>
        <rFont val="Times New Roman"/>
        <family val="1"/>
        <charset val="163"/>
      </rPr>
      <t>.</t>
    </r>
  </si>
  <si>
    <r>
      <t xml:space="preserve">Có bao nhiêu mặt hàng có </t>
    </r>
    <r>
      <rPr>
        <b/>
        <sz val="12"/>
        <color theme="1"/>
        <rFont val="Times New Roman"/>
        <family val="1"/>
      </rPr>
      <t>MaHang</t>
    </r>
    <r>
      <rPr>
        <sz val="12"/>
        <color theme="1"/>
        <rFont val="Times New Roman"/>
        <family val="1"/>
      </rPr>
      <t xml:space="preserve"> bắt đầu bằng </t>
    </r>
    <r>
      <rPr>
        <b/>
        <sz val="12"/>
        <color theme="1"/>
        <rFont val="Times New Roman"/>
        <family val="1"/>
      </rPr>
      <t>chữ T</t>
    </r>
    <r>
      <rPr>
        <sz val="12"/>
        <color theme="1"/>
        <rFont val="Times New Roman"/>
        <family val="1"/>
      </rPr>
      <t xml:space="preserve">? </t>
    </r>
  </si>
  <si>
    <r>
      <t xml:space="preserve">Đếm xem có bao nhiêu mặt hàng </t>
    </r>
    <r>
      <rPr>
        <b/>
        <sz val="12"/>
        <color theme="1"/>
        <rFont val="Times New Roman"/>
        <family val="1"/>
      </rPr>
      <t>Loai 2</t>
    </r>
    <r>
      <rPr>
        <sz val="12"/>
        <color theme="1"/>
        <rFont val="Times New Roman"/>
        <family val="1"/>
      </rPr>
      <t>?</t>
    </r>
  </si>
  <si>
    <r>
      <t xml:space="preserve">Tổng </t>
    </r>
    <r>
      <rPr>
        <b/>
        <sz val="12"/>
        <color theme="1"/>
        <rFont val="Times New Roman"/>
        <family val="1"/>
      </rPr>
      <t>NhapKho</t>
    </r>
    <r>
      <rPr>
        <sz val="12"/>
        <color theme="1"/>
        <rFont val="Times New Roman"/>
        <family val="1"/>
      </rPr>
      <t xml:space="preserve"> của các mặt hàng </t>
    </r>
    <r>
      <rPr>
        <b/>
        <sz val="12"/>
        <color theme="1"/>
        <rFont val="Times New Roman"/>
        <family val="1"/>
      </rPr>
      <t>Loai 3</t>
    </r>
    <r>
      <rPr>
        <sz val="12"/>
        <color theme="1"/>
        <rFont val="Times New Roman"/>
        <family val="1"/>
      </rPr>
      <t xml:space="preserve"> là bao nhiêu?</t>
    </r>
  </si>
  <si>
    <r>
      <t xml:space="preserve">Tổng </t>
    </r>
    <r>
      <rPr>
        <b/>
        <sz val="12"/>
        <color theme="1"/>
        <rFont val="Times New Roman"/>
        <family val="1"/>
      </rPr>
      <t>XuatKho</t>
    </r>
    <r>
      <rPr>
        <sz val="12"/>
        <color theme="1"/>
        <rFont val="Times New Roman"/>
        <family val="1"/>
      </rPr>
      <t xml:space="preserve"> của các mặt hàng </t>
    </r>
    <r>
      <rPr>
        <b/>
        <sz val="12"/>
        <color theme="1"/>
        <rFont val="Times New Roman"/>
        <family val="1"/>
      </rPr>
      <t>Tôm</t>
    </r>
    <r>
      <rPr>
        <sz val="12"/>
        <color theme="1"/>
        <rFont val="Times New Roman"/>
        <family val="1"/>
      </rPr>
      <t xml:space="preserve"> là bao nhiêu?</t>
    </r>
  </si>
  <si>
    <r>
      <t xml:space="preserve">Giá trị nhỏ nhất </t>
    </r>
    <r>
      <rPr>
        <b/>
        <sz val="12"/>
        <color theme="1"/>
        <rFont val="Times New Roman"/>
        <family val="1"/>
      </rPr>
      <t>TonKho</t>
    </r>
    <r>
      <rPr>
        <sz val="12"/>
        <color theme="1"/>
        <rFont val="Times New Roman"/>
        <family val="1"/>
      </rPr>
      <t xml:space="preserve"> của các mặt hàng </t>
    </r>
    <r>
      <rPr>
        <b/>
        <sz val="12"/>
        <color theme="1"/>
        <rFont val="Times New Roman"/>
        <family val="1"/>
      </rPr>
      <t>Loai 2</t>
    </r>
    <r>
      <rPr>
        <sz val="12"/>
        <color theme="1"/>
        <rFont val="Times New Roman"/>
        <family val="1"/>
      </rPr>
      <t xml:space="preserve"> là bao nhiêu?</t>
    </r>
  </si>
  <si>
    <r>
      <t xml:space="preserve">Giá trị lớn nhất </t>
    </r>
    <r>
      <rPr>
        <b/>
        <sz val="12"/>
        <color theme="1"/>
        <rFont val="Times New Roman"/>
        <family val="1"/>
      </rPr>
      <t>XuatKho</t>
    </r>
    <r>
      <rPr>
        <sz val="12"/>
        <color theme="1"/>
        <rFont val="Times New Roman"/>
        <family val="1"/>
      </rPr>
      <t xml:space="preserve"> của mặt hàng </t>
    </r>
    <r>
      <rPr>
        <b/>
        <sz val="12"/>
        <color theme="1"/>
        <rFont val="Times New Roman"/>
        <family val="1"/>
      </rPr>
      <t>Mực</t>
    </r>
    <r>
      <rPr>
        <sz val="12"/>
        <color theme="1"/>
        <rFont val="Times New Roman"/>
        <family val="1"/>
      </rPr>
      <t xml:space="preserve"> là bao nhiêu?</t>
    </r>
  </si>
  <si>
    <r>
      <t xml:space="preserve">Tổng </t>
    </r>
    <r>
      <rPr>
        <b/>
        <sz val="12"/>
        <color theme="1"/>
        <rFont val="Times New Roman"/>
        <family val="1"/>
      </rPr>
      <t>TonKho</t>
    </r>
    <r>
      <rPr>
        <sz val="12"/>
        <color theme="1"/>
        <rFont val="Times New Roman"/>
        <family val="1"/>
      </rPr>
      <t xml:space="preserve"> của các mặt hàng </t>
    </r>
    <r>
      <rPr>
        <b/>
        <sz val="12"/>
        <color theme="1"/>
        <rFont val="Times New Roman"/>
        <family val="1"/>
      </rPr>
      <t xml:space="preserve">Loai 1 </t>
    </r>
    <r>
      <rPr>
        <sz val="12"/>
        <color theme="1"/>
        <rFont val="Times New Roman"/>
        <family val="1"/>
      </rPr>
      <t>và</t>
    </r>
    <r>
      <rPr>
        <b/>
        <sz val="12"/>
        <color theme="1"/>
        <rFont val="Times New Roman"/>
        <family val="1"/>
      </rPr>
      <t xml:space="preserve"> Loai 2</t>
    </r>
    <r>
      <rPr>
        <sz val="12"/>
        <color theme="1"/>
        <rFont val="Times New Roman"/>
        <family val="1"/>
      </rPr>
      <t xml:space="preserve"> là bao nhiêu?</t>
    </r>
  </si>
  <si>
    <r>
      <t xml:space="preserve">Tổng </t>
    </r>
    <r>
      <rPr>
        <b/>
        <sz val="12"/>
        <color theme="1"/>
        <rFont val="Times New Roman"/>
        <family val="1"/>
      </rPr>
      <t>NhapKho</t>
    </r>
    <r>
      <rPr>
        <sz val="12"/>
        <color theme="1"/>
        <rFont val="Times New Roman"/>
        <family val="1"/>
      </rPr>
      <t xml:space="preserve"> và </t>
    </r>
    <r>
      <rPr>
        <b/>
        <sz val="12"/>
        <color theme="1"/>
        <rFont val="Times New Roman"/>
        <family val="1"/>
      </rPr>
      <t>XuatKho</t>
    </r>
    <r>
      <rPr>
        <sz val="12"/>
        <color theme="1"/>
        <rFont val="Times New Roman"/>
        <family val="1"/>
      </rPr>
      <t xml:space="preserve"> của các mặt hàng </t>
    </r>
    <r>
      <rPr>
        <b/>
        <sz val="12"/>
        <color theme="1"/>
        <rFont val="Times New Roman"/>
        <family val="1"/>
      </rPr>
      <t>Loai 3</t>
    </r>
    <r>
      <rPr>
        <sz val="12"/>
        <color theme="1"/>
        <rFont val="Times New Roman"/>
        <family val="1"/>
      </rPr>
      <t xml:space="preserve"> là bao nhiêu?</t>
    </r>
  </si>
  <si>
    <r>
      <t xml:space="preserve">Tổng </t>
    </r>
    <r>
      <rPr>
        <b/>
        <sz val="12"/>
        <color theme="1"/>
        <rFont val="Times New Roman"/>
        <family val="1"/>
      </rPr>
      <t>TonKho</t>
    </r>
    <r>
      <rPr>
        <sz val="12"/>
        <color theme="1"/>
        <rFont val="Times New Roman"/>
        <family val="1"/>
      </rPr>
      <t xml:space="preserve"> của mặt hàng </t>
    </r>
    <r>
      <rPr>
        <b/>
        <sz val="12"/>
        <color theme="1"/>
        <rFont val="Times New Roman"/>
        <family val="1"/>
      </rPr>
      <t>Bào Ngư</t>
    </r>
    <r>
      <rPr>
        <sz val="12"/>
        <color theme="1"/>
        <rFont val="Times New Roman"/>
        <family val="1"/>
      </rPr>
      <t xml:space="preserve"> và </t>
    </r>
    <r>
      <rPr>
        <b/>
        <sz val="12"/>
        <color theme="1"/>
        <rFont val="Times New Roman"/>
        <family val="1"/>
      </rPr>
      <t>Nghêu</t>
    </r>
    <r>
      <rPr>
        <sz val="12"/>
        <color theme="1"/>
        <rFont val="Times New Roman"/>
        <family val="1"/>
      </rPr>
      <t xml:space="preserve"> là bao nhiêu?</t>
    </r>
  </si>
  <si>
    <r>
      <t xml:space="preserve">Tỷ lệ phần trăm giữa </t>
    </r>
    <r>
      <rPr>
        <b/>
        <sz val="12"/>
        <color theme="1"/>
        <rFont val="Times New Roman"/>
        <family val="1"/>
      </rPr>
      <t>XuatKho</t>
    </r>
    <r>
      <rPr>
        <sz val="12"/>
        <color theme="1"/>
        <rFont val="Times New Roman"/>
        <family val="1"/>
      </rPr>
      <t xml:space="preserve"> và</t>
    </r>
    <r>
      <rPr>
        <b/>
        <sz val="12"/>
        <color theme="1"/>
        <rFont val="Times New Roman"/>
        <family val="1"/>
      </rPr>
      <t xml:space="preserve"> NhapKho</t>
    </r>
    <r>
      <rPr>
        <sz val="12"/>
        <color theme="1"/>
        <rFont val="Times New Roman"/>
        <family val="1"/>
      </rPr>
      <t xml:space="preserve"> của mặt hàng </t>
    </r>
    <r>
      <rPr>
        <b/>
        <sz val="12"/>
        <color theme="1"/>
        <rFont val="Times New Roman"/>
        <family val="1"/>
      </rPr>
      <t>Cá</t>
    </r>
    <r>
      <rPr>
        <sz val="12"/>
        <color theme="1"/>
        <rFont val="Times New Roman"/>
        <family val="1"/>
      </rPr>
      <t xml:space="preserve"> là bao nhiêu?</t>
    </r>
  </si>
  <si>
    <r>
      <t xml:space="preserve">Tổng </t>
    </r>
    <r>
      <rPr>
        <b/>
        <sz val="12"/>
        <color theme="1"/>
        <rFont val="Times New Roman"/>
        <family val="1"/>
      </rPr>
      <t>XuatKho</t>
    </r>
    <r>
      <rPr>
        <sz val="12"/>
        <color theme="1"/>
        <rFont val="Times New Roman"/>
        <family val="1"/>
      </rPr>
      <t xml:space="preserve"> của mặt hàng </t>
    </r>
    <r>
      <rPr>
        <b/>
        <sz val="12"/>
        <color theme="1"/>
        <rFont val="Times New Roman"/>
        <family val="1"/>
      </rPr>
      <t>Tôm Loai 1</t>
    </r>
    <r>
      <rPr>
        <sz val="12"/>
        <color theme="1"/>
        <rFont val="Times New Roman"/>
        <family val="1"/>
      </rPr>
      <t xml:space="preserve"> và</t>
    </r>
    <r>
      <rPr>
        <b/>
        <sz val="12"/>
        <color theme="1"/>
        <rFont val="Times New Roman"/>
        <family val="1"/>
      </rPr>
      <t xml:space="preserve"> Mực Loai 3</t>
    </r>
    <r>
      <rPr>
        <sz val="12"/>
        <color theme="1"/>
        <rFont val="Times New Roman"/>
        <family val="1"/>
      </rPr>
      <t xml:space="preserve"> là bao nhiêu?</t>
    </r>
  </si>
  <si>
    <r>
      <t xml:space="preserve">Tổng </t>
    </r>
    <r>
      <rPr>
        <b/>
        <sz val="12"/>
        <color theme="1"/>
        <rFont val="Times New Roman"/>
        <family val="1"/>
      </rPr>
      <t>NhapKho</t>
    </r>
    <r>
      <rPr>
        <sz val="12"/>
        <color theme="1"/>
        <rFont val="Times New Roman"/>
        <family val="1"/>
      </rPr>
      <t xml:space="preserve"> của </t>
    </r>
    <r>
      <rPr>
        <b/>
        <sz val="12"/>
        <color theme="1"/>
        <rFont val="Times New Roman"/>
        <family val="1"/>
      </rPr>
      <t>Nghêu</t>
    </r>
    <r>
      <rPr>
        <sz val="12"/>
        <color theme="1"/>
        <rFont val="Times New Roman"/>
        <family val="1"/>
      </rPr>
      <t xml:space="preserve"> và </t>
    </r>
    <r>
      <rPr>
        <b/>
        <sz val="12"/>
        <color theme="1"/>
        <rFont val="Times New Roman"/>
        <family val="1"/>
      </rPr>
      <t>Bào Ngư loại 2</t>
    </r>
    <r>
      <rPr>
        <sz val="12"/>
        <color theme="1"/>
        <rFont val="Times New Roman"/>
        <family val="1"/>
      </rPr>
      <t xml:space="preserve"> là bao nhiêu?</t>
    </r>
  </si>
  <si>
    <r>
      <t xml:space="preserve">Tỷ lệ phần trăm </t>
    </r>
    <r>
      <rPr>
        <b/>
        <sz val="12"/>
        <color theme="1"/>
        <rFont val="Times New Roman"/>
        <family val="1"/>
      </rPr>
      <t>TonKho</t>
    </r>
    <r>
      <rPr>
        <sz val="12"/>
        <color theme="1"/>
        <rFont val="Times New Roman"/>
        <family val="1"/>
      </rPr>
      <t xml:space="preserve"> giữa mặt hàng </t>
    </r>
    <r>
      <rPr>
        <b/>
        <sz val="12"/>
        <color theme="1"/>
        <rFont val="Times New Roman"/>
        <family val="1"/>
      </rPr>
      <t>Mực</t>
    </r>
    <r>
      <rPr>
        <sz val="12"/>
        <color theme="1"/>
        <rFont val="Times New Roman"/>
        <family val="1"/>
      </rPr>
      <t xml:space="preserve"> và </t>
    </r>
    <r>
      <rPr>
        <b/>
        <sz val="12"/>
        <color theme="1"/>
        <rFont val="Times New Roman"/>
        <family val="1"/>
      </rPr>
      <t>Cá</t>
    </r>
    <r>
      <rPr>
        <sz val="12"/>
        <color theme="1"/>
        <rFont val="Times New Roman"/>
        <family val="1"/>
      </rPr>
      <t xml:space="preserve"> là bao nhiêu?</t>
    </r>
  </si>
  <si>
    <r>
      <t xml:space="preserve">Giá trị </t>
    </r>
    <r>
      <rPr>
        <b/>
        <sz val="12"/>
        <color theme="1"/>
        <rFont val="Times New Roman"/>
        <family val="1"/>
      </rPr>
      <t>NhapKho</t>
    </r>
    <r>
      <rPr>
        <sz val="12"/>
        <color theme="1"/>
        <rFont val="Times New Roman"/>
        <family val="1"/>
      </rPr>
      <t xml:space="preserve"> nhỏ nhất của các mặt hàng có </t>
    </r>
    <r>
      <rPr>
        <b/>
        <sz val="12"/>
        <color theme="1"/>
        <rFont val="Times New Roman"/>
        <family val="1"/>
      </rPr>
      <t>TonKho &gt;=500</t>
    </r>
    <r>
      <rPr>
        <sz val="12"/>
        <color theme="1"/>
        <rFont val="Times New Roman"/>
        <family val="1"/>
      </rPr>
      <t xml:space="preserve"> là bao nhiêu?</t>
    </r>
  </si>
  <si>
    <r>
      <t xml:space="preserve">Tổng </t>
    </r>
    <r>
      <rPr>
        <b/>
        <sz val="12"/>
        <color theme="1"/>
        <rFont val="Times New Roman"/>
        <family val="1"/>
      </rPr>
      <t>TonKho</t>
    </r>
    <r>
      <rPr>
        <sz val="12"/>
        <color theme="1"/>
        <rFont val="Times New Roman"/>
        <family val="1"/>
      </rPr>
      <t xml:space="preserve"> của các mặt hàng có </t>
    </r>
    <r>
      <rPr>
        <b/>
        <sz val="12"/>
        <color theme="1"/>
        <rFont val="Times New Roman"/>
        <family val="1"/>
      </rPr>
      <t xml:space="preserve">NhapKho &lt;500 </t>
    </r>
    <r>
      <rPr>
        <sz val="12"/>
        <color theme="1"/>
        <rFont val="Times New Roman"/>
        <family val="1"/>
      </rPr>
      <t xml:space="preserve">hoặc </t>
    </r>
    <r>
      <rPr>
        <b/>
        <sz val="12"/>
        <color theme="1"/>
        <rFont val="Times New Roman"/>
        <family val="1"/>
      </rPr>
      <t>XuatKho &gt;=200</t>
    </r>
    <r>
      <rPr>
        <sz val="12"/>
        <color theme="1"/>
        <rFont val="Times New Roman"/>
        <family val="1"/>
      </rPr>
      <t xml:space="preserve"> là bao nhiêu?</t>
    </r>
  </si>
  <si>
    <r>
      <t xml:space="preserve">Giá trị </t>
    </r>
    <r>
      <rPr>
        <b/>
        <sz val="12"/>
        <color theme="1"/>
        <rFont val="Times New Roman"/>
        <family val="1"/>
      </rPr>
      <t>NhapKho</t>
    </r>
    <r>
      <rPr>
        <sz val="12"/>
        <color theme="1"/>
        <rFont val="Times New Roman"/>
        <family val="1"/>
      </rPr>
      <t xml:space="preserve"> nhỏ nhất trong </t>
    </r>
    <r>
      <rPr>
        <b/>
        <sz val="12"/>
        <color theme="1"/>
        <rFont val="Times New Roman"/>
        <family val="1"/>
      </rPr>
      <t>tháng 7</t>
    </r>
    <r>
      <rPr>
        <sz val="12"/>
        <color theme="1"/>
        <rFont val="Times New Roman"/>
        <family val="1"/>
      </rPr>
      <t xml:space="preserve"> là bao nhiêu? </t>
    </r>
  </si>
  <si>
    <r>
      <t xml:space="preserve">Tổng </t>
    </r>
    <r>
      <rPr>
        <b/>
        <sz val="12"/>
        <color theme="1"/>
        <rFont val="Times New Roman"/>
        <family val="1"/>
      </rPr>
      <t>XuatKho</t>
    </r>
    <r>
      <rPr>
        <sz val="12"/>
        <color theme="1"/>
        <rFont val="Times New Roman"/>
        <family val="1"/>
      </rPr>
      <t xml:space="preserve"> của các mặt hàng </t>
    </r>
    <r>
      <rPr>
        <b/>
        <sz val="12"/>
        <color theme="1"/>
        <rFont val="Times New Roman"/>
        <family val="1"/>
      </rPr>
      <t>Loai 1</t>
    </r>
    <r>
      <rPr>
        <sz val="12"/>
        <color theme="1"/>
        <rFont val="Times New Roman"/>
        <family val="1"/>
      </rPr>
      <t xml:space="preserve"> trong </t>
    </r>
    <r>
      <rPr>
        <b/>
        <sz val="12"/>
        <color theme="1"/>
        <rFont val="Times New Roman"/>
        <family val="1"/>
      </rPr>
      <t>tháng 10</t>
    </r>
    <r>
      <rPr>
        <sz val="12"/>
        <color theme="1"/>
        <rFont val="Times New Roman"/>
        <family val="1"/>
      </rPr>
      <t xml:space="preserve"> là bao nhiêu?</t>
    </r>
  </si>
  <si>
    <r>
      <t xml:space="preserve">Giá trị </t>
    </r>
    <r>
      <rPr>
        <b/>
        <sz val="12"/>
        <color theme="1"/>
        <rFont val="Times New Roman"/>
        <family val="1"/>
      </rPr>
      <t>TonKho</t>
    </r>
    <r>
      <rPr>
        <sz val="12"/>
        <color theme="1"/>
        <rFont val="Times New Roman"/>
        <family val="1"/>
      </rPr>
      <t xml:space="preserve"> lớn nhất từ </t>
    </r>
    <r>
      <rPr>
        <b/>
        <sz val="12"/>
        <color theme="1"/>
        <rFont val="Times New Roman"/>
        <family val="1"/>
      </rPr>
      <t>ngày 1 đến ngày 15</t>
    </r>
    <r>
      <rPr>
        <sz val="12"/>
        <color theme="1"/>
        <rFont val="Times New Roman"/>
        <family val="1"/>
      </rPr>
      <t xml:space="preserve"> là bao nhiêu?</t>
    </r>
  </si>
  <si>
    <r>
      <t xml:space="preserve">Tổng </t>
    </r>
    <r>
      <rPr>
        <b/>
        <sz val="12"/>
        <color theme="1"/>
        <rFont val="Times New Roman"/>
        <family val="1"/>
      </rPr>
      <t>NhapKho</t>
    </r>
    <r>
      <rPr>
        <sz val="12"/>
        <color theme="1"/>
        <rFont val="Times New Roman"/>
        <family val="1"/>
      </rPr>
      <t xml:space="preserve"> của </t>
    </r>
    <r>
      <rPr>
        <b/>
        <sz val="12"/>
        <color theme="1"/>
        <rFont val="Times New Roman"/>
        <family val="1"/>
      </rPr>
      <t>Quý 4</t>
    </r>
    <r>
      <rPr>
        <sz val="12"/>
        <color theme="1"/>
        <rFont val="Times New Roman"/>
        <family val="1"/>
      </rPr>
      <t xml:space="preserve"> là bao nhiêu? (</t>
    </r>
    <r>
      <rPr>
        <b/>
        <sz val="12"/>
        <color theme="1"/>
        <rFont val="Times New Roman"/>
        <family val="1"/>
      </rPr>
      <t>Quý 4</t>
    </r>
    <r>
      <rPr>
        <sz val="12"/>
        <color theme="1"/>
        <rFont val="Times New Roman"/>
        <family val="1"/>
      </rPr>
      <t xml:space="preserve"> gồm các tháng </t>
    </r>
    <r>
      <rPr>
        <b/>
        <sz val="12"/>
        <color theme="1"/>
        <rFont val="Times New Roman"/>
        <family val="1"/>
      </rPr>
      <t>10</t>
    </r>
    <r>
      <rPr>
        <sz val="12"/>
        <color theme="1"/>
        <rFont val="Times New Roman"/>
        <family val="1"/>
      </rPr>
      <t>,</t>
    </r>
    <r>
      <rPr>
        <b/>
        <sz val="12"/>
        <color theme="1"/>
        <rFont val="Times New Roman"/>
        <family val="1"/>
      </rPr>
      <t>11</t>
    </r>
    <r>
      <rPr>
        <sz val="12"/>
        <color theme="1"/>
        <rFont val="Times New Roman"/>
        <family val="1"/>
      </rPr>
      <t xml:space="preserve"> và </t>
    </r>
    <r>
      <rPr>
        <b/>
        <sz val="12"/>
        <color theme="1"/>
        <rFont val="Times New Roman"/>
        <family val="1"/>
      </rPr>
      <t>12</t>
    </r>
    <r>
      <rPr>
        <sz val="12"/>
        <color theme="1"/>
        <rFont val="Times New Roman"/>
        <family val="1"/>
      </rPr>
      <t>)</t>
    </r>
  </si>
  <si>
    <r>
      <t xml:space="preserve">Tổng </t>
    </r>
    <r>
      <rPr>
        <b/>
        <sz val="12"/>
        <color theme="1"/>
        <rFont val="Times New Roman"/>
        <family val="1"/>
      </rPr>
      <t>NhapKho</t>
    </r>
    <r>
      <rPr>
        <sz val="12"/>
        <color theme="1"/>
        <rFont val="Times New Roman"/>
        <family val="1"/>
      </rPr>
      <t xml:space="preserve"> và </t>
    </r>
    <r>
      <rPr>
        <b/>
        <sz val="12"/>
        <color theme="1"/>
        <rFont val="Times New Roman"/>
        <family val="1"/>
      </rPr>
      <t>XuatKho</t>
    </r>
    <r>
      <rPr>
        <sz val="12"/>
        <color theme="1"/>
        <rFont val="Times New Roman"/>
        <family val="1"/>
      </rPr>
      <t xml:space="preserve"> của các mặt hàng trong ngày </t>
    </r>
    <r>
      <rPr>
        <b/>
        <sz val="12"/>
        <color theme="1"/>
        <rFont val="Times New Roman"/>
        <family val="1"/>
      </rPr>
      <t xml:space="preserve">Thứ Bảy </t>
    </r>
    <r>
      <rPr>
        <sz val="12"/>
        <color theme="1"/>
        <rFont val="Times New Roman"/>
        <family val="1"/>
      </rPr>
      <t xml:space="preserve">và </t>
    </r>
    <r>
      <rPr>
        <b/>
        <sz val="12"/>
        <color theme="1"/>
        <rFont val="Times New Roman"/>
        <family val="1"/>
      </rPr>
      <t xml:space="preserve">Chủ Nhật </t>
    </r>
    <r>
      <rPr>
        <sz val="12"/>
        <color theme="1"/>
        <rFont val="Times New Roman"/>
        <family val="1"/>
      </rPr>
      <t>là bao nhiêu?</t>
    </r>
  </si>
  <si>
    <r>
      <t xml:space="preserve">Tăng dần theo </t>
    </r>
    <r>
      <rPr>
        <b/>
        <sz val="12"/>
        <color theme="1"/>
        <rFont val="Times New Roman"/>
        <family val="1"/>
      </rPr>
      <t>NgayCT</t>
    </r>
  </si>
  <si>
    <r>
      <t xml:space="preserve">Giảm dần theo </t>
    </r>
    <r>
      <rPr>
        <b/>
        <sz val="12"/>
        <color theme="1"/>
        <rFont val="Times New Roman"/>
        <family val="1"/>
      </rPr>
      <t>TenHang</t>
    </r>
  </si>
  <si>
    <r>
      <t xml:space="preserve">Giảm dần theo </t>
    </r>
    <r>
      <rPr>
        <b/>
        <sz val="12"/>
        <color theme="1"/>
        <rFont val="Times New Roman"/>
        <family val="1"/>
      </rPr>
      <t>Loai</t>
    </r>
    <r>
      <rPr>
        <sz val="12"/>
        <color theme="1"/>
        <rFont val="Times New Roman"/>
        <family val="1"/>
      </rPr>
      <t xml:space="preserve">, nếu </t>
    </r>
    <r>
      <rPr>
        <b/>
        <sz val="12"/>
        <color theme="1"/>
        <rFont val="Times New Roman"/>
        <family val="1"/>
      </rPr>
      <t>Loai</t>
    </r>
    <r>
      <rPr>
        <sz val="12"/>
        <color theme="1"/>
        <rFont val="Times New Roman"/>
        <family val="1"/>
      </rPr>
      <t xml:space="preserve"> mà trùng thì tăng dần theo </t>
    </r>
    <r>
      <rPr>
        <b/>
        <sz val="12"/>
        <color theme="1"/>
        <rFont val="Times New Roman"/>
        <family val="1"/>
      </rPr>
      <t>TonKho</t>
    </r>
  </si>
  <si>
    <r>
      <t xml:space="preserve">Tăng dần theo </t>
    </r>
    <r>
      <rPr>
        <b/>
        <sz val="12"/>
        <color theme="1"/>
        <rFont val="Times New Roman"/>
        <family val="1"/>
      </rPr>
      <t>TenHang</t>
    </r>
    <r>
      <rPr>
        <sz val="12"/>
        <color theme="1"/>
        <rFont val="Times New Roman"/>
        <family val="1"/>
      </rPr>
      <t xml:space="preserve">, nếu trùng </t>
    </r>
    <r>
      <rPr>
        <b/>
        <sz val="12"/>
        <color theme="1"/>
        <rFont val="Times New Roman"/>
        <family val="1"/>
      </rPr>
      <t>TenHang</t>
    </r>
    <r>
      <rPr>
        <sz val="12"/>
        <color theme="1"/>
        <rFont val="Times New Roman"/>
        <family val="1"/>
      </rPr>
      <t xml:space="preserve"> thì giảm dần theo </t>
    </r>
    <r>
      <rPr>
        <b/>
        <sz val="12"/>
        <color theme="1"/>
        <rFont val="Times New Roman"/>
        <family val="1"/>
      </rPr>
      <t>NhapKho</t>
    </r>
  </si>
  <si>
    <r>
      <t xml:space="preserve">Giảm dần theo </t>
    </r>
    <r>
      <rPr>
        <b/>
        <sz val="12"/>
        <color theme="1"/>
        <rFont val="Times New Roman"/>
        <family val="1"/>
      </rPr>
      <t>Loai</t>
    </r>
    <r>
      <rPr>
        <sz val="12"/>
        <color theme="1"/>
        <rFont val="Times New Roman"/>
        <family val="1"/>
      </rPr>
      <t xml:space="preserve">, nếu trùng </t>
    </r>
    <r>
      <rPr>
        <b/>
        <sz val="12"/>
        <color theme="1"/>
        <rFont val="Times New Roman"/>
        <family val="1"/>
      </rPr>
      <t>Loai</t>
    </r>
    <r>
      <rPr>
        <sz val="12"/>
        <color theme="1"/>
        <rFont val="Times New Roman"/>
        <family val="1"/>
      </rPr>
      <t xml:space="preserve"> thì tăng dần </t>
    </r>
    <r>
      <rPr>
        <b/>
        <sz val="12"/>
        <color theme="1"/>
        <rFont val="Times New Roman"/>
        <family val="1"/>
      </rPr>
      <t>TenHang</t>
    </r>
    <r>
      <rPr>
        <sz val="12"/>
        <color theme="1"/>
        <rFont val="Times New Roman"/>
        <family val="1"/>
      </rPr>
      <t xml:space="preserve">, </t>
    </r>
  </si>
  <si>
    <r>
      <t xml:space="preserve">nếu trùng </t>
    </r>
    <r>
      <rPr>
        <b/>
        <sz val="12"/>
        <color theme="1"/>
        <rFont val="Times New Roman"/>
        <family val="1"/>
      </rPr>
      <t>TenHang</t>
    </r>
    <r>
      <rPr>
        <sz val="12"/>
        <color theme="1"/>
        <rFont val="Times New Roman"/>
        <family val="1"/>
      </rPr>
      <t xml:space="preserve"> thì giảm dần theo </t>
    </r>
    <r>
      <rPr>
        <b/>
        <sz val="12"/>
        <color theme="1"/>
        <rFont val="Times New Roman"/>
        <family val="1"/>
      </rPr>
      <t>NgayCT</t>
    </r>
  </si>
  <si>
    <r>
      <t xml:space="preserve">Các mặt hàng là </t>
    </r>
    <r>
      <rPr>
        <b/>
        <sz val="12"/>
        <color theme="1"/>
        <rFont val="Times New Roman"/>
        <family val="1"/>
      </rPr>
      <t>Tôm</t>
    </r>
  </si>
  <si>
    <r>
      <t xml:space="preserve">Các mặt hàng có </t>
    </r>
    <r>
      <rPr>
        <b/>
        <sz val="12"/>
        <color theme="1"/>
        <rFont val="Times New Roman"/>
        <family val="1"/>
      </rPr>
      <t>NhapKho &lt;=500</t>
    </r>
  </si>
  <si>
    <r>
      <t xml:space="preserve">Các mặt hàng </t>
    </r>
    <r>
      <rPr>
        <b/>
        <sz val="12"/>
        <color theme="1"/>
        <rFont val="Times New Roman"/>
        <family val="1"/>
      </rPr>
      <t>Loai 1</t>
    </r>
    <r>
      <rPr>
        <sz val="12"/>
        <color theme="1"/>
        <rFont val="Times New Roman"/>
        <family val="1"/>
      </rPr>
      <t xml:space="preserve"> và có </t>
    </r>
    <r>
      <rPr>
        <b/>
        <sz val="12"/>
        <color theme="1"/>
        <rFont val="Times New Roman"/>
        <family val="1"/>
      </rPr>
      <t>XuatKho&gt;200</t>
    </r>
  </si>
  <si>
    <r>
      <t xml:space="preserve">Các mặt hàng là </t>
    </r>
    <r>
      <rPr>
        <b/>
        <sz val="12"/>
        <color theme="1"/>
        <rFont val="Times New Roman"/>
        <family val="1"/>
      </rPr>
      <t xml:space="preserve">Bào Ngư </t>
    </r>
    <r>
      <rPr>
        <sz val="12"/>
        <color theme="1"/>
        <rFont val="Times New Roman"/>
        <family val="1"/>
      </rPr>
      <t xml:space="preserve">hoặc </t>
    </r>
    <r>
      <rPr>
        <b/>
        <sz val="12"/>
        <color theme="1"/>
        <rFont val="Times New Roman"/>
        <family val="1"/>
      </rPr>
      <t>Tôm</t>
    </r>
  </si>
  <si>
    <r>
      <t xml:space="preserve">Các mặt hàng có </t>
    </r>
    <r>
      <rPr>
        <b/>
        <sz val="12"/>
        <color theme="1"/>
        <rFont val="Times New Roman"/>
        <family val="1"/>
      </rPr>
      <t>XuatKho &gt; 150</t>
    </r>
    <r>
      <rPr>
        <sz val="12"/>
        <color theme="1"/>
        <rFont val="Times New Roman"/>
        <family val="1"/>
      </rPr>
      <t xml:space="preserve"> sau ngày </t>
    </r>
    <r>
      <rPr>
        <b/>
        <sz val="12"/>
        <color theme="1"/>
        <rFont val="Times New Roman"/>
        <family val="1"/>
      </rPr>
      <t>01/06/2003.</t>
    </r>
  </si>
  <si>
    <r>
      <t xml:space="preserve">Các mặt hàng </t>
    </r>
    <r>
      <rPr>
        <b/>
        <sz val="12"/>
        <color theme="1"/>
        <rFont val="Times New Roman"/>
        <family val="1"/>
      </rPr>
      <t>Loai 1</t>
    </r>
  </si>
  <si>
    <r>
      <t xml:space="preserve">Các mặt hàng có </t>
    </r>
    <r>
      <rPr>
        <b/>
        <sz val="12"/>
        <color theme="1"/>
        <rFont val="Times New Roman"/>
        <family val="1"/>
      </rPr>
      <t>NhapKho &gt;=500</t>
    </r>
    <r>
      <rPr>
        <sz val="12"/>
        <color theme="1"/>
        <rFont val="Times New Roman"/>
        <family val="1"/>
      </rPr>
      <t xml:space="preserve"> và </t>
    </r>
    <r>
      <rPr>
        <b/>
        <sz val="12"/>
        <color theme="1"/>
        <rFont val="Times New Roman"/>
        <family val="1"/>
      </rPr>
      <t>TonKho&gt;400</t>
    </r>
  </si>
  <si>
    <r>
      <t xml:space="preserve">Các mặt hàng </t>
    </r>
    <r>
      <rPr>
        <b/>
        <sz val="12"/>
        <color theme="1"/>
        <rFont val="Times New Roman"/>
        <family val="1"/>
      </rPr>
      <t>Loai 3</t>
    </r>
    <r>
      <rPr>
        <sz val="12"/>
        <color theme="1"/>
        <rFont val="Times New Roman"/>
        <family val="1"/>
      </rPr>
      <t xml:space="preserve"> và có </t>
    </r>
    <r>
      <rPr>
        <b/>
        <sz val="12"/>
        <color theme="1"/>
        <rFont val="Times New Roman"/>
        <family val="1"/>
      </rPr>
      <t>XuatKho &lt; 300</t>
    </r>
  </si>
  <si>
    <r>
      <t xml:space="preserve">Các mặt hàng có </t>
    </r>
    <r>
      <rPr>
        <b/>
        <sz val="12"/>
        <color theme="1"/>
        <rFont val="Times New Roman"/>
        <family val="1"/>
      </rPr>
      <t xml:space="preserve">XuatKho &gt;=250 </t>
    </r>
    <r>
      <rPr>
        <sz val="12"/>
        <color theme="1"/>
        <rFont val="Times New Roman"/>
        <family val="1"/>
      </rPr>
      <t xml:space="preserve">trong </t>
    </r>
    <r>
      <rPr>
        <b/>
        <sz val="12"/>
        <color theme="1"/>
        <rFont val="Times New Roman"/>
        <family val="1"/>
      </rPr>
      <t>tháng 10</t>
    </r>
  </si>
  <si>
    <r>
      <t xml:space="preserve">Các mặt hàng có </t>
    </r>
    <r>
      <rPr>
        <b/>
        <sz val="12"/>
        <color theme="1"/>
        <rFont val="Times New Roman"/>
        <family val="1"/>
      </rPr>
      <t>NhapKho</t>
    </r>
    <r>
      <rPr>
        <sz val="12"/>
        <color theme="1"/>
        <rFont val="Times New Roman"/>
        <family val="1"/>
      </rPr>
      <t xml:space="preserve">, </t>
    </r>
    <r>
      <rPr>
        <b/>
        <sz val="12"/>
        <color theme="1"/>
        <rFont val="Times New Roman"/>
        <family val="1"/>
      </rPr>
      <t xml:space="preserve">XuatKho,TonKho&gt;100 </t>
    </r>
  </si>
  <si>
    <r>
      <t xml:space="preserve">trong khoảng thời gian từ </t>
    </r>
    <r>
      <rPr>
        <b/>
        <sz val="12"/>
        <color theme="1"/>
        <rFont val="Times New Roman"/>
        <family val="1"/>
      </rPr>
      <t>ngày 1 đến ngày 15</t>
    </r>
  </si>
  <si>
    <r>
      <t xml:space="preserve">Tính </t>
    </r>
    <r>
      <rPr>
        <b/>
        <sz val="12"/>
        <color theme="1"/>
        <rFont val="Times New Roman"/>
        <family val="1"/>
      </rPr>
      <t>ĐTB</t>
    </r>
    <r>
      <rPr>
        <sz val="12"/>
        <color theme="1"/>
        <rFont val="Times New Roman"/>
        <family val="1"/>
      </rPr>
      <t xml:space="preserve"> = </t>
    </r>
    <r>
      <rPr>
        <b/>
        <sz val="12"/>
        <color theme="1"/>
        <rFont val="Times New Roman"/>
        <family val="1"/>
      </rPr>
      <t>Tổng Điểm</t>
    </r>
    <r>
      <rPr>
        <sz val="12"/>
        <color theme="1"/>
        <rFont val="Times New Roman"/>
        <family val="1"/>
      </rPr>
      <t xml:space="preserve"> / </t>
    </r>
    <r>
      <rPr>
        <b/>
        <sz val="12"/>
        <color theme="1"/>
        <rFont val="Times New Roman"/>
        <family val="1"/>
      </rPr>
      <t>Tổng Hệ</t>
    </r>
    <r>
      <rPr>
        <sz val="12"/>
        <color theme="1"/>
        <rFont val="Times New Roman"/>
        <family val="1"/>
      </rPr>
      <t xml:space="preserve"> </t>
    </r>
    <r>
      <rPr>
        <b/>
        <sz val="12"/>
        <color theme="1"/>
        <rFont val="Times New Roman"/>
        <family val="1"/>
      </rPr>
      <t>Số</t>
    </r>
    <r>
      <rPr>
        <sz val="12"/>
        <color theme="1"/>
        <rFont val="Times New Roman"/>
        <family val="1"/>
      </rPr>
      <t xml:space="preserve"> biết rằng Học sinh học lớp chuyên môn học nào thì điểm thi </t>
    </r>
  </si>
  <si>
    <r>
      <t xml:space="preserve">môn đó được tính </t>
    </r>
    <r>
      <rPr>
        <i/>
        <sz val="12"/>
        <color theme="1"/>
        <rFont val="Times New Roman"/>
        <family val="1"/>
      </rPr>
      <t>hệ số 2</t>
    </r>
    <r>
      <rPr>
        <sz val="12"/>
        <color theme="1"/>
        <rFont val="Times New Roman"/>
        <family val="1"/>
      </rPr>
      <t>.</t>
    </r>
  </si>
  <si>
    <r>
      <t xml:space="preserve">Điền giá trị cho cột </t>
    </r>
    <r>
      <rPr>
        <b/>
        <sz val="12"/>
        <color theme="1"/>
        <rFont val="Times New Roman"/>
        <family val="1"/>
      </rPr>
      <t xml:space="preserve">Ghi Chú </t>
    </r>
    <r>
      <rPr>
        <sz val="12"/>
        <color theme="1"/>
        <rFont val="Times New Roman"/>
        <family val="1"/>
      </rPr>
      <t>biết rằng :</t>
    </r>
  </si>
  <si>
    <r>
      <t xml:space="preserve"> - Học sinh thi tất cả các môn với số </t>
    </r>
    <r>
      <rPr>
        <b/>
        <sz val="12"/>
        <color theme="1"/>
        <rFont val="Times New Roman"/>
        <family val="1"/>
      </rPr>
      <t>điểm &gt;=5</t>
    </r>
    <r>
      <rPr>
        <sz val="12"/>
        <color theme="1"/>
        <rFont val="Times New Roman"/>
        <family val="1"/>
      </rPr>
      <t xml:space="preserve"> ghi là "</t>
    </r>
    <r>
      <rPr>
        <b/>
        <sz val="12"/>
        <color theme="1"/>
        <rFont val="Times New Roman"/>
        <family val="1"/>
      </rPr>
      <t>Đạt</t>
    </r>
    <r>
      <rPr>
        <sz val="12"/>
        <color theme="1"/>
        <rFont val="Times New Roman"/>
        <family val="1"/>
      </rPr>
      <t>"</t>
    </r>
  </si>
  <si>
    <r>
      <t xml:space="preserve"> - Học sinh học lớp chuyên mà thi môn chuyên có </t>
    </r>
    <r>
      <rPr>
        <b/>
        <sz val="12"/>
        <color theme="1"/>
        <rFont val="Times New Roman"/>
        <family val="1"/>
      </rPr>
      <t>điểm &lt; 5</t>
    </r>
    <r>
      <rPr>
        <sz val="12"/>
        <color theme="1"/>
        <rFont val="Times New Roman"/>
        <family val="1"/>
      </rPr>
      <t xml:space="preserve"> hoặc có trên 1 môn thi có </t>
    </r>
    <r>
      <rPr>
        <b/>
        <sz val="12"/>
        <color theme="1"/>
        <rFont val="Times New Roman"/>
        <family val="1"/>
      </rPr>
      <t>điểm &lt; 5</t>
    </r>
    <r>
      <rPr>
        <sz val="12"/>
        <color theme="1"/>
        <rFont val="Times New Roman"/>
        <family val="1"/>
      </rPr>
      <t xml:space="preserve"> thì ghi là "</t>
    </r>
    <r>
      <rPr>
        <b/>
        <sz val="12"/>
        <color theme="1"/>
        <rFont val="Times New Roman"/>
        <family val="1"/>
      </rPr>
      <t>Hỏng</t>
    </r>
    <r>
      <rPr>
        <sz val="12"/>
        <color theme="1"/>
        <rFont val="Times New Roman"/>
        <family val="1"/>
      </rPr>
      <t>"</t>
    </r>
  </si>
  <si>
    <r>
      <t xml:space="preserve"> - Học sinh thi có một môn </t>
    </r>
    <r>
      <rPr>
        <b/>
        <sz val="12"/>
        <color theme="1"/>
        <rFont val="Times New Roman"/>
        <family val="1"/>
      </rPr>
      <t>điểm &lt; 5</t>
    </r>
    <r>
      <rPr>
        <sz val="12"/>
        <color theme="1"/>
        <rFont val="Times New Roman"/>
        <family val="1"/>
      </rPr>
      <t xml:space="preserve"> ghi là "</t>
    </r>
    <r>
      <rPr>
        <b/>
        <sz val="12"/>
        <color theme="1"/>
        <rFont val="Times New Roman"/>
        <family val="1"/>
      </rPr>
      <t>Thi Lại</t>
    </r>
    <r>
      <rPr>
        <sz val="12"/>
        <color theme="1"/>
        <rFont val="Times New Roman"/>
        <family val="1"/>
      </rPr>
      <t>"</t>
    </r>
  </si>
  <si>
    <r>
      <t xml:space="preserve">Hãy tạo giá trị cho cột </t>
    </r>
    <r>
      <rPr>
        <b/>
        <sz val="12"/>
        <color theme="1"/>
        <rFont val="Times New Roman"/>
        <family val="1"/>
      </rPr>
      <t xml:space="preserve">Thi Lại </t>
    </r>
    <r>
      <rPr>
        <sz val="12"/>
        <color theme="1"/>
        <rFont val="Times New Roman"/>
        <family val="1"/>
      </rPr>
      <t>biết rằng:</t>
    </r>
  </si>
  <si>
    <r>
      <t xml:space="preserve"> - Học sinh nào bị </t>
    </r>
    <r>
      <rPr>
        <b/>
        <sz val="12"/>
        <color theme="1"/>
        <rFont val="Times New Roman"/>
        <family val="1"/>
      </rPr>
      <t xml:space="preserve">Thi Lại </t>
    </r>
    <r>
      <rPr>
        <sz val="12"/>
        <color theme="1"/>
        <rFont val="Times New Roman"/>
        <family val="1"/>
      </rPr>
      <t xml:space="preserve">thì ghi </t>
    </r>
    <r>
      <rPr>
        <b/>
        <i/>
        <sz val="12"/>
        <color theme="1"/>
        <rFont val="Times New Roman"/>
        <family val="1"/>
      </rPr>
      <t xml:space="preserve">tên môn thi lại </t>
    </r>
    <r>
      <rPr>
        <sz val="12"/>
        <color theme="1"/>
        <rFont val="Times New Roman"/>
        <family val="1"/>
      </rPr>
      <t>đó (</t>
    </r>
    <r>
      <rPr>
        <i/>
        <sz val="12"/>
        <color theme="1"/>
        <rFont val="Times New Roman"/>
        <family val="1"/>
      </rPr>
      <t>Tức là tên môn thi có điểm &lt;5</t>
    </r>
    <r>
      <rPr>
        <sz val="12"/>
        <color theme="1"/>
        <rFont val="Times New Roman"/>
        <family val="1"/>
      </rPr>
      <t>)</t>
    </r>
  </si>
  <si>
    <r>
      <t xml:space="preserve">Điền giá trị cho cột </t>
    </r>
    <r>
      <rPr>
        <b/>
        <sz val="12"/>
        <color theme="1"/>
        <rFont val="Times New Roman"/>
        <family val="1"/>
      </rPr>
      <t>Xếp Loại</t>
    </r>
    <r>
      <rPr>
        <sz val="12"/>
        <color theme="1"/>
        <rFont val="Times New Roman"/>
        <family val="1"/>
      </rPr>
      <t xml:space="preserve"> đối với các học sinh thi </t>
    </r>
    <r>
      <rPr>
        <b/>
        <sz val="12"/>
        <color theme="1"/>
        <rFont val="Times New Roman"/>
        <family val="1"/>
      </rPr>
      <t>Đạt</t>
    </r>
    <r>
      <rPr>
        <sz val="12"/>
        <color theme="1"/>
        <rFont val="Times New Roman"/>
        <family val="1"/>
      </rPr>
      <t xml:space="preserve"> dựa vào </t>
    </r>
    <r>
      <rPr>
        <b/>
        <sz val="12"/>
        <color theme="1"/>
        <rFont val="Times New Roman"/>
        <family val="1"/>
      </rPr>
      <t>ĐTB</t>
    </r>
    <r>
      <rPr>
        <sz val="12"/>
        <color theme="1"/>
        <rFont val="Times New Roman"/>
        <family val="1"/>
      </rPr>
      <t xml:space="preserve"> như sau:</t>
    </r>
  </si>
  <si>
    <r>
      <t xml:space="preserve">- </t>
    </r>
    <r>
      <rPr>
        <b/>
        <sz val="12"/>
        <color theme="1"/>
        <rFont val="Times New Roman"/>
        <family val="1"/>
      </rPr>
      <t>TB</t>
    </r>
    <r>
      <rPr>
        <sz val="12"/>
        <color theme="1"/>
        <rFont val="Times New Roman"/>
        <family val="1"/>
      </rPr>
      <t xml:space="preserve"> với 5 &lt;= </t>
    </r>
    <r>
      <rPr>
        <b/>
        <sz val="12"/>
        <color theme="1"/>
        <rFont val="Times New Roman"/>
        <family val="1"/>
      </rPr>
      <t>ĐTB</t>
    </r>
    <r>
      <rPr>
        <sz val="12"/>
        <color theme="1"/>
        <rFont val="Times New Roman"/>
        <family val="1"/>
      </rPr>
      <t xml:space="preserve"> &lt; 7.0</t>
    </r>
  </si>
  <si>
    <r>
      <t xml:space="preserve">- </t>
    </r>
    <r>
      <rPr>
        <b/>
        <sz val="12"/>
        <color theme="1"/>
        <rFont val="Times New Roman"/>
        <family val="1"/>
      </rPr>
      <t>Khá</t>
    </r>
    <r>
      <rPr>
        <sz val="12"/>
        <color theme="1"/>
        <rFont val="Times New Roman"/>
        <family val="1"/>
      </rPr>
      <t xml:space="preserve"> với 7.0 &lt;= </t>
    </r>
    <r>
      <rPr>
        <b/>
        <sz val="12"/>
        <color theme="1"/>
        <rFont val="Times New Roman"/>
        <family val="1"/>
      </rPr>
      <t>ĐTB</t>
    </r>
    <r>
      <rPr>
        <sz val="12"/>
        <color theme="1"/>
        <rFont val="Times New Roman"/>
        <family val="1"/>
      </rPr>
      <t xml:space="preserve"> &lt; 9</t>
    </r>
  </si>
  <si>
    <r>
      <t xml:space="preserve">- </t>
    </r>
    <r>
      <rPr>
        <b/>
        <sz val="12"/>
        <color theme="1"/>
        <rFont val="Times New Roman"/>
        <family val="1"/>
      </rPr>
      <t>Giỏi</t>
    </r>
    <r>
      <rPr>
        <sz val="12"/>
        <color theme="1"/>
        <rFont val="Times New Roman"/>
        <family val="1"/>
      </rPr>
      <t xml:space="preserve"> với  </t>
    </r>
    <r>
      <rPr>
        <b/>
        <sz val="12"/>
        <color theme="1"/>
        <rFont val="Times New Roman"/>
        <family val="1"/>
      </rPr>
      <t>ĐTB</t>
    </r>
    <r>
      <rPr>
        <sz val="12"/>
        <color theme="1"/>
        <rFont val="Times New Roman"/>
        <family val="1"/>
      </rPr>
      <t xml:space="preserve"> &gt;= 9</t>
    </r>
  </si>
  <si>
    <r>
      <t xml:space="preserve"> - Các trường hợp </t>
    </r>
    <r>
      <rPr>
        <b/>
        <sz val="12"/>
        <color theme="1"/>
        <rFont val="Times New Roman"/>
        <family val="1"/>
      </rPr>
      <t>Thi Lại</t>
    </r>
    <r>
      <rPr>
        <sz val="12"/>
        <color theme="1"/>
        <rFont val="Times New Roman"/>
        <family val="1"/>
      </rPr>
      <t xml:space="preserve"> và </t>
    </r>
    <r>
      <rPr>
        <b/>
        <sz val="12"/>
        <color theme="1"/>
        <rFont val="Times New Roman"/>
        <family val="1"/>
      </rPr>
      <t>Hỏng</t>
    </r>
    <r>
      <rPr>
        <sz val="12"/>
        <color theme="1"/>
        <rFont val="Times New Roman"/>
        <family val="1"/>
      </rPr>
      <t xml:space="preserve"> thì để trống</t>
    </r>
  </si>
  <si>
    <r>
      <t xml:space="preserve">Tính </t>
    </r>
    <r>
      <rPr>
        <b/>
        <sz val="12"/>
        <color theme="1"/>
        <rFont val="Times New Roman"/>
        <family val="1"/>
      </rPr>
      <t>Học Bổng</t>
    </r>
    <r>
      <rPr>
        <sz val="12"/>
        <color theme="1"/>
        <rFont val="Times New Roman"/>
        <family val="1"/>
      </rPr>
      <t xml:space="preserve"> cho các học sinh dựa vào </t>
    </r>
    <r>
      <rPr>
        <b/>
        <sz val="12"/>
        <color theme="1"/>
        <rFont val="Times New Roman"/>
        <family val="1"/>
      </rPr>
      <t>Xếp Loại</t>
    </r>
    <r>
      <rPr>
        <sz val="12"/>
        <color theme="1"/>
        <rFont val="Times New Roman"/>
        <family val="1"/>
      </rPr>
      <t xml:space="preserve"> như sau:</t>
    </r>
  </si>
  <si>
    <r>
      <t xml:space="preserve"> - </t>
    </r>
    <r>
      <rPr>
        <b/>
        <sz val="12"/>
        <color theme="1"/>
        <rFont val="Times New Roman"/>
        <family val="1"/>
      </rPr>
      <t>Giỏi</t>
    </r>
    <r>
      <rPr>
        <sz val="12"/>
        <color theme="1"/>
        <rFont val="Times New Roman"/>
        <family val="1"/>
      </rPr>
      <t xml:space="preserve"> thì được 100000</t>
    </r>
  </si>
  <si>
    <r>
      <t xml:space="preserve"> - </t>
    </r>
    <r>
      <rPr>
        <b/>
        <sz val="12"/>
        <color theme="1"/>
        <rFont val="Times New Roman"/>
        <family val="1"/>
      </rPr>
      <t>Khá</t>
    </r>
    <r>
      <rPr>
        <sz val="12"/>
        <color theme="1"/>
        <rFont val="Times New Roman"/>
        <family val="1"/>
      </rPr>
      <t xml:space="preserve"> thì được 50000</t>
    </r>
  </si>
  <si>
    <r>
      <t xml:space="preserve"> - </t>
    </r>
    <r>
      <rPr>
        <b/>
        <sz val="12"/>
        <color theme="1"/>
        <rFont val="Times New Roman"/>
        <family val="1"/>
      </rPr>
      <t>Trung Bình</t>
    </r>
    <r>
      <rPr>
        <sz val="12"/>
        <color theme="1"/>
        <rFont val="Times New Roman"/>
        <family val="1"/>
      </rPr>
      <t xml:space="preserve"> thì được 0</t>
    </r>
  </si>
  <si>
    <r>
      <t xml:space="preserve">Điền giá trị cho cột </t>
    </r>
    <r>
      <rPr>
        <b/>
        <sz val="12"/>
        <color theme="1"/>
        <rFont val="Times New Roman"/>
        <family val="1"/>
      </rPr>
      <t>Thưởng</t>
    </r>
    <r>
      <rPr>
        <sz val="12"/>
        <color theme="1"/>
        <rFont val="Times New Roman"/>
        <family val="1"/>
      </rPr>
      <t xml:space="preserve"> biết rằng:</t>
    </r>
  </si>
  <si>
    <r>
      <t xml:space="preserve">- Học sinh nào </t>
    </r>
    <r>
      <rPr>
        <b/>
        <sz val="12"/>
        <color theme="1"/>
        <rFont val="Times New Roman"/>
        <family val="1"/>
      </rPr>
      <t xml:space="preserve">Xếp Loại </t>
    </r>
    <r>
      <rPr>
        <i/>
        <sz val="12"/>
        <color theme="1"/>
        <rFont val="Times New Roman"/>
        <family val="1"/>
      </rPr>
      <t>Giỏi</t>
    </r>
    <r>
      <rPr>
        <sz val="12"/>
        <color theme="1"/>
        <rFont val="Times New Roman"/>
        <family val="1"/>
      </rPr>
      <t xml:space="preserve">, </t>
    </r>
    <r>
      <rPr>
        <i/>
        <sz val="12"/>
        <color theme="1"/>
        <rFont val="Times New Roman"/>
        <family val="1"/>
      </rPr>
      <t>không có môn thi nào điểm &lt; 5</t>
    </r>
    <r>
      <rPr>
        <sz val="12"/>
        <color theme="1"/>
        <rFont val="Times New Roman"/>
        <family val="1"/>
      </rPr>
      <t xml:space="preserve">, </t>
    </r>
    <r>
      <rPr>
        <i/>
        <sz val="12"/>
        <color theme="1"/>
        <rFont val="Times New Roman"/>
        <family val="1"/>
      </rPr>
      <t>không bỏ thi môn nào</t>
    </r>
    <r>
      <rPr>
        <sz val="12"/>
        <color theme="1"/>
        <rFont val="Times New Roman"/>
        <family val="1"/>
      </rPr>
      <t xml:space="preserve">thì được </t>
    </r>
    <r>
      <rPr>
        <b/>
        <sz val="12"/>
        <color theme="1"/>
        <rFont val="Times New Roman"/>
        <family val="1"/>
      </rPr>
      <t>Thưởng</t>
    </r>
    <r>
      <rPr>
        <sz val="12"/>
        <color theme="1"/>
        <rFont val="Times New Roman"/>
        <family val="1"/>
      </rPr>
      <t xml:space="preserve"> 100000</t>
    </r>
  </si>
  <si>
    <r>
      <t xml:space="preserve">- Học sinh nào </t>
    </r>
    <r>
      <rPr>
        <b/>
        <sz val="12"/>
        <color theme="1"/>
        <rFont val="Times New Roman"/>
        <family val="1"/>
      </rPr>
      <t xml:space="preserve">Xếp Loại </t>
    </r>
    <r>
      <rPr>
        <i/>
        <sz val="12"/>
        <color theme="1"/>
        <rFont val="Times New Roman"/>
        <family val="1"/>
      </rPr>
      <t>Khá</t>
    </r>
    <r>
      <rPr>
        <sz val="12"/>
        <color theme="1"/>
        <rFont val="Times New Roman"/>
        <family val="1"/>
      </rPr>
      <t xml:space="preserve">, </t>
    </r>
    <r>
      <rPr>
        <i/>
        <sz val="12"/>
        <color theme="1"/>
        <rFont val="Times New Roman"/>
        <family val="1"/>
      </rPr>
      <t>không có môn thi nào điểm &lt; 5</t>
    </r>
    <r>
      <rPr>
        <sz val="12"/>
        <color theme="1"/>
        <rFont val="Times New Roman"/>
        <family val="1"/>
      </rPr>
      <t xml:space="preserve">, </t>
    </r>
    <r>
      <rPr>
        <i/>
        <sz val="12"/>
        <color theme="1"/>
        <rFont val="Times New Roman"/>
        <family val="1"/>
      </rPr>
      <t>không bỏ thi môn nào</t>
    </r>
    <r>
      <rPr>
        <sz val="12"/>
        <color theme="1"/>
        <rFont val="Times New Roman"/>
        <family val="1"/>
      </rPr>
      <t xml:space="preserve">thì được </t>
    </r>
    <r>
      <rPr>
        <b/>
        <sz val="12"/>
        <color theme="1"/>
        <rFont val="Times New Roman"/>
        <family val="1"/>
      </rPr>
      <t>Thưởng</t>
    </r>
    <r>
      <rPr>
        <sz val="12"/>
        <color theme="1"/>
        <rFont val="Times New Roman"/>
        <family val="1"/>
      </rPr>
      <t xml:space="preserve"> 50000</t>
    </r>
  </si>
  <si>
    <r>
      <t xml:space="preserve">- Các trường hợp khác thì không </t>
    </r>
    <r>
      <rPr>
        <b/>
        <sz val="12"/>
        <color theme="1"/>
        <rFont val="Times New Roman"/>
        <family val="1"/>
      </rPr>
      <t>Thưởng</t>
    </r>
  </si>
  <si>
    <r>
      <t>Yêu cầu</t>
    </r>
    <r>
      <rPr>
        <sz val="12"/>
        <color theme="1"/>
        <rFont val="Times New Roman"/>
        <family val="1"/>
        <charset val="163"/>
      </rPr>
      <t>:</t>
    </r>
  </si>
  <si>
    <r>
      <t>1. Dựa vào mã số thí sinh và bảng điểm chuẩn để điền tên ngành cho cột “</t>
    </r>
    <r>
      <rPr>
        <b/>
        <sz val="12"/>
        <color theme="1"/>
        <rFont val="Times New Roman"/>
        <family val="1"/>
        <charset val="163"/>
      </rPr>
      <t>Ngành</t>
    </r>
    <r>
      <rPr>
        <sz val="12"/>
        <color theme="1"/>
        <rFont val="Times New Roman"/>
        <family val="1"/>
        <charset val="163"/>
      </rPr>
      <t>”</t>
    </r>
  </si>
  <si>
    <r>
      <t>3. Cho biết kết quả “</t>
    </r>
    <r>
      <rPr>
        <b/>
        <sz val="12"/>
        <color theme="1"/>
        <rFont val="Times New Roman"/>
        <family val="1"/>
        <charset val="163"/>
      </rPr>
      <t>đậu</t>
    </r>
    <r>
      <rPr>
        <sz val="12"/>
        <color theme="1"/>
        <rFont val="Times New Roman"/>
        <family val="1"/>
        <charset val="163"/>
      </rPr>
      <t>” hoặc “</t>
    </r>
    <r>
      <rPr>
        <b/>
        <sz val="12"/>
        <color theme="1"/>
        <rFont val="Times New Roman"/>
        <family val="1"/>
        <charset val="163"/>
      </rPr>
      <t>rớt</t>
    </r>
    <r>
      <rPr>
        <sz val="12"/>
        <color theme="1"/>
        <rFont val="Times New Roman"/>
        <family val="1"/>
        <charset val="163"/>
      </rPr>
      <t>” dựa trên tổng điểm và điểm chuẩn của từng ngành. 
Trong đó, không được phép có 1 cột điểm từ 3 điểm trở xuống.</t>
    </r>
  </si>
  <si>
    <r>
      <t xml:space="preserve">Căn cứ vào </t>
    </r>
    <r>
      <rPr>
        <b/>
        <i/>
        <sz val="12"/>
        <color theme="1"/>
        <rFont val="Times New Roman"/>
        <family val="1"/>
      </rPr>
      <t xml:space="preserve">3 ký tự bên trái </t>
    </r>
    <r>
      <rPr>
        <sz val="12"/>
        <color theme="1"/>
        <rFont val="Times New Roman"/>
        <family val="1"/>
      </rPr>
      <t xml:space="preserve">và </t>
    </r>
    <r>
      <rPr>
        <b/>
        <i/>
        <sz val="12"/>
        <color theme="1"/>
        <rFont val="Times New Roman"/>
        <family val="1"/>
      </rPr>
      <t xml:space="preserve">2 ký tự bên phải </t>
    </r>
    <r>
      <rPr>
        <sz val="12"/>
        <color theme="1"/>
        <rFont val="Times New Roman"/>
        <family val="1"/>
      </rPr>
      <t xml:space="preserve">của </t>
    </r>
    <r>
      <rPr>
        <b/>
        <sz val="12"/>
        <color theme="1"/>
        <rFont val="Times New Roman"/>
        <family val="1"/>
      </rPr>
      <t>Mã SP</t>
    </r>
    <r>
      <rPr>
        <sz val="12"/>
        <color theme="1"/>
        <rFont val="Times New Roman"/>
        <family val="1"/>
      </rPr>
      <t xml:space="preserve"> trong </t>
    </r>
    <r>
      <rPr>
        <b/>
        <sz val="12"/>
        <color theme="1"/>
        <rFont val="Times New Roman"/>
        <family val="1"/>
      </rPr>
      <t>Bảng 1</t>
    </r>
    <r>
      <rPr>
        <sz val="12"/>
        <color theme="1"/>
        <rFont val="Times New Roman"/>
        <family val="1"/>
      </rPr>
      <t>,</t>
    </r>
  </si>
  <si>
    <r>
      <t xml:space="preserve">hãy tra trong </t>
    </r>
    <r>
      <rPr>
        <b/>
        <sz val="12"/>
        <color theme="1"/>
        <rFont val="Times New Roman"/>
        <family val="1"/>
      </rPr>
      <t>Bảng 2</t>
    </r>
    <r>
      <rPr>
        <sz val="12"/>
        <color theme="1"/>
        <rFont val="Times New Roman"/>
        <family val="1"/>
      </rPr>
      <t xml:space="preserve"> để điền giá trị cho cột </t>
    </r>
    <r>
      <rPr>
        <b/>
        <sz val="12"/>
        <color theme="1"/>
        <rFont val="Times New Roman"/>
        <family val="1"/>
      </rPr>
      <t>Tên Hàng - Tên Hãng Sản Xuất</t>
    </r>
    <r>
      <rPr>
        <sz val="12"/>
        <color theme="1"/>
        <rFont val="Times New Roman"/>
        <family val="1"/>
      </rPr>
      <t>.</t>
    </r>
  </si>
  <si>
    <r>
      <t xml:space="preserve">Hãy điền </t>
    </r>
    <r>
      <rPr>
        <b/>
        <sz val="12"/>
        <color theme="1"/>
        <rFont val="Times New Roman"/>
        <family val="1"/>
      </rPr>
      <t xml:space="preserve">Đơn Giá </t>
    </r>
    <r>
      <rPr>
        <sz val="12"/>
        <color theme="1"/>
        <rFont val="Times New Roman"/>
        <family val="1"/>
      </rPr>
      <t xml:space="preserve">cho mỗi mặt hàng dựa vào </t>
    </r>
    <r>
      <rPr>
        <b/>
        <sz val="12"/>
        <color theme="1"/>
        <rFont val="Times New Roman"/>
        <family val="1"/>
      </rPr>
      <t>Mã SP</t>
    </r>
    <r>
      <rPr>
        <sz val="12"/>
        <color theme="1"/>
        <rFont val="Times New Roman"/>
        <family val="1"/>
      </rPr>
      <t xml:space="preserve"> ở </t>
    </r>
    <r>
      <rPr>
        <b/>
        <sz val="12"/>
        <color theme="1"/>
        <rFont val="Times New Roman"/>
        <family val="1"/>
      </rPr>
      <t>Bảng 1</t>
    </r>
    <r>
      <rPr>
        <sz val="12"/>
        <color theme="1"/>
        <rFont val="Times New Roman"/>
        <family val="1"/>
      </rPr>
      <t xml:space="preserve"> và tra ở </t>
    </r>
    <r>
      <rPr>
        <b/>
        <sz val="12"/>
        <color theme="1"/>
        <rFont val="Times New Roman"/>
        <family val="1"/>
      </rPr>
      <t>Bảng 2</t>
    </r>
    <r>
      <rPr>
        <sz val="12"/>
        <color theme="1"/>
        <rFont val="Times New Roman"/>
        <family val="1"/>
      </rPr>
      <t>.</t>
    </r>
  </si>
  <si>
    <r>
      <t xml:space="preserve">Tính </t>
    </r>
    <r>
      <rPr>
        <b/>
        <sz val="12"/>
        <color theme="1"/>
        <rFont val="Times New Roman"/>
        <family val="1"/>
      </rPr>
      <t>Thành Tiền</t>
    </r>
    <r>
      <rPr>
        <sz val="12"/>
        <color theme="1"/>
        <rFont val="Times New Roman"/>
        <family val="1"/>
      </rPr>
      <t xml:space="preserve"> = </t>
    </r>
    <r>
      <rPr>
        <b/>
        <sz val="12"/>
        <color theme="1"/>
        <rFont val="Times New Roman"/>
        <family val="1"/>
      </rPr>
      <t>Số Lượng *</t>
    </r>
    <r>
      <rPr>
        <sz val="12"/>
        <color theme="1"/>
        <rFont val="Times New Roman"/>
        <family val="1"/>
      </rPr>
      <t xml:space="preserve"> </t>
    </r>
    <r>
      <rPr>
        <b/>
        <sz val="12"/>
        <color theme="1"/>
        <rFont val="Times New Roman"/>
        <family val="1"/>
      </rPr>
      <t>Đơn Giá</t>
    </r>
    <r>
      <rPr>
        <sz val="12"/>
        <color theme="1"/>
        <rFont val="Times New Roman"/>
        <family val="1"/>
      </rPr>
      <t>.</t>
    </r>
  </si>
  <si>
    <r>
      <t xml:space="preserve">Hãy hoàn thành </t>
    </r>
    <r>
      <rPr>
        <b/>
        <sz val="12"/>
        <color theme="1"/>
        <rFont val="Times New Roman"/>
        <family val="1"/>
      </rPr>
      <t>Bảng Tổng Hợp</t>
    </r>
    <r>
      <rPr>
        <sz val="12"/>
        <color theme="1"/>
        <rFont val="Times New Roman"/>
        <family val="1"/>
      </rPr>
      <t xml:space="preserve"> ở </t>
    </r>
    <r>
      <rPr>
        <b/>
        <sz val="12"/>
        <color theme="1"/>
        <rFont val="Times New Roman"/>
        <family val="1"/>
      </rPr>
      <t>Bảng 3</t>
    </r>
  </si>
  <si>
    <r>
      <t xml:space="preserve">Tính </t>
    </r>
    <r>
      <rPr>
        <b/>
        <sz val="12"/>
        <color theme="1"/>
        <rFont val="Times New Roman"/>
        <family val="1"/>
        <charset val="163"/>
      </rPr>
      <t xml:space="preserve">Tổng Điểm </t>
    </r>
    <r>
      <rPr>
        <sz val="12"/>
        <color theme="1"/>
        <rFont val="Times New Roman"/>
        <family val="1"/>
        <charset val="163"/>
      </rPr>
      <t xml:space="preserve">= Điểm </t>
    </r>
    <r>
      <rPr>
        <b/>
        <sz val="12"/>
        <color theme="1"/>
        <rFont val="Times New Roman"/>
        <family val="1"/>
        <charset val="163"/>
      </rPr>
      <t>Toán</t>
    </r>
    <r>
      <rPr>
        <sz val="12"/>
        <color theme="1"/>
        <rFont val="Times New Roman"/>
        <family val="1"/>
        <charset val="163"/>
      </rPr>
      <t xml:space="preserve"> + Điểm </t>
    </r>
    <r>
      <rPr>
        <b/>
        <sz val="12"/>
        <color theme="1"/>
        <rFont val="Times New Roman"/>
        <family val="1"/>
        <charset val="163"/>
      </rPr>
      <t>Lý</t>
    </r>
    <r>
      <rPr>
        <sz val="12"/>
        <color theme="1"/>
        <rFont val="Times New Roman"/>
        <family val="1"/>
        <charset val="163"/>
      </rPr>
      <t xml:space="preserve"> + Điểm </t>
    </r>
    <r>
      <rPr>
        <b/>
        <sz val="12"/>
        <color theme="1"/>
        <rFont val="Times New Roman"/>
        <family val="1"/>
        <charset val="163"/>
      </rPr>
      <t>Hoá</t>
    </r>
  </si>
  <si>
    <r>
      <t xml:space="preserve">Hãy tạo giá trị cho cột </t>
    </r>
    <r>
      <rPr>
        <b/>
        <sz val="12"/>
        <color theme="1"/>
        <rFont val="Times New Roman"/>
        <family val="1"/>
        <charset val="163"/>
      </rPr>
      <t xml:space="preserve">Kết Quả </t>
    </r>
    <r>
      <rPr>
        <sz val="12"/>
        <color theme="1"/>
        <rFont val="Times New Roman"/>
        <family val="1"/>
        <charset val="163"/>
      </rPr>
      <t>biết rằng:</t>
    </r>
  </si>
  <si>
    <r>
      <t xml:space="preserve"> - Học sinh nào thi cả </t>
    </r>
    <r>
      <rPr>
        <i/>
        <sz val="12"/>
        <color theme="1"/>
        <rFont val="Times New Roman"/>
        <family val="1"/>
        <charset val="163"/>
      </rPr>
      <t>3 môn có điểm</t>
    </r>
    <r>
      <rPr>
        <b/>
        <i/>
        <sz val="12"/>
        <color theme="1"/>
        <rFont val="Times New Roman"/>
        <family val="1"/>
        <charset val="163"/>
      </rPr>
      <t>&gt;= 5</t>
    </r>
    <r>
      <rPr>
        <sz val="12"/>
        <color theme="1"/>
        <rFont val="Times New Roman"/>
        <family val="1"/>
        <charset val="163"/>
      </rPr>
      <t xml:space="preserve"> thì ghi "</t>
    </r>
    <r>
      <rPr>
        <b/>
        <sz val="12"/>
        <color theme="1"/>
        <rFont val="Times New Roman"/>
        <family val="1"/>
        <charset val="163"/>
      </rPr>
      <t>Đạt</t>
    </r>
    <r>
      <rPr>
        <sz val="12"/>
        <color theme="1"/>
        <rFont val="Times New Roman"/>
        <family val="1"/>
        <charset val="163"/>
      </rPr>
      <t>"</t>
    </r>
  </si>
  <si>
    <r>
      <t xml:space="preserve"> - Học sinh nào có </t>
    </r>
    <r>
      <rPr>
        <i/>
        <sz val="12"/>
        <color theme="1"/>
        <rFont val="Times New Roman"/>
        <family val="1"/>
        <charset val="163"/>
      </rPr>
      <t>2 môn thi điểm</t>
    </r>
    <r>
      <rPr>
        <b/>
        <i/>
        <sz val="12"/>
        <color theme="1"/>
        <rFont val="Times New Roman"/>
        <family val="1"/>
        <charset val="163"/>
      </rPr>
      <t>&gt;= 5</t>
    </r>
    <r>
      <rPr>
        <sz val="12"/>
        <color theme="1"/>
        <rFont val="Times New Roman"/>
        <family val="1"/>
        <charset val="163"/>
      </rPr>
      <t xml:space="preserve"> thì ghi "</t>
    </r>
    <r>
      <rPr>
        <b/>
        <sz val="12"/>
        <color theme="1"/>
        <rFont val="Times New Roman"/>
        <family val="1"/>
        <charset val="163"/>
      </rPr>
      <t>Thi Lại</t>
    </r>
    <r>
      <rPr>
        <sz val="12"/>
        <color theme="1"/>
        <rFont val="Times New Roman"/>
        <family val="1"/>
        <charset val="163"/>
      </rPr>
      <t>"</t>
    </r>
  </si>
  <si>
    <r>
      <t xml:space="preserve"> - Các trường hợp còn lại thì ghi "</t>
    </r>
    <r>
      <rPr>
        <b/>
        <sz val="12"/>
        <color theme="1"/>
        <rFont val="Times New Roman"/>
        <family val="1"/>
        <charset val="163"/>
      </rPr>
      <t>Hỏng</t>
    </r>
    <r>
      <rPr>
        <sz val="12"/>
        <color theme="1"/>
        <rFont val="Times New Roman"/>
        <family val="1"/>
        <charset val="163"/>
      </rPr>
      <t>"</t>
    </r>
  </si>
  <si>
    <r>
      <t xml:space="preserve">Hãy tạo giá trị cho cột </t>
    </r>
    <r>
      <rPr>
        <b/>
        <sz val="12"/>
        <color theme="1"/>
        <rFont val="Times New Roman"/>
        <family val="1"/>
        <charset val="163"/>
      </rPr>
      <t xml:space="preserve">Thi Lại </t>
    </r>
    <r>
      <rPr>
        <sz val="12"/>
        <color theme="1"/>
        <rFont val="Times New Roman"/>
        <family val="1"/>
        <charset val="163"/>
      </rPr>
      <t>biết rằng:</t>
    </r>
  </si>
  <si>
    <r>
      <t xml:space="preserve"> - Học sinh nào bị </t>
    </r>
    <r>
      <rPr>
        <b/>
        <sz val="12"/>
        <color theme="1"/>
        <rFont val="Times New Roman"/>
        <family val="1"/>
        <charset val="163"/>
      </rPr>
      <t xml:space="preserve">Thi Lại </t>
    </r>
    <r>
      <rPr>
        <sz val="12"/>
        <color theme="1"/>
        <rFont val="Times New Roman"/>
        <family val="1"/>
        <charset val="163"/>
      </rPr>
      <t xml:space="preserve">thì ghi </t>
    </r>
    <r>
      <rPr>
        <b/>
        <i/>
        <sz val="12"/>
        <color theme="1"/>
        <rFont val="Times New Roman"/>
        <family val="1"/>
        <charset val="163"/>
      </rPr>
      <t xml:space="preserve">tên môn thi lại </t>
    </r>
    <r>
      <rPr>
        <sz val="12"/>
        <color theme="1"/>
        <rFont val="Times New Roman"/>
        <family val="1"/>
        <charset val="163"/>
      </rPr>
      <t>đó (</t>
    </r>
    <r>
      <rPr>
        <i/>
        <sz val="12"/>
        <color theme="1"/>
        <rFont val="Times New Roman"/>
        <family val="1"/>
        <charset val="163"/>
      </rPr>
      <t>Tức là tên môn thi có điểm &lt;5</t>
    </r>
    <r>
      <rPr>
        <sz val="12"/>
        <color theme="1"/>
        <rFont val="Times New Roman"/>
        <family val="1"/>
        <charset val="163"/>
      </rPr>
      <t>)</t>
    </r>
  </si>
  <si>
    <r>
      <t xml:space="preserve">Hãy tạo giá trị cho cột </t>
    </r>
    <r>
      <rPr>
        <b/>
        <sz val="12"/>
        <color theme="1"/>
        <rFont val="Times New Roman"/>
        <family val="1"/>
        <charset val="163"/>
      </rPr>
      <t>Học Bổng</t>
    </r>
    <r>
      <rPr>
        <sz val="12"/>
        <color theme="1"/>
        <rFont val="Times New Roman"/>
        <family val="1"/>
        <charset val="163"/>
      </rPr>
      <t>, biết rằng:</t>
    </r>
  </si>
  <si>
    <r>
      <t xml:space="preserve">- Học sinh nào thi kiểm tra với </t>
    </r>
    <r>
      <rPr>
        <b/>
        <sz val="12"/>
        <color theme="1"/>
        <rFont val="Times New Roman"/>
        <family val="1"/>
        <charset val="163"/>
      </rPr>
      <t>Kết Quả</t>
    </r>
    <r>
      <rPr>
        <sz val="12"/>
        <color theme="1"/>
        <rFont val="Times New Roman"/>
        <family val="1"/>
        <charset val="163"/>
      </rPr>
      <t xml:space="preserve"> "</t>
    </r>
    <r>
      <rPr>
        <b/>
        <sz val="12"/>
        <color theme="1"/>
        <rFont val="Times New Roman"/>
        <family val="1"/>
        <charset val="163"/>
      </rPr>
      <t>Đạt</t>
    </r>
    <r>
      <rPr>
        <sz val="12"/>
        <color theme="1"/>
        <rFont val="Times New Roman"/>
        <family val="1"/>
        <charset val="163"/>
      </rPr>
      <t xml:space="preserve">" và có </t>
    </r>
    <r>
      <rPr>
        <b/>
        <sz val="12"/>
        <color theme="1"/>
        <rFont val="Times New Roman"/>
        <family val="1"/>
        <charset val="163"/>
      </rPr>
      <t xml:space="preserve">Tổng Điểm cao nhất </t>
    </r>
    <r>
      <rPr>
        <sz val="12"/>
        <color theme="1"/>
        <rFont val="Times New Roman"/>
        <family val="1"/>
        <charset val="163"/>
      </rPr>
      <t>thì được nhận : 100000</t>
    </r>
  </si>
  <si>
    <r>
      <t xml:space="preserve">Định dạng cột </t>
    </r>
    <r>
      <rPr>
        <b/>
        <sz val="12"/>
        <color theme="1"/>
        <rFont val="Times New Roman"/>
        <family val="1"/>
        <charset val="163"/>
      </rPr>
      <t>Học Bổng</t>
    </r>
    <r>
      <rPr>
        <sz val="12"/>
        <color theme="1"/>
        <rFont val="Times New Roman"/>
        <family val="1"/>
        <charset val="163"/>
      </rPr>
      <t xml:space="preserve"> sao cho xuất hiện ký hiệu phân cách hàng ngàn và có ký hiệu tiền tệ là "</t>
    </r>
    <r>
      <rPr>
        <b/>
        <sz val="12"/>
        <color theme="1"/>
        <rFont val="Times New Roman"/>
        <family val="1"/>
        <charset val="163"/>
      </rPr>
      <t>Đồng</t>
    </r>
    <r>
      <rPr>
        <sz val="12"/>
        <color theme="1"/>
        <rFont val="Times New Roman"/>
        <family val="1"/>
        <charset val="163"/>
      </rPr>
      <t>"</t>
    </r>
  </si>
  <si>
    <r>
      <t xml:space="preserve">Sử dụng công thức hãy điền giá trị cho cột </t>
    </r>
    <r>
      <rPr>
        <b/>
        <sz val="12"/>
        <color theme="1"/>
        <rFont val="Times New Roman"/>
        <family val="1"/>
      </rPr>
      <t>Số Thứ Tự</t>
    </r>
  </si>
  <si>
    <r>
      <t xml:space="preserve">Căn cứ vào ký tự đầu tiên bên trái của </t>
    </r>
    <r>
      <rPr>
        <b/>
        <sz val="12"/>
        <color theme="1"/>
        <rFont val="Times New Roman"/>
        <family val="1"/>
      </rPr>
      <t xml:space="preserve">Mã Nhân Viên </t>
    </r>
    <r>
      <rPr>
        <sz val="12"/>
        <color theme="1"/>
        <rFont val="Times New Roman"/>
        <family val="1"/>
      </rPr>
      <t xml:space="preserve">và </t>
    </r>
    <r>
      <rPr>
        <b/>
        <sz val="12"/>
        <color theme="1"/>
        <rFont val="Times New Roman"/>
        <family val="1"/>
      </rPr>
      <t>BẢNG TRA PHÒNG BAN</t>
    </r>
    <r>
      <rPr>
        <sz val="12"/>
        <color theme="1"/>
        <rFont val="Times New Roman"/>
        <family val="1"/>
      </rPr>
      <t xml:space="preserve">, </t>
    </r>
  </si>
  <si>
    <r>
      <t xml:space="preserve">hãy điền tên phòng ban cho các nhân viên ở cột </t>
    </r>
    <r>
      <rPr>
        <b/>
        <sz val="12"/>
        <color theme="1"/>
        <rFont val="Times New Roman"/>
        <family val="1"/>
      </rPr>
      <t>Phòng</t>
    </r>
    <r>
      <rPr>
        <sz val="12"/>
        <color theme="1"/>
        <rFont val="Times New Roman"/>
        <family val="1"/>
      </rPr>
      <t>.</t>
    </r>
  </si>
  <si>
    <r>
      <t xml:space="preserve">Căn cứ vào số liệu ở cột </t>
    </r>
    <r>
      <rPr>
        <b/>
        <sz val="12"/>
        <color theme="1"/>
        <rFont val="Times New Roman"/>
        <family val="1"/>
      </rPr>
      <t xml:space="preserve">Chức Vụ </t>
    </r>
    <r>
      <rPr>
        <sz val="12"/>
        <color theme="1"/>
        <rFont val="Times New Roman"/>
        <family val="1"/>
      </rPr>
      <t xml:space="preserve">và </t>
    </r>
    <r>
      <rPr>
        <b/>
        <sz val="12"/>
        <color theme="1"/>
        <rFont val="Times New Roman"/>
        <family val="1"/>
      </rPr>
      <t>BẢNG TRA PHỤ CẤP</t>
    </r>
    <r>
      <rPr>
        <sz val="12"/>
        <color theme="1"/>
        <rFont val="Times New Roman"/>
        <family val="1"/>
      </rPr>
      <t xml:space="preserve">, hãy tính tiền </t>
    </r>
    <r>
      <rPr>
        <b/>
        <sz val="12"/>
        <color theme="1"/>
        <rFont val="Times New Roman"/>
        <family val="1"/>
      </rPr>
      <t xml:space="preserve">Phụ Cấp Chức Vụ </t>
    </r>
    <r>
      <rPr>
        <sz val="12"/>
        <color theme="1"/>
        <rFont val="Times New Roman"/>
        <family val="1"/>
      </rPr>
      <t>cho mỗi nhân viên</t>
    </r>
  </si>
  <si>
    <r>
      <t xml:space="preserve">Tính </t>
    </r>
    <r>
      <rPr>
        <b/>
        <sz val="12"/>
        <color theme="1"/>
        <rFont val="Times New Roman"/>
        <family val="1"/>
      </rPr>
      <t xml:space="preserve">Thực Lãnh </t>
    </r>
    <r>
      <rPr>
        <sz val="12"/>
        <color theme="1"/>
        <rFont val="Times New Roman"/>
        <family val="1"/>
      </rPr>
      <t xml:space="preserve">cho mỗi nhân viên biết rằng </t>
    </r>
    <r>
      <rPr>
        <b/>
        <sz val="12"/>
        <color theme="1"/>
        <rFont val="Times New Roman"/>
        <family val="1"/>
      </rPr>
      <t>Thực Lãnh = Phụ Cấp Chức Vụ + Lương</t>
    </r>
  </si>
  <si>
    <r>
      <t xml:space="preserve">Tính </t>
    </r>
    <r>
      <rPr>
        <b/>
        <sz val="12"/>
        <color theme="1"/>
        <rFont val="Times New Roman"/>
        <family val="1"/>
      </rPr>
      <t>Tổng Cộng c</t>
    </r>
    <r>
      <rPr>
        <sz val="12"/>
        <color theme="1"/>
        <rFont val="Times New Roman"/>
        <family val="1"/>
      </rPr>
      <t xml:space="preserve">ho cộtt </t>
    </r>
    <r>
      <rPr>
        <b/>
        <sz val="12"/>
        <color theme="1"/>
        <rFont val="Times New Roman"/>
        <family val="1"/>
      </rPr>
      <t>Thực Lãnh</t>
    </r>
  </si>
  <si>
    <r>
      <t xml:space="preserve">Hãy tính </t>
    </r>
    <r>
      <rPr>
        <b/>
        <sz val="12"/>
        <color theme="1"/>
        <rFont val="Times New Roman"/>
        <family val="1"/>
      </rPr>
      <t>Số Ngày Ở</t>
    </r>
    <r>
      <rPr>
        <sz val="12"/>
        <color theme="1"/>
        <rFont val="Times New Roman"/>
        <family val="1"/>
      </rPr>
      <t xml:space="preserve"> cho mỗi khách du lịch biết rằng </t>
    </r>
    <r>
      <rPr>
        <b/>
        <sz val="12"/>
        <color theme="1"/>
        <rFont val="Times New Roman"/>
        <family val="1"/>
      </rPr>
      <t>Số Ngày Ở</t>
    </r>
    <r>
      <rPr>
        <sz val="12"/>
        <color theme="1"/>
        <rFont val="Times New Roman"/>
        <family val="1"/>
      </rPr>
      <t xml:space="preserve">  =  </t>
    </r>
    <r>
      <rPr>
        <b/>
        <sz val="12"/>
        <color theme="1"/>
        <rFont val="Times New Roman"/>
        <family val="1"/>
      </rPr>
      <t>Ngày Đi</t>
    </r>
    <r>
      <rPr>
        <sz val="12"/>
        <color theme="1"/>
        <rFont val="Times New Roman"/>
        <family val="1"/>
      </rPr>
      <t xml:space="preserve"> - </t>
    </r>
    <r>
      <rPr>
        <b/>
        <sz val="12"/>
        <color theme="1"/>
        <rFont val="Times New Roman"/>
        <family val="1"/>
      </rPr>
      <t>Ngày Đến</t>
    </r>
  </si>
  <si>
    <r>
      <t xml:space="preserve">Tính </t>
    </r>
    <r>
      <rPr>
        <b/>
        <sz val="12"/>
        <color theme="1"/>
        <rFont val="Times New Roman"/>
        <family val="1"/>
      </rPr>
      <t>Đơn Giá</t>
    </r>
    <r>
      <rPr>
        <sz val="12"/>
        <color theme="1"/>
        <rFont val="Times New Roman"/>
        <family val="1"/>
      </rPr>
      <t xml:space="preserve"> cho mỗi </t>
    </r>
    <r>
      <rPr>
        <b/>
        <sz val="12"/>
        <color theme="1"/>
        <rFont val="Times New Roman"/>
        <family val="1"/>
      </rPr>
      <t>Loại Phòng</t>
    </r>
    <r>
      <rPr>
        <sz val="12"/>
        <color theme="1"/>
        <rFont val="Times New Roman"/>
        <family val="1"/>
      </rPr>
      <t xml:space="preserve">, biết rằng: </t>
    </r>
  </si>
  <si>
    <r>
      <t xml:space="preserve">  - </t>
    </r>
    <r>
      <rPr>
        <b/>
        <sz val="12"/>
        <color theme="1"/>
        <rFont val="Times New Roman"/>
        <family val="1"/>
      </rPr>
      <t>Loại Phòng</t>
    </r>
    <r>
      <rPr>
        <sz val="12"/>
        <color theme="1"/>
        <rFont val="Times New Roman"/>
        <family val="1"/>
      </rPr>
      <t xml:space="preserve"> là </t>
    </r>
    <r>
      <rPr>
        <b/>
        <sz val="12"/>
        <color theme="1"/>
        <rFont val="Times New Roman"/>
        <family val="1"/>
      </rPr>
      <t>A</t>
    </r>
    <r>
      <rPr>
        <sz val="12"/>
        <color theme="1"/>
        <rFont val="Times New Roman"/>
        <family val="1"/>
      </rPr>
      <t xml:space="preserve"> thì </t>
    </r>
    <r>
      <rPr>
        <b/>
        <sz val="12"/>
        <color theme="1"/>
        <rFont val="Times New Roman"/>
        <family val="1"/>
      </rPr>
      <t>Đơn Giá</t>
    </r>
    <r>
      <rPr>
        <sz val="12"/>
        <color theme="1"/>
        <rFont val="Times New Roman"/>
        <family val="1"/>
      </rPr>
      <t xml:space="preserve"> là </t>
    </r>
    <r>
      <rPr>
        <b/>
        <sz val="12"/>
        <color theme="1"/>
        <rFont val="Times New Roman"/>
        <family val="1"/>
      </rPr>
      <t>50000</t>
    </r>
  </si>
  <si>
    <r>
      <t xml:space="preserve">  - </t>
    </r>
    <r>
      <rPr>
        <b/>
        <sz val="12"/>
        <color theme="1"/>
        <rFont val="Times New Roman"/>
        <family val="1"/>
      </rPr>
      <t>Loại Phòng</t>
    </r>
    <r>
      <rPr>
        <sz val="12"/>
        <color theme="1"/>
        <rFont val="Times New Roman"/>
        <family val="1"/>
      </rPr>
      <t xml:space="preserve"> là </t>
    </r>
    <r>
      <rPr>
        <b/>
        <sz val="12"/>
        <color theme="1"/>
        <rFont val="Times New Roman"/>
        <family val="1"/>
      </rPr>
      <t>B</t>
    </r>
    <r>
      <rPr>
        <sz val="12"/>
        <color theme="1"/>
        <rFont val="Times New Roman"/>
        <family val="1"/>
      </rPr>
      <t xml:space="preserve"> thì </t>
    </r>
    <r>
      <rPr>
        <b/>
        <sz val="12"/>
        <color theme="1"/>
        <rFont val="Times New Roman"/>
        <family val="1"/>
      </rPr>
      <t>Đơn Giá</t>
    </r>
    <r>
      <rPr>
        <sz val="12"/>
        <color theme="1"/>
        <rFont val="Times New Roman"/>
        <family val="1"/>
      </rPr>
      <t xml:space="preserve"> là </t>
    </r>
    <r>
      <rPr>
        <b/>
        <sz val="12"/>
        <color theme="1"/>
        <rFont val="Times New Roman"/>
        <family val="1"/>
      </rPr>
      <t>30000</t>
    </r>
  </si>
  <si>
    <r>
      <t xml:space="preserve">  - </t>
    </r>
    <r>
      <rPr>
        <b/>
        <sz val="12"/>
        <color theme="1"/>
        <rFont val="Times New Roman"/>
        <family val="1"/>
      </rPr>
      <t>Loại Phòng</t>
    </r>
    <r>
      <rPr>
        <sz val="12"/>
        <color theme="1"/>
        <rFont val="Times New Roman"/>
        <family val="1"/>
      </rPr>
      <t xml:space="preserve"> là </t>
    </r>
    <r>
      <rPr>
        <b/>
        <sz val="12"/>
        <color theme="1"/>
        <rFont val="Times New Roman"/>
        <family val="1"/>
      </rPr>
      <t>C</t>
    </r>
    <r>
      <rPr>
        <sz val="12"/>
        <color theme="1"/>
        <rFont val="Times New Roman"/>
        <family val="1"/>
      </rPr>
      <t xml:space="preserve"> thì </t>
    </r>
    <r>
      <rPr>
        <b/>
        <sz val="12"/>
        <color theme="1"/>
        <rFont val="Times New Roman"/>
        <family val="1"/>
      </rPr>
      <t>Đơn Giá</t>
    </r>
    <r>
      <rPr>
        <sz val="12"/>
        <color theme="1"/>
        <rFont val="Times New Roman"/>
        <family val="1"/>
      </rPr>
      <t xml:space="preserve"> là </t>
    </r>
    <r>
      <rPr>
        <b/>
        <sz val="12"/>
        <color theme="1"/>
        <rFont val="Times New Roman"/>
        <family val="1"/>
      </rPr>
      <t>20000</t>
    </r>
  </si>
  <si>
    <r>
      <t xml:space="preserve">Tính </t>
    </r>
    <r>
      <rPr>
        <b/>
        <sz val="12"/>
        <color theme="1"/>
        <rFont val="Times New Roman"/>
        <family val="1"/>
      </rPr>
      <t>Thành Tiền</t>
    </r>
    <r>
      <rPr>
        <sz val="12"/>
        <color theme="1"/>
        <rFont val="Times New Roman"/>
        <family val="1"/>
      </rPr>
      <t xml:space="preserve"> biết rằng </t>
    </r>
    <r>
      <rPr>
        <b/>
        <sz val="12"/>
        <color theme="1"/>
        <rFont val="Times New Roman"/>
        <family val="1"/>
      </rPr>
      <t>Thành Tiền</t>
    </r>
    <r>
      <rPr>
        <sz val="12"/>
        <color theme="1"/>
        <rFont val="Times New Roman"/>
        <family val="1"/>
      </rPr>
      <t xml:space="preserve"> = </t>
    </r>
    <r>
      <rPr>
        <b/>
        <sz val="12"/>
        <color theme="1"/>
        <rFont val="Times New Roman"/>
        <family val="1"/>
      </rPr>
      <t>Số Ngày Ở</t>
    </r>
    <r>
      <rPr>
        <sz val="12"/>
        <color theme="1"/>
        <rFont val="Times New Roman"/>
        <family val="1"/>
      </rPr>
      <t xml:space="preserve"> * </t>
    </r>
    <r>
      <rPr>
        <b/>
        <sz val="12"/>
        <color theme="1"/>
        <rFont val="Times New Roman"/>
        <family val="1"/>
      </rPr>
      <t>Đơn Giá</t>
    </r>
    <r>
      <rPr>
        <sz val="12"/>
        <color theme="1"/>
        <rFont val="Times New Roman"/>
        <family val="1"/>
      </rPr>
      <t xml:space="preserve"> tiền phòng</t>
    </r>
  </si>
  <si>
    <r>
      <t xml:space="preserve">Tính </t>
    </r>
    <r>
      <rPr>
        <b/>
        <sz val="12"/>
        <color theme="1"/>
        <rFont val="Times New Roman"/>
        <family val="1"/>
      </rPr>
      <t>Tiền Giảm</t>
    </r>
    <r>
      <rPr>
        <sz val="12"/>
        <color theme="1"/>
        <rFont val="Times New Roman"/>
        <family val="1"/>
      </rPr>
      <t xml:space="preserve"> cho mỗi du khaïch biết rằng :</t>
    </r>
  </si>
  <si>
    <r>
      <t xml:space="preserve">  - Nếu </t>
    </r>
    <r>
      <rPr>
        <b/>
        <sz val="12"/>
        <color theme="1"/>
        <rFont val="Times New Roman"/>
        <family val="1"/>
      </rPr>
      <t xml:space="preserve">Ngày Đến </t>
    </r>
    <r>
      <rPr>
        <sz val="12"/>
        <color theme="1"/>
        <rFont val="Times New Roman"/>
        <family val="1"/>
      </rPr>
      <t xml:space="preserve">là </t>
    </r>
    <r>
      <rPr>
        <b/>
        <sz val="12"/>
        <color theme="1"/>
        <rFont val="Times New Roman"/>
        <family val="1"/>
      </rPr>
      <t>Chủ Nhật</t>
    </r>
    <r>
      <rPr>
        <sz val="12"/>
        <color theme="1"/>
        <rFont val="Times New Roman"/>
        <family val="1"/>
      </rPr>
      <t xml:space="preserve"> và </t>
    </r>
    <r>
      <rPr>
        <b/>
        <sz val="12"/>
        <color theme="1"/>
        <rFont val="Times New Roman"/>
        <family val="1"/>
      </rPr>
      <t>Số Ngày Ở &gt;=30</t>
    </r>
    <r>
      <rPr>
        <sz val="12"/>
        <color theme="1"/>
        <rFont val="Times New Roman"/>
        <family val="1"/>
      </rPr>
      <t xml:space="preserve"> thì được giảm </t>
    </r>
    <r>
      <rPr>
        <b/>
        <sz val="12"/>
        <color theme="1"/>
        <rFont val="Times New Roman"/>
        <family val="1"/>
      </rPr>
      <t>10% Tiền Phòng</t>
    </r>
  </si>
  <si>
    <r>
      <t xml:space="preserve">  - Nếu </t>
    </r>
    <r>
      <rPr>
        <b/>
        <sz val="12"/>
        <color theme="1"/>
        <rFont val="Times New Roman"/>
        <family val="1"/>
      </rPr>
      <t>Số Ngày Ở &gt;=25</t>
    </r>
    <r>
      <rPr>
        <sz val="12"/>
        <color theme="1"/>
        <rFont val="Times New Roman"/>
        <family val="1"/>
      </rPr>
      <t xml:space="preserve"> thì được giảm </t>
    </r>
    <r>
      <rPr>
        <b/>
        <sz val="12"/>
        <color theme="1"/>
        <rFont val="Times New Roman"/>
        <family val="1"/>
      </rPr>
      <t>5% Tiền Phòng</t>
    </r>
  </si>
  <si>
    <r>
      <t xml:space="preserve">Tính số tiền </t>
    </r>
    <r>
      <rPr>
        <b/>
        <sz val="12"/>
        <color theme="1"/>
        <rFont val="Times New Roman"/>
        <family val="1"/>
      </rPr>
      <t>Phải Trả</t>
    </r>
    <r>
      <rPr>
        <sz val="12"/>
        <color theme="1"/>
        <rFont val="Times New Roman"/>
        <family val="1"/>
      </rPr>
      <t xml:space="preserve">  = </t>
    </r>
    <r>
      <rPr>
        <b/>
        <sz val="12"/>
        <color theme="1"/>
        <rFont val="Times New Roman"/>
        <family val="1"/>
      </rPr>
      <t>Thành Tiền</t>
    </r>
    <r>
      <rPr>
        <sz val="12"/>
        <color theme="1"/>
        <rFont val="Times New Roman"/>
        <family val="1"/>
      </rPr>
      <t xml:space="preserve"> - </t>
    </r>
    <r>
      <rPr>
        <b/>
        <sz val="12"/>
        <color theme="1"/>
        <rFont val="Times New Roman"/>
        <family val="1"/>
      </rPr>
      <t>Tiền Giảm</t>
    </r>
  </si>
  <si>
    <r>
      <t>Hoàn thành các thông tin sau (</t>
    </r>
    <r>
      <rPr>
        <i/>
        <sz val="12"/>
        <color theme="1"/>
        <rFont val="Times New Roman"/>
        <family val="1"/>
      </rPr>
      <t>Thay các dấu ? bằng các công thức tính toán</t>
    </r>
    <r>
      <rPr>
        <sz val="12"/>
        <color theme="1"/>
        <rFont val="Times New Roman"/>
        <family val="1"/>
      </rPr>
      <t>)</t>
    </r>
  </si>
  <si>
    <r>
      <t xml:space="preserve">a. Số khách du lịch có quốc tịch </t>
    </r>
    <r>
      <rPr>
        <b/>
        <sz val="12"/>
        <color theme="1"/>
        <rFont val="Times New Roman"/>
        <family val="1"/>
      </rPr>
      <t>Việt Nam</t>
    </r>
    <r>
      <rPr>
        <sz val="12"/>
        <color theme="1"/>
        <rFont val="Times New Roman"/>
        <family val="1"/>
      </rPr>
      <t xml:space="preserve"> ?</t>
    </r>
  </si>
  <si>
    <r>
      <t xml:space="preserve">b. Tỷ lệ % giữa khách du lịch </t>
    </r>
    <r>
      <rPr>
        <b/>
        <sz val="12"/>
        <color theme="1"/>
        <rFont val="Times New Roman"/>
        <family val="1"/>
      </rPr>
      <t>Việt Nam</t>
    </r>
    <r>
      <rPr>
        <sz val="12"/>
        <color theme="1"/>
        <rFont val="Times New Roman"/>
        <family val="1"/>
      </rPr>
      <t xml:space="preserve"> và </t>
    </r>
    <r>
      <rPr>
        <b/>
        <sz val="12"/>
        <color theme="1"/>
        <rFont val="Times New Roman"/>
        <family val="1"/>
      </rPr>
      <t>Nước Ngoài</t>
    </r>
    <r>
      <rPr>
        <sz val="12"/>
        <color theme="1"/>
        <rFont val="Times New Roman"/>
        <family val="1"/>
      </rPr>
      <t xml:space="preserve"> ?</t>
    </r>
  </si>
  <si>
    <r>
      <t xml:space="preserve">c. Tổng </t>
    </r>
    <r>
      <rPr>
        <b/>
        <sz val="12"/>
        <color theme="1"/>
        <rFont val="Times New Roman"/>
        <family val="1"/>
      </rPr>
      <t>Số Ngày Ở</t>
    </r>
    <r>
      <rPr>
        <sz val="12"/>
        <color theme="1"/>
        <rFont val="Times New Roman"/>
        <family val="1"/>
      </rPr>
      <t xml:space="preserve"> của khách nước ngoài ?</t>
    </r>
  </si>
  <si>
    <r>
      <t xml:space="preserve">d. Có bao nhiêu khách có tên bắt đầu là chữ </t>
    </r>
    <r>
      <rPr>
        <b/>
        <sz val="12"/>
        <color theme="1"/>
        <rFont val="Times New Roman"/>
        <family val="1"/>
      </rPr>
      <t xml:space="preserve">H </t>
    </r>
    <r>
      <rPr>
        <sz val="12"/>
        <color theme="1"/>
        <rFont val="Times New Roman"/>
        <family val="1"/>
      </rPr>
      <t xml:space="preserve">? </t>
    </r>
  </si>
  <si>
    <r>
      <t xml:space="preserve">e. Có bao nhiêu khách có bao nhiêu khách có </t>
    </r>
    <r>
      <rPr>
        <b/>
        <sz val="12"/>
        <color theme="1"/>
        <rFont val="Times New Roman"/>
        <family val="1"/>
      </rPr>
      <t>Số Ngày Ở &lt;= 10</t>
    </r>
    <r>
      <rPr>
        <sz val="12"/>
        <color theme="1"/>
        <rFont val="Times New Roman"/>
        <family val="1"/>
      </rPr>
      <t xml:space="preserve"> ?</t>
    </r>
  </si>
  <si>
    <r>
      <t xml:space="preserve">f. Số phòng loại </t>
    </r>
    <r>
      <rPr>
        <b/>
        <sz val="12"/>
        <color theme="1"/>
        <rFont val="Times New Roman"/>
        <family val="1"/>
      </rPr>
      <t xml:space="preserve">C </t>
    </r>
    <r>
      <rPr>
        <sz val="12"/>
        <color theme="1"/>
        <rFont val="Times New Roman"/>
        <family val="1"/>
      </rPr>
      <t>đã sử dụng là bao nhiêu?</t>
    </r>
  </si>
  <si>
    <r>
      <t xml:space="preserve">g. Tỷ lệ % số tiền </t>
    </r>
    <r>
      <rPr>
        <b/>
        <sz val="12"/>
        <color theme="1"/>
        <rFont val="Times New Roman"/>
        <family val="1"/>
      </rPr>
      <t>Phải Trả</t>
    </r>
    <r>
      <rPr>
        <sz val="12"/>
        <color theme="1"/>
        <rFont val="Times New Roman"/>
        <family val="1"/>
      </rPr>
      <t xml:space="preserve"> của khách </t>
    </r>
    <r>
      <rPr>
        <b/>
        <sz val="12"/>
        <color theme="1"/>
        <rFont val="Times New Roman"/>
        <family val="1"/>
      </rPr>
      <t>VN</t>
    </r>
    <r>
      <rPr>
        <sz val="12"/>
        <color theme="1"/>
        <rFont val="Times New Roman"/>
        <family val="1"/>
      </rPr>
      <t xml:space="preserve"> so với khách </t>
    </r>
    <r>
      <rPr>
        <b/>
        <sz val="12"/>
        <color theme="1"/>
        <rFont val="Times New Roman"/>
        <family val="1"/>
      </rPr>
      <t>Nước Ngoài</t>
    </r>
    <r>
      <rPr>
        <sz val="12"/>
        <color theme="1"/>
        <rFont val="Times New Roman"/>
        <family val="1"/>
      </rPr>
      <t xml:space="preserve"> là bao nhiêu ?</t>
    </r>
  </si>
  <si>
    <r>
      <t xml:space="preserve">Hoàn thành </t>
    </r>
    <r>
      <rPr>
        <b/>
        <sz val="12"/>
        <color theme="1"/>
        <rFont val="Times New Roman"/>
        <family val="1"/>
      </rPr>
      <t>Bảng Thống Kê</t>
    </r>
    <r>
      <rPr>
        <sz val="12"/>
        <color theme="1"/>
        <rFont val="Times New Roman"/>
        <family val="1"/>
      </rPr>
      <t xml:space="preserve"> sau:</t>
    </r>
  </si>
  <si>
    <t>Giá Thuê Ngày
(Ngàn)</t>
  </si>
  <si>
    <r>
      <t xml:space="preserve">Tính </t>
    </r>
    <r>
      <rPr>
        <b/>
        <sz val="12"/>
        <color theme="1"/>
        <rFont val="Times New Roman"/>
        <family val="1"/>
      </rPr>
      <t>Số Ngày Thuê</t>
    </r>
    <r>
      <rPr>
        <sz val="12"/>
        <color theme="1"/>
        <rFont val="Times New Roman"/>
        <family val="1"/>
      </rPr>
      <t xml:space="preserve"> = </t>
    </r>
    <r>
      <rPr>
        <b/>
        <sz val="12"/>
        <color theme="1"/>
        <rFont val="Times New Roman"/>
        <family val="1"/>
      </rPr>
      <t>Ngày Trả</t>
    </r>
    <r>
      <rPr>
        <sz val="12"/>
        <color theme="1"/>
        <rFont val="Times New Roman"/>
        <family val="1"/>
      </rPr>
      <t xml:space="preserve"> - </t>
    </r>
    <r>
      <rPr>
        <b/>
        <sz val="12"/>
        <color theme="1"/>
        <rFont val="Times New Roman"/>
        <family val="1"/>
      </rPr>
      <t>Ngày Thuê</t>
    </r>
  </si>
  <si>
    <r>
      <t xml:space="preserve">Dựa vào </t>
    </r>
    <r>
      <rPr>
        <b/>
        <sz val="12"/>
        <color theme="1"/>
        <rFont val="Times New Roman"/>
        <family val="1"/>
      </rPr>
      <t>Loại Xe</t>
    </r>
    <r>
      <rPr>
        <sz val="12"/>
        <color theme="1"/>
        <rFont val="Times New Roman"/>
        <family val="1"/>
      </rPr>
      <t xml:space="preserve"> ở </t>
    </r>
    <r>
      <rPr>
        <b/>
        <sz val="12"/>
        <color theme="1"/>
        <rFont val="Times New Roman"/>
        <family val="1"/>
      </rPr>
      <t>Bảng 1</t>
    </r>
    <r>
      <rPr>
        <sz val="12"/>
        <color theme="1"/>
        <rFont val="Times New Roman"/>
        <family val="1"/>
      </rPr>
      <t xml:space="preserve"> và tra ở </t>
    </r>
    <r>
      <rPr>
        <b/>
        <sz val="12"/>
        <color theme="1"/>
        <rFont val="Times New Roman"/>
        <family val="1"/>
      </rPr>
      <t>Bảng 2</t>
    </r>
    <r>
      <rPr>
        <sz val="12"/>
        <color theme="1"/>
        <rFont val="Times New Roman"/>
        <family val="1"/>
      </rPr>
      <t xml:space="preserve">, hãy điền </t>
    </r>
    <r>
      <rPr>
        <b/>
        <sz val="12"/>
        <color theme="1"/>
        <rFont val="Times New Roman"/>
        <family val="1"/>
      </rPr>
      <t>Đơn Giá Thuê</t>
    </r>
    <r>
      <rPr>
        <sz val="12"/>
        <color theme="1"/>
        <rFont val="Times New Roman"/>
        <family val="1"/>
      </rPr>
      <t xml:space="preserve"> cho mỗi </t>
    </r>
    <r>
      <rPr>
        <b/>
        <sz val="12"/>
        <color theme="1"/>
        <rFont val="Times New Roman"/>
        <family val="1"/>
      </rPr>
      <t>Loại Xe</t>
    </r>
    <r>
      <rPr>
        <sz val="12"/>
        <color theme="1"/>
        <rFont val="Times New Roman"/>
        <family val="1"/>
      </rPr>
      <t>.</t>
    </r>
  </si>
  <si>
    <r>
      <t xml:space="preserve">Tính </t>
    </r>
    <r>
      <rPr>
        <b/>
        <sz val="12"/>
        <color theme="1"/>
        <rFont val="Times New Roman"/>
        <family val="1"/>
      </rPr>
      <t>Phải Trả</t>
    </r>
    <r>
      <rPr>
        <sz val="12"/>
        <color theme="1"/>
        <rFont val="Times New Roman"/>
        <family val="1"/>
      </rPr>
      <t xml:space="preserve"> = </t>
    </r>
    <r>
      <rPr>
        <b/>
        <sz val="12"/>
        <color theme="1"/>
        <rFont val="Times New Roman"/>
        <family val="1"/>
      </rPr>
      <t>Số Ngày Thuê</t>
    </r>
    <r>
      <rPr>
        <sz val="12"/>
        <color theme="1"/>
        <rFont val="Times New Roman"/>
        <family val="1"/>
      </rPr>
      <t xml:space="preserve"> * </t>
    </r>
    <r>
      <rPr>
        <b/>
        <sz val="12"/>
        <color theme="1"/>
        <rFont val="Times New Roman"/>
        <family val="1"/>
      </rPr>
      <t>Đơn Giá Thuê</t>
    </r>
    <r>
      <rPr>
        <sz val="12"/>
        <color theme="1"/>
        <rFont val="Times New Roman"/>
        <family val="1"/>
      </rPr>
      <t xml:space="preserve">, biết rằng: Trong số ngày từ </t>
    </r>
    <r>
      <rPr>
        <b/>
        <sz val="12"/>
        <color theme="1"/>
        <rFont val="Times New Roman"/>
        <family val="1"/>
      </rPr>
      <t>Ngày Thuê</t>
    </r>
    <r>
      <rPr>
        <sz val="12"/>
        <color theme="1"/>
        <rFont val="Times New Roman"/>
        <family val="1"/>
      </rPr>
      <t xml:space="preserve"> xe đến </t>
    </r>
    <r>
      <rPr>
        <b/>
        <sz val="12"/>
        <color theme="1"/>
        <rFont val="Times New Roman"/>
        <family val="1"/>
      </rPr>
      <t>Ngày Trả</t>
    </r>
    <r>
      <rPr>
        <sz val="12"/>
        <color theme="1"/>
        <rFont val="Times New Roman"/>
        <family val="1"/>
      </rPr>
      <t xml:space="preserve"> xe nếu có ngày </t>
    </r>
    <r>
      <rPr>
        <b/>
        <sz val="12"/>
        <color theme="1"/>
        <rFont val="Times New Roman"/>
        <family val="1"/>
      </rPr>
      <t>Chủ Nhật</t>
    </r>
    <r>
      <rPr>
        <sz val="12"/>
        <color theme="1"/>
        <rFont val="Times New Roman"/>
        <family val="1"/>
      </rPr>
      <t xml:space="preserve"> thì </t>
    </r>
  </si>
  <si>
    <r>
      <t>Đơn Giá Thuê</t>
    </r>
    <r>
      <rPr>
        <i/>
        <sz val="12"/>
        <color theme="1"/>
        <rFont val="Times New Roman"/>
        <family val="1"/>
      </rPr>
      <t xml:space="preserve"> </t>
    </r>
    <r>
      <rPr>
        <sz val="12"/>
        <color theme="1"/>
        <rFont val="Times New Roman"/>
        <family val="1"/>
      </rPr>
      <t>của ngày đó được tính</t>
    </r>
    <r>
      <rPr>
        <i/>
        <sz val="12"/>
        <color theme="1"/>
        <rFont val="Times New Roman"/>
        <family val="1"/>
      </rPr>
      <t xml:space="preserve"> gấp đôi</t>
    </r>
  </si>
  <si>
    <r>
      <t xml:space="preserve">Tính </t>
    </r>
    <r>
      <rPr>
        <b/>
        <sz val="12"/>
        <color theme="1"/>
        <rFont val="Times New Roman"/>
        <family val="1"/>
      </rPr>
      <t>Tổng Cộng</t>
    </r>
    <r>
      <rPr>
        <sz val="12"/>
        <color theme="1"/>
        <rFont val="Times New Roman"/>
        <family val="1"/>
      </rPr>
      <t xml:space="preserve"> cho các cột </t>
    </r>
    <r>
      <rPr>
        <b/>
        <sz val="12"/>
        <color theme="1"/>
        <rFont val="Times New Roman"/>
        <family val="1"/>
      </rPr>
      <t>Số Ngày Thuê</t>
    </r>
    <r>
      <rPr>
        <sz val="12"/>
        <color theme="1"/>
        <rFont val="Times New Roman"/>
        <family val="1"/>
      </rPr>
      <t xml:space="preserve"> và </t>
    </r>
    <r>
      <rPr>
        <b/>
        <sz val="12"/>
        <color theme="1"/>
        <rFont val="Times New Roman"/>
        <family val="1"/>
      </rPr>
      <t>Phải Trả</t>
    </r>
  </si>
  <si>
    <r>
      <t xml:space="preserve">Hoàn thành </t>
    </r>
    <r>
      <rPr>
        <b/>
        <sz val="12"/>
        <color theme="1"/>
        <rFont val="Times New Roman"/>
        <family val="1"/>
      </rPr>
      <t>Bảng Tổng Hợp</t>
    </r>
    <r>
      <rPr>
        <sz val="12"/>
        <color theme="1"/>
        <rFont val="Times New Roman"/>
        <family val="1"/>
      </rPr>
      <t xml:space="preserve"> sau:</t>
    </r>
  </si>
  <si>
    <r>
      <t xml:space="preserve">Dựa vào </t>
    </r>
    <r>
      <rPr>
        <b/>
        <sz val="12"/>
        <color theme="1"/>
        <rFont val="Times New Roman"/>
        <family val="1"/>
      </rPr>
      <t>Số Báo Danh</t>
    </r>
    <r>
      <rPr>
        <sz val="12"/>
        <color theme="1"/>
        <rFont val="Times New Roman"/>
        <family val="1"/>
      </rPr>
      <t xml:space="preserve"> của mỗi thí sinh và tra ở </t>
    </r>
    <r>
      <rPr>
        <b/>
        <sz val="12"/>
        <color theme="1"/>
        <rFont val="Times New Roman"/>
        <family val="1"/>
      </rPr>
      <t>Bảng Tra Điểm Thi</t>
    </r>
    <r>
      <rPr>
        <sz val="12"/>
        <color theme="1"/>
        <rFont val="Times New Roman"/>
        <family val="1"/>
      </rPr>
      <t xml:space="preserve"> hãy xác định giá trị cho các cột điểm</t>
    </r>
  </si>
  <si>
    <r>
      <t>Toán</t>
    </r>
    <r>
      <rPr>
        <sz val="12"/>
        <color theme="1"/>
        <rFont val="Times New Roman"/>
        <family val="1"/>
      </rPr>
      <t xml:space="preserve">, </t>
    </r>
    <r>
      <rPr>
        <b/>
        <sz val="12"/>
        <color theme="1"/>
        <rFont val="Times New Roman"/>
        <family val="1"/>
      </rPr>
      <t>Lý</t>
    </r>
    <r>
      <rPr>
        <sz val="12"/>
        <color theme="1"/>
        <rFont val="Times New Roman"/>
        <family val="1"/>
      </rPr>
      <t xml:space="preserve"> và </t>
    </r>
    <r>
      <rPr>
        <b/>
        <sz val="12"/>
        <color theme="1"/>
        <rFont val="Times New Roman"/>
        <family val="1"/>
      </rPr>
      <t>Hoá</t>
    </r>
  </si>
  <si>
    <r>
      <t xml:space="preserve">Xác định </t>
    </r>
    <r>
      <rPr>
        <b/>
        <sz val="12"/>
        <color theme="1"/>
        <rFont val="Times New Roman"/>
        <family val="1"/>
      </rPr>
      <t>Điểm ưu tiên</t>
    </r>
    <r>
      <rPr>
        <sz val="12"/>
        <color theme="1"/>
        <rFont val="Times New Roman"/>
        <family val="1"/>
      </rPr>
      <t xml:space="preserve"> cho mỗi thí sinh, biết rằng: </t>
    </r>
  </si>
  <si>
    <r>
      <t xml:space="preserve"> - Nếu thuộc diện chính sách là </t>
    </r>
    <r>
      <rPr>
        <b/>
        <sz val="12"/>
        <color theme="1"/>
        <rFont val="Times New Roman"/>
        <family val="1"/>
      </rPr>
      <t>CLS</t>
    </r>
    <r>
      <rPr>
        <sz val="12"/>
        <color theme="1"/>
        <rFont val="Times New Roman"/>
        <family val="1"/>
      </rPr>
      <t xml:space="preserve"> (</t>
    </r>
    <r>
      <rPr>
        <b/>
        <sz val="12"/>
        <color theme="1"/>
        <rFont val="Times New Roman"/>
        <family val="1"/>
      </rPr>
      <t>Con liệt sỹ</t>
    </r>
    <r>
      <rPr>
        <sz val="12"/>
        <color theme="1"/>
        <rFont val="Times New Roman"/>
        <family val="1"/>
      </rPr>
      <t xml:space="preserve">) thì được </t>
    </r>
    <r>
      <rPr>
        <b/>
        <sz val="12"/>
        <color theme="1"/>
        <rFont val="Times New Roman"/>
        <family val="1"/>
      </rPr>
      <t>1,5</t>
    </r>
    <r>
      <rPr>
        <sz val="12"/>
        <color theme="1"/>
        <rFont val="Times New Roman"/>
        <family val="1"/>
      </rPr>
      <t xml:space="preserve"> điểm</t>
    </r>
  </si>
  <si>
    <r>
      <t xml:space="preserve"> - Nếu thuộc diện chính sách là </t>
    </r>
    <r>
      <rPr>
        <b/>
        <sz val="12"/>
        <color theme="1"/>
        <rFont val="Times New Roman"/>
        <family val="1"/>
      </rPr>
      <t>CTB</t>
    </r>
    <r>
      <rPr>
        <sz val="12"/>
        <color theme="1"/>
        <rFont val="Times New Roman"/>
        <family val="1"/>
      </rPr>
      <t xml:space="preserve"> (</t>
    </r>
    <r>
      <rPr>
        <b/>
        <sz val="12"/>
        <color theme="1"/>
        <rFont val="Times New Roman"/>
        <family val="1"/>
      </rPr>
      <t>Con thương binh</t>
    </r>
    <r>
      <rPr>
        <sz val="12"/>
        <color theme="1"/>
        <rFont val="Times New Roman"/>
        <family val="1"/>
      </rPr>
      <t xml:space="preserve">) thì được </t>
    </r>
    <r>
      <rPr>
        <b/>
        <sz val="12"/>
        <color theme="1"/>
        <rFont val="Times New Roman"/>
        <family val="1"/>
      </rPr>
      <t>1</t>
    </r>
    <r>
      <rPr>
        <sz val="12"/>
        <color theme="1"/>
        <rFont val="Times New Roman"/>
        <family val="1"/>
      </rPr>
      <t xml:space="preserve"> điểm</t>
    </r>
  </si>
  <si>
    <r>
      <t xml:space="preserve"> - Nếu thuộc diện chính sách là </t>
    </r>
    <r>
      <rPr>
        <b/>
        <sz val="12"/>
        <color theme="1"/>
        <rFont val="Times New Roman"/>
        <family val="1"/>
      </rPr>
      <t>MN</t>
    </r>
    <r>
      <rPr>
        <sz val="12"/>
        <color theme="1"/>
        <rFont val="Times New Roman"/>
        <family val="1"/>
      </rPr>
      <t xml:space="preserve"> (</t>
    </r>
    <r>
      <rPr>
        <b/>
        <sz val="12"/>
        <color theme="1"/>
        <rFont val="Times New Roman"/>
        <family val="1"/>
      </rPr>
      <t>Miền núi</t>
    </r>
    <r>
      <rPr>
        <sz val="12"/>
        <color theme="1"/>
        <rFont val="Times New Roman"/>
        <family val="1"/>
      </rPr>
      <t xml:space="preserve">) thì được </t>
    </r>
    <r>
      <rPr>
        <b/>
        <sz val="12"/>
        <color theme="1"/>
        <rFont val="Times New Roman"/>
        <family val="1"/>
      </rPr>
      <t>0,5</t>
    </r>
    <r>
      <rPr>
        <sz val="12"/>
        <color theme="1"/>
        <rFont val="Times New Roman"/>
        <family val="1"/>
      </rPr>
      <t xml:space="preserve"> điểm</t>
    </r>
  </si>
  <si>
    <r>
      <t xml:space="preserve"> - Còn ngoài ra không thuộc các diện thì </t>
    </r>
    <r>
      <rPr>
        <b/>
        <sz val="12"/>
        <color theme="1"/>
        <rFont val="Times New Roman"/>
        <family val="1"/>
      </rPr>
      <t>0</t>
    </r>
    <r>
      <rPr>
        <sz val="12"/>
        <color theme="1"/>
        <rFont val="Times New Roman"/>
        <family val="1"/>
      </rPr>
      <t xml:space="preserve"> điểm</t>
    </r>
  </si>
  <si>
    <r>
      <t xml:space="preserve">Tính </t>
    </r>
    <r>
      <rPr>
        <b/>
        <sz val="12"/>
        <color theme="1"/>
        <rFont val="Times New Roman"/>
        <family val="1"/>
      </rPr>
      <t>Tổng Điểm</t>
    </r>
    <r>
      <rPr>
        <sz val="12"/>
        <color theme="1"/>
        <rFont val="Times New Roman"/>
        <family val="1"/>
      </rPr>
      <t xml:space="preserve"> biết rằng </t>
    </r>
    <r>
      <rPr>
        <b/>
        <sz val="12"/>
        <color theme="1"/>
        <rFont val="Times New Roman"/>
        <family val="1"/>
      </rPr>
      <t>Tổng Điểm = Điểm Toán + Điểm Hoá  + Điểm Lý + Điểm ưu tiên</t>
    </r>
  </si>
  <si>
    <r>
      <t xml:space="preserve">Xác định giá trị cho cột </t>
    </r>
    <r>
      <rPr>
        <b/>
        <sz val="12"/>
        <color theme="1"/>
        <rFont val="Times New Roman"/>
        <family val="1"/>
      </rPr>
      <t>Kết Quả</t>
    </r>
    <r>
      <rPr>
        <sz val="12"/>
        <color theme="1"/>
        <rFont val="Times New Roman"/>
        <family val="1"/>
      </rPr>
      <t xml:space="preserve">, biết rằng : Nếu: </t>
    </r>
    <r>
      <rPr>
        <b/>
        <sz val="12"/>
        <color theme="1"/>
        <rFont val="Times New Roman"/>
        <family val="1"/>
      </rPr>
      <t>Tổng Điểm &gt;= Điểm Chuẩn</t>
    </r>
    <r>
      <rPr>
        <sz val="12"/>
        <color theme="1"/>
        <rFont val="Times New Roman"/>
        <family val="1"/>
      </rPr>
      <t xml:space="preserve"> thì ghi là "</t>
    </r>
    <r>
      <rPr>
        <b/>
        <sz val="12"/>
        <color theme="1"/>
        <rFont val="Times New Roman"/>
        <family val="1"/>
      </rPr>
      <t>Đậu</t>
    </r>
    <r>
      <rPr>
        <sz val="12"/>
        <color theme="1"/>
        <rFont val="Times New Roman"/>
        <family val="1"/>
      </rPr>
      <t>",</t>
    </r>
  </si>
  <si>
    <r>
      <t>còn ngược lại thì ghi là "</t>
    </r>
    <r>
      <rPr>
        <b/>
        <sz val="12"/>
        <color theme="1"/>
        <rFont val="Times New Roman"/>
        <family val="1"/>
      </rPr>
      <t>Rớt</t>
    </r>
    <r>
      <rPr>
        <sz val="12"/>
        <color theme="1"/>
        <rFont val="Times New Roman"/>
        <family val="1"/>
      </rPr>
      <t xml:space="preserve">", trong đó </t>
    </r>
    <r>
      <rPr>
        <b/>
        <sz val="12"/>
        <color theme="1"/>
        <rFont val="Times New Roman"/>
        <family val="1"/>
      </rPr>
      <t>Điểm Chuẩn</t>
    </r>
    <r>
      <rPr>
        <sz val="12"/>
        <color theme="1"/>
        <rFont val="Times New Roman"/>
        <family val="1"/>
      </rPr>
      <t xml:space="preserve"> của mỗi trường thì tra theo </t>
    </r>
    <r>
      <rPr>
        <b/>
        <sz val="12"/>
        <color theme="1"/>
        <rFont val="Times New Roman"/>
        <family val="1"/>
      </rPr>
      <t>Bảng Điểm Chuẩn</t>
    </r>
  </si>
  <si>
    <r>
      <t xml:space="preserve">dựa vào giá trị ở cột </t>
    </r>
    <r>
      <rPr>
        <b/>
        <sz val="12"/>
        <color theme="1"/>
        <rFont val="Times New Roman"/>
        <family val="1"/>
      </rPr>
      <t>Mã Trường</t>
    </r>
  </si>
  <si>
    <r>
      <t xml:space="preserve">Dựa vào 3 ký tự bên trái của </t>
    </r>
    <r>
      <rPr>
        <b/>
        <sz val="12"/>
        <color theme="1"/>
        <rFont val="Times New Roman"/>
        <family val="1"/>
      </rPr>
      <t>Mã Hàng</t>
    </r>
    <r>
      <rPr>
        <sz val="12"/>
        <color theme="1"/>
        <rFont val="Times New Roman"/>
        <family val="1"/>
      </rPr>
      <t xml:space="preserve"> và tra trong </t>
    </r>
    <r>
      <rPr>
        <b/>
        <sz val="12"/>
        <color theme="1"/>
        <rFont val="Times New Roman"/>
        <family val="1"/>
      </rPr>
      <t>Bảng Tra</t>
    </r>
    <r>
      <rPr>
        <sz val="12"/>
        <color theme="1"/>
        <rFont val="Times New Roman"/>
        <family val="1"/>
      </rPr>
      <t>, hãy điền tên cho các mặt hàng</t>
    </r>
  </si>
  <si>
    <r>
      <t xml:space="preserve">Hãy tính </t>
    </r>
    <r>
      <rPr>
        <b/>
        <sz val="12"/>
        <color theme="1"/>
        <rFont val="Times New Roman"/>
        <family val="1"/>
      </rPr>
      <t>Thành Tiền</t>
    </r>
    <r>
      <rPr>
        <sz val="12"/>
        <color theme="1"/>
        <rFont val="Times New Roman"/>
        <family val="1"/>
      </rPr>
      <t xml:space="preserve">, biết rằng </t>
    </r>
    <r>
      <rPr>
        <b/>
        <sz val="12"/>
        <color theme="1"/>
        <rFont val="Times New Roman"/>
        <family val="1"/>
      </rPr>
      <t xml:space="preserve">Thành Tiền </t>
    </r>
    <r>
      <rPr>
        <sz val="12"/>
        <color theme="1"/>
        <rFont val="Times New Roman"/>
        <family val="1"/>
      </rPr>
      <t xml:space="preserve">= </t>
    </r>
    <r>
      <rPr>
        <b/>
        <sz val="12"/>
        <color theme="1"/>
        <rFont val="Times New Roman"/>
        <family val="1"/>
      </rPr>
      <t>Số Lượng * Đơn Giá</t>
    </r>
    <r>
      <rPr>
        <sz val="12"/>
        <color theme="1"/>
        <rFont val="Times New Roman"/>
        <family val="1"/>
      </rPr>
      <t>, trong đó:</t>
    </r>
  </si>
  <si>
    <r>
      <t xml:space="preserve">       </t>
    </r>
    <r>
      <rPr>
        <b/>
        <sz val="12"/>
        <color theme="1"/>
        <rFont val="Times New Roman"/>
        <family val="1"/>
      </rPr>
      <t xml:space="preserve">Đơn Giá </t>
    </r>
    <r>
      <rPr>
        <sz val="12"/>
        <color theme="1"/>
        <rFont val="Times New Roman"/>
        <family val="1"/>
      </rPr>
      <t xml:space="preserve">của mỗi mặt hàng thì tra trong </t>
    </r>
    <r>
      <rPr>
        <b/>
        <sz val="12"/>
        <color theme="1"/>
        <rFont val="Times New Roman"/>
        <family val="1"/>
      </rPr>
      <t>Bảng Tra</t>
    </r>
    <r>
      <rPr>
        <sz val="12"/>
        <color theme="1"/>
        <rFont val="Times New Roman"/>
        <family val="1"/>
      </rPr>
      <t xml:space="preserve"> dựa vào </t>
    </r>
    <r>
      <rPr>
        <b/>
        <sz val="12"/>
        <color theme="1"/>
        <rFont val="Times New Roman"/>
        <family val="1"/>
      </rPr>
      <t>Mã Hàng</t>
    </r>
  </si>
  <si>
    <r>
      <t xml:space="preserve">Tính </t>
    </r>
    <r>
      <rPr>
        <b/>
        <sz val="12"/>
        <color theme="1"/>
        <rFont val="Times New Roman"/>
        <family val="1"/>
      </rPr>
      <t xml:space="preserve">Tiền Giảm </t>
    </r>
    <r>
      <rPr>
        <sz val="12"/>
        <color theme="1"/>
        <rFont val="Times New Roman"/>
        <family val="1"/>
      </rPr>
      <t xml:space="preserve">cho mỗi loại hàng biết rằng </t>
    </r>
    <r>
      <rPr>
        <b/>
        <sz val="12"/>
        <color theme="1"/>
        <rFont val="Times New Roman"/>
        <family val="1"/>
      </rPr>
      <t xml:space="preserve">Tiêfn Giảm </t>
    </r>
    <r>
      <rPr>
        <sz val="12"/>
        <color theme="1"/>
        <rFont val="Times New Roman"/>
        <family val="1"/>
      </rPr>
      <t xml:space="preserve">= </t>
    </r>
    <r>
      <rPr>
        <b/>
        <sz val="12"/>
        <color theme="1"/>
        <rFont val="Times New Roman"/>
        <family val="1"/>
      </rPr>
      <t xml:space="preserve"> Thành Tiền * %Giảm</t>
    </r>
    <r>
      <rPr>
        <sz val="12"/>
        <color theme="1"/>
        <rFont val="Times New Roman"/>
        <family val="1"/>
      </rPr>
      <t xml:space="preserve">, trong đó : </t>
    </r>
    <r>
      <rPr>
        <b/>
        <sz val="12"/>
        <color theme="1"/>
        <rFont val="Times New Roman"/>
        <family val="1"/>
      </rPr>
      <t>%Giảm</t>
    </r>
  </si>
  <si>
    <r>
      <t xml:space="preserve">    </t>
    </r>
    <r>
      <rPr>
        <i/>
        <sz val="12"/>
        <color theme="1"/>
        <rFont val="Times New Roman"/>
        <family val="1"/>
      </rPr>
      <t>+ Bằng 1</t>
    </r>
    <r>
      <rPr>
        <sz val="12"/>
        <color theme="1"/>
        <rFont val="Times New Roman"/>
        <family val="1"/>
      </rPr>
      <t xml:space="preserve"> : </t>
    </r>
    <r>
      <rPr>
        <i/>
        <sz val="12"/>
        <color theme="1"/>
        <rFont val="Times New Roman"/>
        <family val="1"/>
      </rPr>
      <t>thì được giảm 3%</t>
    </r>
  </si>
  <si>
    <r>
      <t xml:space="preserve">    </t>
    </r>
    <r>
      <rPr>
        <i/>
        <sz val="12"/>
        <color theme="1"/>
        <rFont val="Times New Roman"/>
        <family val="1"/>
      </rPr>
      <t>+ Bằng 2</t>
    </r>
    <r>
      <rPr>
        <sz val="12"/>
        <color theme="1"/>
        <rFont val="Times New Roman"/>
        <family val="1"/>
      </rPr>
      <t xml:space="preserve"> :</t>
    </r>
    <r>
      <rPr>
        <i/>
        <sz val="12"/>
        <color theme="1"/>
        <rFont val="Times New Roman"/>
        <family val="1"/>
      </rPr>
      <t xml:space="preserve"> thì được giảm 5%</t>
    </r>
  </si>
  <si>
    <r>
      <t xml:space="preserve">    </t>
    </r>
    <r>
      <rPr>
        <i/>
        <sz val="12"/>
        <color theme="1"/>
        <rFont val="Times New Roman"/>
        <family val="1"/>
      </rPr>
      <t>+ Bằng 3</t>
    </r>
    <r>
      <rPr>
        <sz val="12"/>
        <color theme="1"/>
        <rFont val="Times New Roman"/>
        <family val="1"/>
      </rPr>
      <t xml:space="preserve"> : </t>
    </r>
    <r>
      <rPr>
        <i/>
        <sz val="12"/>
        <color theme="1"/>
        <rFont val="Times New Roman"/>
        <family val="1"/>
      </rPr>
      <t>thì được giảm 7%</t>
    </r>
  </si>
  <si>
    <r>
      <t xml:space="preserve">Tính </t>
    </r>
    <r>
      <rPr>
        <b/>
        <sz val="12"/>
        <color theme="1"/>
        <rFont val="Times New Roman"/>
        <family val="1"/>
      </rPr>
      <t xml:space="preserve">Phải Trả </t>
    </r>
    <r>
      <rPr>
        <sz val="12"/>
        <color theme="1"/>
        <rFont val="Times New Roman"/>
        <family val="1"/>
      </rPr>
      <t xml:space="preserve">= </t>
    </r>
    <r>
      <rPr>
        <b/>
        <sz val="12"/>
        <color theme="1"/>
        <rFont val="Times New Roman"/>
        <family val="1"/>
      </rPr>
      <t xml:space="preserve"> Thành Tiền  - Tiền Giảm</t>
    </r>
  </si>
  <si>
    <r>
      <t xml:space="preserve">Tính </t>
    </r>
    <r>
      <rPr>
        <b/>
        <sz val="12"/>
        <color theme="1"/>
        <rFont val="Times New Roman"/>
        <family val="1"/>
      </rPr>
      <t>Tổng Cộng</t>
    </r>
    <r>
      <rPr>
        <sz val="12"/>
        <color theme="1"/>
        <rFont val="Times New Roman"/>
        <family val="1"/>
      </rPr>
      <t xml:space="preserve"> cho các cột </t>
    </r>
    <r>
      <rPr>
        <b/>
        <sz val="12"/>
        <color theme="1"/>
        <rFont val="Times New Roman"/>
        <family val="1"/>
      </rPr>
      <t>Số Lượng, Thành Tiền, Tiền Giảm và Phải Trả</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</si>
</sst>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F400]h:mm:ss\ AM/PM"/>
    <numFmt numFmtId="165" formatCode="0.0"/>
    <numFmt numFmtId="166" formatCode="mm\-dd\-yy"/>
    <numFmt numFmtId="167" formatCode="0.0%"/>
    <numFmt numFmtId="168" formatCode="0.0000000000"/>
    <numFmt numFmtId="169" formatCode="#,##0\ &quot;Đồng&quot;"/>
    <numFmt numFmtId="170" formatCode="#,##0.0"/>
  </numFmts>
  <fonts count="28" x14ac:knownFonts="1">
    <font>
      <sz val="12"/>
      <color theme="1"/>
      <name val="Times New Roman"/>
      <family val="2"/>
      <charset val="163"/>
    </font>
    <font>
      <sz val="10"/>
      <name val="Arial"/>
      <family val="2"/>
      <charset val="163"/>
    </font>
    <font>
      <b/>
      <sz val="26"/>
      <color indexed="81"/>
      <name val="Times New Roman"/>
      <family val="1"/>
    </font>
    <font>
      <sz val="8"/>
      <color indexed="81"/>
      <name val="Tahoma"/>
      <family val="2"/>
      <charset val="163"/>
    </font>
    <font>
      <b/>
      <sz val="24"/>
      <color indexed="81"/>
      <name val="Times New Roman"/>
      <family val="1"/>
    </font>
    <font>
      <sz val="12"/>
      <color theme="1"/>
      <name val="Times New Roman"/>
      <family val="1"/>
    </font>
    <font>
      <b/>
      <sz val="12"/>
      <color theme="1"/>
      <name val="Times New Roman"/>
      <family val="1"/>
    </font>
    <font>
      <b/>
      <vertAlign val="superscript"/>
      <sz val="12"/>
      <color theme="1"/>
      <name val="Times New Roman"/>
      <family val="1"/>
    </font>
    <font>
      <i/>
      <sz val="12"/>
      <color theme="1"/>
      <name val="Times New Roman"/>
      <family val="1"/>
    </font>
    <font>
      <i/>
      <vertAlign val="superscript"/>
      <sz val="12"/>
      <color theme="1"/>
      <name val="Times New Roman"/>
      <family val="1"/>
    </font>
    <font>
      <b/>
      <sz val="12"/>
      <color theme="1"/>
      <name val="Times New Roman"/>
      <family val="1"/>
      <charset val="163"/>
    </font>
    <font>
      <sz val="12"/>
      <color theme="1"/>
      <name val="Times New Roman"/>
      <family val="1"/>
      <charset val="163"/>
    </font>
    <font>
      <b/>
      <sz val="14"/>
      <color theme="1"/>
      <name val="Times New Roman"/>
      <family val="1"/>
      <charset val="163"/>
    </font>
    <font>
      <sz val="12"/>
      <color theme="1"/>
      <name val="VNI-Times"/>
    </font>
    <font>
      <sz val="10"/>
      <color theme="1"/>
      <name val="Times New Roman"/>
      <family val="1"/>
    </font>
    <font>
      <sz val="11"/>
      <color theme="1"/>
      <name val="Times New Roman"/>
      <family val="1"/>
    </font>
    <font>
      <b/>
      <u/>
      <sz val="13"/>
      <color theme="1"/>
      <name val="Times New Roman"/>
      <family val="1"/>
      <charset val="163"/>
    </font>
    <font>
      <sz val="13"/>
      <color theme="1"/>
      <name val="Times New Roman"/>
      <family val="1"/>
      <charset val="163"/>
    </font>
    <font>
      <sz val="7"/>
      <color theme="1"/>
      <name val="Times New Roman"/>
      <family val="1"/>
      <charset val="163"/>
    </font>
    <font>
      <b/>
      <sz val="13"/>
      <color theme="1"/>
      <name val="Times New Roman"/>
      <family val="1"/>
      <charset val="163"/>
    </font>
    <font>
      <b/>
      <sz val="12"/>
      <color theme="1"/>
      <name val=".VnTime"/>
      <family val="2"/>
    </font>
    <font>
      <sz val="12"/>
      <color theme="1"/>
      <name val=".VnTime"/>
      <family val="2"/>
    </font>
    <font>
      <sz val="11"/>
      <color theme="1"/>
      <name val="Times New Roman"/>
      <family val="1"/>
      <charset val="163"/>
    </font>
    <font>
      <b/>
      <sz val="11"/>
      <color theme="1"/>
      <name val="Times New Roman"/>
      <family val="1"/>
    </font>
    <font>
      <b/>
      <i/>
      <sz val="12"/>
      <color theme="1"/>
      <name val="Times New Roman"/>
      <family val="1"/>
    </font>
    <font>
      <b/>
      <u/>
      <sz val="12"/>
      <color theme="1"/>
      <name val="Times New Roman"/>
      <family val="1"/>
      <charset val="163"/>
    </font>
    <font>
      <i/>
      <sz val="12"/>
      <color theme="1"/>
      <name val="Times New Roman"/>
      <family val="1"/>
      <charset val="163"/>
    </font>
    <font>
      <b/>
      <i/>
      <sz val="12"/>
      <color theme="1"/>
      <name val="Times New Roman"/>
      <family val="1"/>
      <charset val="163"/>
    </font>
  </fonts>
  <fills count="2">
    <fill>
      <patternFill patternType="none"/>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1" fillId="0" borderId="0"/>
  </cellStyleXfs>
  <cellXfs count="272">
    <xf numFmtId="0" fontId="0" fillId="0" borderId="0" xfId="0"/>
    <xf numFmtId="0" fontId="5" fillId="0" borderId="0" xfId="0" applyFont="1" applyFill="1" applyAlignment="1">
      <alignment vertical="center"/>
    </xf>
    <xf numFmtId="0" fontId="6" fillId="0" borderId="0" xfId="0" applyFont="1" applyFill="1" applyAlignment="1">
      <alignment vertical="center"/>
    </xf>
    <xf numFmtId="0" fontId="5" fillId="0" borderId="0" xfId="0" applyFont="1" applyFill="1" applyBorder="1" applyAlignment="1">
      <alignment vertical="center"/>
    </xf>
    <xf numFmtId="0" fontId="6" fillId="0" borderId="0" xfId="0" applyFont="1" applyFill="1" applyBorder="1" applyAlignment="1">
      <alignment vertical="center"/>
    </xf>
    <xf numFmtId="0" fontId="6" fillId="0" borderId="6"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0"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1" xfId="0" applyFont="1" applyFill="1" applyBorder="1" applyAlignment="1">
      <alignment vertical="center"/>
    </xf>
    <xf numFmtId="0" fontId="5" fillId="0" borderId="7" xfId="0" applyFont="1" applyFill="1" applyBorder="1" applyAlignment="1">
      <alignment vertical="center"/>
    </xf>
    <xf numFmtId="0" fontId="5" fillId="0" borderId="0"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0" xfId="0" applyFont="1" applyFill="1" applyAlignment="1">
      <alignment horizontal="center" vertical="center" wrapText="1"/>
    </xf>
    <xf numFmtId="0" fontId="6" fillId="0" borderId="0" xfId="0" applyFont="1" applyFill="1" applyAlignment="1">
      <alignment horizontal="center" vertical="center"/>
    </xf>
    <xf numFmtId="0" fontId="5" fillId="0" borderId="0" xfId="0" applyFont="1" applyFill="1" applyAlignment="1">
      <alignment horizontal="center" vertical="center"/>
    </xf>
    <xf numFmtId="0" fontId="8" fillId="0" borderId="0" xfId="0" quotePrefix="1" applyFont="1" applyFill="1" applyAlignment="1">
      <alignment horizontal="left" vertical="center"/>
    </xf>
    <xf numFmtId="0" fontId="8" fillId="0" borderId="0" xfId="0" applyFont="1" applyFill="1" applyAlignment="1">
      <alignment horizontal="left" vertical="center"/>
    </xf>
    <xf numFmtId="0" fontId="5" fillId="0" borderId="0" xfId="0" applyFont="1" applyFill="1" applyAlignment="1">
      <alignment horizontal="left" vertical="center"/>
    </xf>
    <xf numFmtId="0" fontId="6" fillId="0" borderId="0" xfId="0" applyFont="1" applyFill="1" applyAlignment="1">
      <alignment horizontal="left" vertical="center"/>
    </xf>
    <xf numFmtId="0" fontId="11" fillId="0" borderId="0" xfId="0" applyFont="1" applyFill="1"/>
    <xf numFmtId="0" fontId="10" fillId="0" borderId="0" xfId="0" applyFont="1" applyFill="1" applyAlignment="1">
      <alignment vertical="center"/>
    </xf>
    <xf numFmtId="0" fontId="11" fillId="0" borderId="0" xfId="0" applyFont="1" applyFill="1" applyAlignment="1">
      <alignment vertical="center"/>
    </xf>
    <xf numFmtId="0" fontId="11" fillId="0" borderId="1" xfId="0" applyFont="1" applyFill="1" applyBorder="1"/>
    <xf numFmtId="0" fontId="11" fillId="0" borderId="1" xfId="0" applyFont="1" applyFill="1" applyBorder="1" applyAlignment="1">
      <alignment horizontal="center"/>
    </xf>
    <xf numFmtId="0" fontId="11" fillId="0" borderId="0" xfId="0" applyFont="1" applyFill="1" applyAlignment="1"/>
    <xf numFmtId="0" fontId="13" fillId="0" borderId="0" xfId="0" applyFont="1" applyFill="1"/>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14" fontId="11" fillId="0" borderId="1" xfId="0" applyNumberFormat="1" applyFont="1" applyFill="1" applyBorder="1" applyAlignment="1">
      <alignment horizontal="center"/>
    </xf>
    <xf numFmtId="1" fontId="11" fillId="0" borderId="1" xfId="0" applyNumberFormat="1" applyFont="1" applyFill="1" applyBorder="1" applyAlignment="1">
      <alignment horizontal="center"/>
    </xf>
    <xf numFmtId="1" fontId="11" fillId="0" borderId="0" xfId="0" applyNumberFormat="1" applyFont="1" applyFill="1"/>
    <xf numFmtId="0" fontId="11" fillId="0" borderId="1" xfId="0" applyFont="1" applyFill="1" applyBorder="1" applyAlignment="1">
      <alignment wrapText="1"/>
    </xf>
    <xf numFmtId="164" fontId="11" fillId="0" borderId="1" xfId="0" applyNumberFormat="1" applyFont="1" applyFill="1" applyBorder="1"/>
    <xf numFmtId="0" fontId="11" fillId="0" borderId="0" xfId="0" applyFont="1" applyFill="1" applyAlignment="1">
      <alignment horizontal="center"/>
    </xf>
    <xf numFmtId="0" fontId="14" fillId="0" borderId="0" xfId="0" applyFont="1" applyFill="1" applyAlignment="1">
      <alignment vertical="center"/>
    </xf>
    <xf numFmtId="0" fontId="14" fillId="0" borderId="0" xfId="0" applyFont="1" applyFill="1" applyAlignment="1">
      <alignment horizontal="center" vertical="center"/>
    </xf>
    <xf numFmtId="0" fontId="15" fillId="0" borderId="0" xfId="0" applyFont="1" applyFill="1" applyAlignment="1">
      <alignment vertical="center"/>
    </xf>
    <xf numFmtId="0" fontId="6"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165" fontId="6" fillId="0" borderId="1" xfId="0" applyNumberFormat="1" applyFont="1" applyFill="1" applyBorder="1" applyAlignment="1">
      <alignment vertical="center"/>
    </xf>
    <xf numFmtId="1" fontId="6" fillId="0" borderId="1" xfId="0" applyNumberFormat="1" applyFont="1" applyFill="1" applyBorder="1" applyAlignment="1">
      <alignment vertical="center"/>
    </xf>
    <xf numFmtId="1" fontId="6" fillId="0" borderId="1" xfId="0" applyNumberFormat="1" applyFont="1" applyFill="1" applyBorder="1" applyAlignment="1">
      <alignment horizontal="center" vertical="center"/>
    </xf>
    <xf numFmtId="1" fontId="6" fillId="0" borderId="7" xfId="0" applyNumberFormat="1"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165" fontId="6" fillId="0" borderId="9" xfId="0" applyNumberFormat="1" applyFont="1" applyFill="1" applyBorder="1" applyAlignment="1">
      <alignment vertical="center"/>
    </xf>
    <xf numFmtId="1" fontId="6" fillId="0" borderId="9" xfId="0" applyNumberFormat="1" applyFont="1" applyFill="1" applyBorder="1" applyAlignment="1">
      <alignment vertical="center"/>
    </xf>
    <xf numFmtId="1" fontId="6" fillId="0" borderId="9" xfId="0" applyNumberFormat="1" applyFont="1" applyFill="1" applyBorder="1" applyAlignment="1">
      <alignment horizontal="center" vertical="center"/>
    </xf>
    <xf numFmtId="1" fontId="6" fillId="0" borderId="10" xfId="0" applyNumberFormat="1" applyFont="1" applyFill="1" applyBorder="1" applyAlignment="1">
      <alignment horizontal="center" vertical="center"/>
    </xf>
    <xf numFmtId="0" fontId="5" fillId="0" borderId="0" xfId="0" quotePrefix="1" applyFont="1" applyFill="1" applyAlignment="1">
      <alignment vertical="center"/>
    </xf>
    <xf numFmtId="0" fontId="15" fillId="0" borderId="0" xfId="0" applyFont="1" applyFill="1" applyAlignment="1">
      <alignment horizontal="center" vertical="center"/>
    </xf>
    <xf numFmtId="0" fontId="11" fillId="0" borderId="0" xfId="0" applyFont="1" applyFill="1" applyBorder="1" applyAlignment="1">
      <alignment horizontal="center" wrapText="1"/>
    </xf>
    <xf numFmtId="0" fontId="10" fillId="0" borderId="0"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14" fontId="11" fillId="0" borderId="1" xfId="0" applyNumberFormat="1" applyFont="1" applyFill="1" applyBorder="1"/>
    <xf numFmtId="165" fontId="11" fillId="0" borderId="1" xfId="0" applyNumberFormat="1" applyFont="1" applyFill="1" applyBorder="1"/>
    <xf numFmtId="165" fontId="11" fillId="0" borderId="1" xfId="0" applyNumberFormat="1" applyFont="1" applyFill="1" applyBorder="1" applyAlignment="1">
      <alignment horizontal="center"/>
    </xf>
    <xf numFmtId="0" fontId="10" fillId="0" borderId="17" xfId="0" applyFont="1" applyFill="1" applyBorder="1" applyAlignment="1">
      <alignment horizontal="center"/>
    </xf>
    <xf numFmtId="0" fontId="11" fillId="0" borderId="18" xfId="0" applyFont="1" applyFill="1" applyBorder="1"/>
    <xf numFmtId="0" fontId="16" fillId="0" borderId="0" xfId="0" applyFont="1" applyFill="1"/>
    <xf numFmtId="0" fontId="17" fillId="0" borderId="0" xfId="0" applyFont="1" applyFill="1" applyAlignment="1">
      <alignment horizontal="left" indent="6"/>
    </xf>
    <xf numFmtId="0" fontId="11" fillId="0" borderId="0" xfId="0" applyFont="1" applyFill="1" applyBorder="1"/>
    <xf numFmtId="0" fontId="10" fillId="0" borderId="0" xfId="0" applyFont="1" applyFill="1" applyBorder="1"/>
    <xf numFmtId="0" fontId="10" fillId="0" borderId="0" xfId="0" applyFont="1" applyFill="1" applyBorder="1" applyAlignment="1"/>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0" fontId="11" fillId="0" borderId="6" xfId="0" applyFont="1" applyFill="1" applyBorder="1"/>
    <xf numFmtId="3" fontId="10" fillId="0" borderId="1" xfId="0" applyNumberFormat="1" applyFont="1" applyFill="1" applyBorder="1"/>
    <xf numFmtId="3" fontId="10" fillId="0" borderId="7" xfId="0" applyNumberFormat="1" applyFont="1" applyFill="1" applyBorder="1"/>
    <xf numFmtId="9" fontId="11" fillId="0" borderId="7" xfId="0" applyNumberFormat="1" applyFont="1" applyFill="1" applyBorder="1"/>
    <xf numFmtId="0" fontId="10" fillId="0" borderId="6" xfId="0" applyFont="1" applyFill="1" applyBorder="1" applyAlignment="1"/>
    <xf numFmtId="0" fontId="10" fillId="0" borderId="1" xfId="0" applyFont="1" applyFill="1" applyBorder="1" applyAlignment="1"/>
    <xf numFmtId="0" fontId="11" fillId="0" borderId="8" xfId="0" applyFont="1" applyFill="1" applyBorder="1"/>
    <xf numFmtId="9" fontId="11" fillId="0" borderId="10" xfId="0" applyNumberFormat="1" applyFont="1" applyFill="1" applyBorder="1"/>
    <xf numFmtId="3" fontId="10" fillId="0" borderId="9" xfId="0" applyNumberFormat="1" applyFont="1" applyFill="1" applyBorder="1"/>
    <xf numFmtId="3" fontId="10" fillId="0" borderId="10" xfId="0" applyNumberFormat="1" applyFont="1" applyFill="1" applyBorder="1"/>
    <xf numFmtId="0" fontId="11" fillId="0" borderId="14" xfId="0" applyFont="1" applyFill="1" applyBorder="1"/>
    <xf numFmtId="0" fontId="10" fillId="0" borderId="8" xfId="0" applyFont="1" applyFill="1" applyBorder="1" applyAlignment="1"/>
    <xf numFmtId="0" fontId="10" fillId="0" borderId="9" xfId="0" applyFont="1" applyFill="1" applyBorder="1" applyAlignment="1">
      <alignment horizontal="center" vertical="center"/>
    </xf>
    <xf numFmtId="0" fontId="10" fillId="0" borderId="9" xfId="0" applyFont="1" applyFill="1" applyBorder="1" applyAlignment="1"/>
    <xf numFmtId="0" fontId="10" fillId="0" borderId="0" xfId="0" applyFont="1" applyFill="1" applyBorder="1" applyAlignment="1">
      <alignment horizontal="center" vertical="center"/>
    </xf>
    <xf numFmtId="3" fontId="10" fillId="0" borderId="0" xfId="0" applyNumberFormat="1" applyFont="1" applyFill="1" applyBorder="1"/>
    <xf numFmtId="0" fontId="11" fillId="0" borderId="0" xfId="0" applyFont="1" applyFill="1" applyAlignment="1">
      <alignment horizontal="left" vertical="center"/>
    </xf>
    <xf numFmtId="0" fontId="11" fillId="0" borderId="0" xfId="0" quotePrefix="1" applyFont="1" applyFill="1" applyAlignment="1">
      <alignment horizontal="left" vertical="center"/>
    </xf>
    <xf numFmtId="0" fontId="11" fillId="0" borderId="0" xfId="0" applyFont="1" applyFill="1" applyAlignment="1">
      <alignment horizontal="center" vertical="center"/>
    </xf>
    <xf numFmtId="0" fontId="6" fillId="0" borderId="0" xfId="1" applyFont="1" applyFill="1" applyAlignment="1">
      <alignment vertical="center"/>
    </xf>
    <xf numFmtId="0" fontId="5" fillId="0" borderId="0" xfId="1" applyFont="1" applyFill="1" applyAlignment="1">
      <alignment vertical="center"/>
    </xf>
    <xf numFmtId="0" fontId="5" fillId="0" borderId="0" xfId="1" applyFont="1" applyFill="1" applyAlignment="1">
      <alignment horizontal="center" vertical="center"/>
    </xf>
    <xf numFmtId="0" fontId="5" fillId="0" borderId="0" xfId="1" applyFont="1" applyFill="1" applyBorder="1" applyAlignment="1">
      <alignment horizontal="center" vertical="center"/>
    </xf>
    <xf numFmtId="0" fontId="5" fillId="0" borderId="0" xfId="1" applyFont="1" applyFill="1" applyBorder="1" applyAlignment="1">
      <alignment vertical="center"/>
    </xf>
    <xf numFmtId="0" fontId="6" fillId="0" borderId="0" xfId="1" applyFont="1" applyFill="1" applyBorder="1" applyAlignment="1">
      <alignment horizontal="center" vertical="center"/>
    </xf>
    <xf numFmtId="0" fontId="6" fillId="0" borderId="1" xfId="1" applyFont="1" applyFill="1" applyBorder="1" applyAlignment="1">
      <alignment horizontal="center" vertical="center"/>
    </xf>
    <xf numFmtId="14" fontId="5" fillId="0" borderId="1" xfId="1" applyNumberFormat="1" applyFont="1" applyFill="1" applyBorder="1" applyAlignment="1">
      <alignment horizontal="center" vertical="center"/>
    </xf>
    <xf numFmtId="0" fontId="5" fillId="0" borderId="1" xfId="1" applyFont="1" applyFill="1" applyBorder="1" applyAlignment="1">
      <alignment horizontal="center" vertical="center"/>
    </xf>
    <xf numFmtId="0" fontId="5" fillId="0" borderId="1" xfId="1" applyFont="1" applyFill="1" applyBorder="1" applyAlignment="1">
      <alignment horizontal="right" vertical="center"/>
    </xf>
    <xf numFmtId="0" fontId="5" fillId="0" borderId="0" xfId="1" applyNumberFormat="1" applyFont="1" applyFill="1" applyAlignment="1">
      <alignment vertical="center"/>
    </xf>
    <xf numFmtId="0" fontId="5" fillId="0" borderId="1" xfId="1" applyFont="1" applyFill="1" applyBorder="1" applyAlignment="1">
      <alignment vertical="center"/>
    </xf>
    <xf numFmtId="0" fontId="6" fillId="0" borderId="0" xfId="1" applyFont="1" applyFill="1" applyAlignment="1">
      <alignment horizontal="center" vertical="center"/>
    </xf>
    <xf numFmtId="0" fontId="6" fillId="0" borderId="0" xfId="1" applyFont="1" applyFill="1" applyAlignment="1">
      <alignment horizontal="center" vertical="center" wrapText="1"/>
    </xf>
    <xf numFmtId="10" fontId="5" fillId="0" borderId="0" xfId="1" applyNumberFormat="1" applyFont="1" applyFill="1" applyAlignment="1">
      <alignment horizontal="center" vertical="center"/>
    </xf>
    <xf numFmtId="10" fontId="5" fillId="0" borderId="0" xfId="1" applyNumberFormat="1" applyFont="1" applyFill="1" applyAlignment="1">
      <alignment vertical="center"/>
    </xf>
    <xf numFmtId="0" fontId="21" fillId="0" borderId="0" xfId="0" applyFont="1" applyFill="1"/>
    <xf numFmtId="0" fontId="21" fillId="0" borderId="1" xfId="0" applyFont="1" applyFill="1" applyBorder="1" applyAlignment="1">
      <alignment horizontal="center"/>
    </xf>
    <xf numFmtId="0" fontId="21" fillId="0" borderId="1" xfId="0" applyFont="1" applyFill="1" applyBorder="1"/>
    <xf numFmtId="166" fontId="21" fillId="0" borderId="1" xfId="0" applyNumberFormat="1" applyFont="1" applyFill="1" applyBorder="1"/>
    <xf numFmtId="0" fontId="21" fillId="0" borderId="1" xfId="0" applyNumberFormat="1" applyFont="1" applyFill="1" applyBorder="1" applyAlignment="1">
      <alignment horizontal="center"/>
    </xf>
    <xf numFmtId="0" fontId="20" fillId="0" borderId="1" xfId="0" applyFont="1" applyFill="1" applyBorder="1" applyAlignment="1">
      <alignment horizontal="center"/>
    </xf>
    <xf numFmtId="0" fontId="21" fillId="0" borderId="16" xfId="0" applyFont="1" applyFill="1" applyBorder="1" applyAlignment="1">
      <alignment horizontal="center"/>
    </xf>
    <xf numFmtId="0" fontId="0" fillId="0" borderId="0" xfId="0" applyFont="1" applyFill="1"/>
    <xf numFmtId="0" fontId="22" fillId="0" borderId="0" xfId="0" applyFont="1" applyFill="1" applyAlignment="1">
      <alignment vertical="center"/>
    </xf>
    <xf numFmtId="0" fontId="22" fillId="0" borderId="0" xfId="0" applyFont="1" applyFill="1"/>
    <xf numFmtId="0" fontId="15" fillId="0" borderId="0" xfId="0" applyFont="1" applyFill="1"/>
    <xf numFmtId="0" fontId="23" fillId="0"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15" fillId="0" borderId="1" xfId="0" applyFont="1" applyFill="1" applyBorder="1"/>
    <xf numFmtId="167" fontId="15" fillId="0" borderId="1" xfId="0" applyNumberFormat="1" applyFont="1" applyFill="1" applyBorder="1"/>
    <xf numFmtId="0" fontId="23" fillId="0" borderId="1" xfId="0" applyFont="1" applyFill="1" applyBorder="1"/>
    <xf numFmtId="0" fontId="15" fillId="0" borderId="1" xfId="0" applyFont="1" applyFill="1" applyBorder="1" applyAlignment="1">
      <alignment horizontal="center" vertical="center"/>
    </xf>
    <xf numFmtId="14" fontId="15" fillId="0" borderId="1" xfId="0" applyNumberFormat="1" applyFont="1" applyFill="1" applyBorder="1"/>
    <xf numFmtId="0" fontId="6" fillId="0" borderId="1" xfId="0" applyFont="1" applyFill="1" applyBorder="1" applyAlignment="1">
      <alignment vertical="center"/>
    </xf>
    <xf numFmtId="0" fontId="8" fillId="0" borderId="0" xfId="0" applyFont="1" applyFill="1" applyAlignment="1">
      <alignment vertical="center"/>
    </xf>
    <xf numFmtId="0" fontId="5" fillId="0" borderId="0" xfId="0" quotePrefix="1" applyFont="1" applyFill="1" applyAlignment="1">
      <alignment horizontal="left" vertical="center"/>
    </xf>
    <xf numFmtId="0" fontId="6" fillId="0" borderId="1" xfId="0" applyNumberFormat="1" applyFont="1" applyFill="1" applyBorder="1" applyAlignment="1">
      <alignment vertical="center"/>
    </xf>
    <xf numFmtId="0" fontId="0" fillId="0" borderId="1" xfId="0" applyBorder="1"/>
    <xf numFmtId="0" fontId="11" fillId="0" borderId="0" xfId="0" applyFont="1" applyFill="1" applyBorder="1" applyAlignment="1">
      <alignment horizontal="center" vertical="center" wrapText="1"/>
    </xf>
    <xf numFmtId="0" fontId="11" fillId="0" borderId="0" xfId="0" applyFont="1" applyFill="1" applyAlignment="1">
      <alignment horizontal="center" vertical="center" wrapText="1"/>
    </xf>
    <xf numFmtId="0" fontId="11" fillId="0" borderId="0" xfId="0" applyFont="1" applyFill="1" applyBorder="1" applyAlignment="1">
      <alignment horizontal="center" vertical="center"/>
    </xf>
    <xf numFmtId="0" fontId="11" fillId="0" borderId="1" xfId="0" applyFont="1" applyFill="1" applyBorder="1" applyAlignment="1">
      <alignment horizontal="left" vertical="center" wrapText="1"/>
    </xf>
    <xf numFmtId="0" fontId="11" fillId="0" borderId="0" xfId="0" applyFont="1" applyFill="1" applyBorder="1" applyAlignment="1">
      <alignment vertical="center" wrapText="1"/>
    </xf>
    <xf numFmtId="0" fontId="11" fillId="0" borderId="17" xfId="0" applyFont="1" applyFill="1" applyBorder="1" applyAlignment="1">
      <alignment horizontal="left" vertical="center" wrapText="1"/>
    </xf>
    <xf numFmtId="0" fontId="11" fillId="0" borderId="17" xfId="0" applyFont="1" applyFill="1" applyBorder="1" applyAlignment="1">
      <alignment horizontal="center" vertical="center" wrapText="1"/>
    </xf>
    <xf numFmtId="0" fontId="10" fillId="0" borderId="0" xfId="0" applyFont="1" applyFill="1" applyBorder="1" applyAlignment="1">
      <alignment vertical="center" wrapText="1"/>
    </xf>
    <xf numFmtId="1" fontId="10" fillId="0" borderId="1" xfId="0" applyNumberFormat="1" applyFont="1" applyFill="1" applyBorder="1" applyAlignment="1">
      <alignment horizontal="center" vertical="center" wrapText="1"/>
    </xf>
    <xf numFmtId="0" fontId="25" fillId="0" borderId="0" xfId="0" applyFont="1" applyFill="1" applyAlignment="1">
      <alignment horizontal="left"/>
    </xf>
    <xf numFmtId="0" fontId="11" fillId="0" borderId="0" xfId="0" applyFont="1" applyFill="1" applyAlignment="1">
      <alignment horizontal="left"/>
    </xf>
    <xf numFmtId="0" fontId="11" fillId="0" borderId="0" xfId="0" quotePrefix="1" applyFont="1" applyFill="1" applyAlignment="1">
      <alignment horizontal="left"/>
    </xf>
    <xf numFmtId="0" fontId="6" fillId="0" borderId="0" xfId="0" applyFont="1" applyFill="1" applyBorder="1" applyAlignment="1">
      <alignment horizontal="center" vertical="center" wrapText="1"/>
    </xf>
    <xf numFmtId="3" fontId="5" fillId="0" borderId="1" xfId="0" applyNumberFormat="1" applyFont="1" applyFill="1" applyBorder="1" applyAlignment="1">
      <alignment vertical="center"/>
    </xf>
    <xf numFmtId="3" fontId="6" fillId="0" borderId="0" xfId="0" applyNumberFormat="1" applyFont="1" applyFill="1" applyAlignment="1">
      <alignment horizontal="center" vertical="center"/>
    </xf>
    <xf numFmtId="3" fontId="6" fillId="0" borderId="0" xfId="0" applyNumberFormat="1" applyFont="1" applyFill="1" applyBorder="1" applyAlignment="1">
      <alignment horizontal="center" vertical="center"/>
    </xf>
    <xf numFmtId="0" fontId="24" fillId="0" borderId="0" xfId="0" applyFont="1" applyFill="1" applyAlignment="1">
      <alignment horizontal="center" vertical="center"/>
    </xf>
    <xf numFmtId="20" fontId="6" fillId="0" borderId="0" xfId="0" applyNumberFormat="1" applyFont="1" applyFill="1" applyBorder="1" applyAlignment="1">
      <alignment vertical="center"/>
    </xf>
    <xf numFmtId="49" fontId="6" fillId="0" borderId="1" xfId="0" quotePrefix="1" applyNumberFormat="1" applyFont="1" applyFill="1" applyBorder="1" applyAlignment="1">
      <alignment horizontal="center" vertical="center"/>
    </xf>
    <xf numFmtId="14" fontId="6" fillId="0" borderId="1" xfId="0" applyNumberFormat="1" applyFont="1" applyFill="1" applyBorder="1" applyAlignment="1">
      <alignment vertical="center"/>
    </xf>
    <xf numFmtId="168" fontId="6" fillId="0" borderId="1" xfId="0" quotePrefix="1" applyNumberFormat="1" applyFont="1" applyFill="1" applyBorder="1" applyAlignment="1">
      <alignment vertical="center"/>
    </xf>
    <xf numFmtId="20" fontId="6" fillId="0" borderId="1" xfId="0" applyNumberFormat="1" applyFont="1" applyFill="1" applyBorder="1" applyAlignment="1">
      <alignment vertical="center"/>
    </xf>
    <xf numFmtId="0" fontId="6" fillId="0" borderId="1" xfId="0" quotePrefix="1" applyNumberFormat="1" applyFont="1" applyFill="1" applyBorder="1" applyAlignment="1">
      <alignment vertical="center"/>
    </xf>
    <xf numFmtId="0" fontId="6" fillId="0" borderId="0" xfId="0" applyNumberFormat="1" applyFont="1" applyFill="1" applyAlignment="1">
      <alignment vertical="center"/>
    </xf>
    <xf numFmtId="168" fontId="6" fillId="0" borderId="0" xfId="0" applyNumberFormat="1" applyFont="1" applyFill="1" applyAlignment="1">
      <alignment vertical="center"/>
    </xf>
    <xf numFmtId="168" fontId="6" fillId="0" borderId="1" xfId="0" applyNumberFormat="1" applyFont="1" applyFill="1" applyBorder="1" applyAlignment="1">
      <alignment horizontal="center" vertical="center"/>
    </xf>
    <xf numFmtId="168" fontId="6" fillId="0" borderId="1" xfId="0" applyNumberFormat="1" applyFont="1" applyFill="1" applyBorder="1" applyAlignment="1">
      <alignment horizontal="left" vertical="center"/>
    </xf>
    <xf numFmtId="1" fontId="6" fillId="0" borderId="0" xfId="0" applyNumberFormat="1" applyFont="1" applyFill="1" applyAlignment="1">
      <alignment vertical="center"/>
    </xf>
    <xf numFmtId="168" fontId="6" fillId="0" borderId="1" xfId="0" applyNumberFormat="1" applyFont="1" applyFill="1" applyBorder="1" applyAlignment="1">
      <alignment vertical="center" wrapText="1"/>
    </xf>
    <xf numFmtId="0" fontId="6" fillId="0" borderId="1" xfId="0" applyFont="1" applyFill="1" applyBorder="1" applyAlignment="1">
      <alignment horizontal="right" vertical="center"/>
    </xf>
    <xf numFmtId="0" fontId="6" fillId="0" borderId="1" xfId="0" applyFont="1" applyFill="1" applyBorder="1" applyAlignment="1">
      <alignment vertical="center" wrapText="1"/>
    </xf>
    <xf numFmtId="168" fontId="6" fillId="0" borderId="0" xfId="0" quotePrefix="1" applyNumberFormat="1" applyFont="1" applyFill="1" applyBorder="1" applyAlignment="1">
      <alignment vertical="center"/>
    </xf>
    <xf numFmtId="14" fontId="10" fillId="0" borderId="1" xfId="0" applyNumberFormat="1" applyFont="1" applyFill="1" applyBorder="1" applyAlignment="1">
      <alignment horizontal="center" vertical="center" wrapText="1"/>
    </xf>
    <xf numFmtId="0" fontId="10" fillId="0" borderId="0" xfId="0" applyFont="1" applyFill="1" applyAlignment="1">
      <alignment vertical="center" wrapText="1"/>
    </xf>
    <xf numFmtId="0" fontId="11" fillId="0" borderId="1" xfId="0" applyFont="1" applyFill="1" applyBorder="1" applyAlignment="1">
      <alignment vertical="center"/>
    </xf>
    <xf numFmtId="0" fontId="10" fillId="0" borderId="1" xfId="0" applyFont="1" applyFill="1" applyBorder="1" applyAlignment="1">
      <alignment vertical="center"/>
    </xf>
    <xf numFmtId="14" fontId="11" fillId="0" borderId="1" xfId="0" applyNumberFormat="1" applyFont="1" applyFill="1" applyBorder="1" applyAlignment="1">
      <alignment vertical="center"/>
    </xf>
    <xf numFmtId="0" fontId="10" fillId="0" borderId="1" xfId="0" applyFont="1" applyFill="1" applyBorder="1" applyAlignment="1">
      <alignment vertical="center" wrapText="1"/>
    </xf>
    <xf numFmtId="169" fontId="11" fillId="0" borderId="1" xfId="0" applyNumberFormat="1" applyFont="1" applyFill="1" applyBorder="1" applyAlignment="1">
      <alignment horizontal="center"/>
    </xf>
    <xf numFmtId="3" fontId="10" fillId="0" borderId="1" xfId="0" applyNumberFormat="1" applyFont="1" applyFill="1" applyBorder="1" applyAlignment="1">
      <alignment vertical="center"/>
    </xf>
    <xf numFmtId="0" fontId="10" fillId="0" borderId="0" xfId="0" applyFont="1" applyFill="1" applyAlignment="1">
      <alignment horizontal="right" vertical="center"/>
    </xf>
    <xf numFmtId="0" fontId="10" fillId="0" borderId="0" xfId="0" applyFont="1" applyFill="1" applyAlignment="1">
      <alignment horizontal="center" vertical="center"/>
    </xf>
    <xf numFmtId="0" fontId="11" fillId="0" borderId="0" xfId="0" quotePrefix="1" applyFont="1" applyFill="1" applyAlignment="1">
      <alignment vertical="center"/>
    </xf>
    <xf numFmtId="0" fontId="11" fillId="0" borderId="0" xfId="0" applyFont="1" applyFill="1" applyBorder="1" applyAlignment="1">
      <alignment vertical="center"/>
    </xf>
    <xf numFmtId="0" fontId="5" fillId="0" borderId="1" xfId="0" applyFont="1" applyFill="1" applyBorder="1" applyAlignment="1">
      <alignment horizontal="left" vertical="center"/>
    </xf>
    <xf numFmtId="3" fontId="5" fillId="0" borderId="1" xfId="0" applyNumberFormat="1" applyFont="1" applyFill="1" applyBorder="1" applyAlignment="1">
      <alignment horizontal="right" vertical="center"/>
    </xf>
    <xf numFmtId="3" fontId="5" fillId="0" borderId="1" xfId="0" applyNumberFormat="1" applyFont="1" applyFill="1" applyBorder="1" applyAlignment="1">
      <alignment horizontal="center" vertical="center"/>
    </xf>
    <xf numFmtId="3" fontId="6" fillId="0" borderId="1" xfId="0" applyNumberFormat="1" applyFont="1" applyFill="1" applyBorder="1" applyAlignment="1">
      <alignment horizontal="right" vertical="center"/>
    </xf>
    <xf numFmtId="3" fontId="6" fillId="0" borderId="1" xfId="0" applyNumberFormat="1" applyFont="1" applyFill="1" applyBorder="1" applyAlignment="1">
      <alignment vertical="center"/>
    </xf>
    <xf numFmtId="3" fontId="6" fillId="0" borderId="1" xfId="0" applyNumberFormat="1" applyFont="1" applyFill="1" applyBorder="1" applyAlignment="1">
      <alignment horizontal="center" vertical="center"/>
    </xf>
    <xf numFmtId="14" fontId="5" fillId="0" borderId="1" xfId="0" applyNumberFormat="1" applyFont="1" applyFill="1" applyBorder="1" applyAlignment="1">
      <alignment horizontal="right" vertical="center"/>
    </xf>
    <xf numFmtId="14" fontId="5" fillId="0" borderId="1" xfId="0" applyNumberFormat="1" applyFont="1" applyFill="1" applyBorder="1" applyAlignment="1">
      <alignment horizontal="center" vertical="center"/>
    </xf>
    <xf numFmtId="3" fontId="6" fillId="0" borderId="1" xfId="0" quotePrefix="1" applyNumberFormat="1" applyFont="1" applyFill="1" applyBorder="1" applyAlignment="1">
      <alignment horizontal="right" vertical="center"/>
    </xf>
    <xf numFmtId="14" fontId="5" fillId="0" borderId="0" xfId="0" applyNumberFormat="1" applyFont="1" applyFill="1" applyAlignment="1">
      <alignment horizontal="center" vertical="center"/>
    </xf>
    <xf numFmtId="0" fontId="6" fillId="0" borderId="0" xfId="0" applyFont="1" applyFill="1" applyAlignment="1">
      <alignment vertical="center" wrapText="1"/>
    </xf>
    <xf numFmtId="0" fontId="6" fillId="0" borderId="3" xfId="0" applyFont="1" applyFill="1" applyBorder="1" applyAlignment="1">
      <alignment horizontal="center" vertical="center"/>
    </xf>
    <xf numFmtId="0" fontId="6" fillId="0" borderId="5" xfId="0" applyFont="1" applyFill="1" applyBorder="1" applyAlignment="1">
      <alignment horizontal="center" vertical="center" wrapText="1"/>
    </xf>
    <xf numFmtId="0" fontId="5" fillId="0" borderId="6" xfId="0" applyFont="1" applyFill="1" applyBorder="1" applyAlignment="1">
      <alignment horizontal="right" vertical="center"/>
    </xf>
    <xf numFmtId="10" fontId="5" fillId="0" borderId="6" xfId="0" applyNumberFormat="1" applyFont="1" applyFill="1" applyBorder="1" applyAlignment="1">
      <alignment horizontal="right" vertical="center"/>
    </xf>
    <xf numFmtId="10" fontId="5" fillId="0" borderId="7" xfId="0" applyNumberFormat="1" applyFont="1" applyFill="1" applyBorder="1" applyAlignment="1">
      <alignment vertical="center"/>
    </xf>
    <xf numFmtId="10" fontId="5" fillId="0" borderId="8" xfId="0" applyNumberFormat="1" applyFont="1" applyFill="1" applyBorder="1" applyAlignment="1">
      <alignment horizontal="right" vertical="center"/>
    </xf>
    <xf numFmtId="10" fontId="5" fillId="0" borderId="10" xfId="0" applyNumberFormat="1" applyFont="1" applyFill="1" applyBorder="1" applyAlignment="1">
      <alignment vertical="center"/>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3" fontId="5" fillId="0" borderId="7" xfId="0" applyNumberFormat="1" applyFont="1" applyFill="1" applyBorder="1" applyAlignment="1">
      <alignment vertical="center"/>
    </xf>
    <xf numFmtId="0" fontId="6" fillId="0" borderId="8" xfId="0" applyFont="1" applyFill="1" applyBorder="1" applyAlignment="1">
      <alignment horizontal="center" vertical="center"/>
    </xf>
    <xf numFmtId="3" fontId="6" fillId="0" borderId="9" xfId="0" applyNumberFormat="1" applyFont="1" applyFill="1" applyBorder="1" applyAlignment="1">
      <alignment vertical="center"/>
    </xf>
    <xf numFmtId="3" fontId="6" fillId="0" borderId="10" xfId="0" applyNumberFormat="1" applyFont="1" applyFill="1" applyBorder="1" applyAlignment="1">
      <alignment vertical="center"/>
    </xf>
    <xf numFmtId="3" fontId="6" fillId="0" borderId="0" xfId="0" applyNumberFormat="1" applyFont="1" applyFill="1" applyAlignment="1">
      <alignment vertical="center"/>
    </xf>
    <xf numFmtId="0" fontId="5" fillId="0" borderId="1" xfId="0" applyNumberFormat="1" applyFont="1" applyFill="1" applyBorder="1" applyAlignment="1">
      <alignment vertical="center"/>
    </xf>
    <xf numFmtId="0" fontId="5" fillId="0" borderId="0" xfId="0" applyNumberFormat="1" applyFont="1" applyFill="1" applyBorder="1" applyAlignment="1">
      <alignment vertical="center"/>
    </xf>
    <xf numFmtId="14" fontId="6" fillId="0" borderId="0" xfId="0" applyNumberFormat="1" applyFont="1" applyFill="1" applyAlignment="1">
      <alignment vertical="center"/>
    </xf>
    <xf numFmtId="0" fontId="5" fillId="0" borderId="0" xfId="0" quotePrefix="1" applyFont="1" applyFill="1" applyBorder="1" applyAlignment="1">
      <alignment vertical="center"/>
    </xf>
    <xf numFmtId="170" fontId="5" fillId="0" borderId="1" xfId="0" applyNumberFormat="1" applyFont="1" applyFill="1" applyBorder="1" applyAlignment="1">
      <alignment vertical="center"/>
    </xf>
    <xf numFmtId="170" fontId="6" fillId="0" borderId="1" xfId="0" applyNumberFormat="1" applyFont="1" applyFill="1" applyBorder="1" applyAlignment="1">
      <alignment vertical="center"/>
    </xf>
    <xf numFmtId="0" fontId="10" fillId="0" borderId="0" xfId="0" applyFont="1" applyFill="1" applyBorder="1" applyAlignment="1">
      <alignment horizontal="center"/>
    </xf>
    <xf numFmtId="164" fontId="11" fillId="0" borderId="1" xfId="0" applyNumberFormat="1" applyFont="1" applyFill="1" applyBorder="1" applyAlignment="1">
      <alignment horizontal="center"/>
    </xf>
    <xf numFmtId="164" fontId="11" fillId="0" borderId="1" xfId="0" applyNumberFormat="1" applyFont="1" applyFill="1" applyBorder="1"/>
    <xf numFmtId="0" fontId="12" fillId="0" borderId="2" xfId="0" applyFont="1" applyFill="1" applyBorder="1" applyAlignment="1">
      <alignment horizontal="center"/>
    </xf>
    <xf numFmtId="0" fontId="11" fillId="0" borderId="1" xfId="0" applyFont="1" applyFill="1" applyBorder="1" applyAlignment="1">
      <alignment horizontal="center" vertical="top" wrapText="1"/>
    </xf>
    <xf numFmtId="0" fontId="5" fillId="0" borderId="0" xfId="0" applyFont="1" applyFill="1" applyAlignment="1">
      <alignment horizontal="center" vertical="center"/>
    </xf>
    <xf numFmtId="0" fontId="5" fillId="0" borderId="0" xfId="0" quotePrefix="1" applyFont="1" applyFill="1" applyAlignment="1">
      <alignment horizontal="center" vertical="center"/>
    </xf>
    <xf numFmtId="0" fontId="6" fillId="0" borderId="0" xfId="0" applyFont="1" applyFill="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0" xfId="0" applyFont="1" applyFill="1" applyAlignment="1">
      <alignment horizontal="center" vertical="center" wrapText="1"/>
    </xf>
    <xf numFmtId="9" fontId="6" fillId="0" borderId="0" xfId="0" applyNumberFormat="1" applyFont="1" applyFill="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6"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7"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horizontal="center" wrapText="1"/>
    </xf>
    <xf numFmtId="0" fontId="10" fillId="0" borderId="1" xfId="0" applyFont="1" applyFill="1" applyBorder="1" applyAlignment="1">
      <alignment horizontal="center"/>
    </xf>
    <xf numFmtId="0" fontId="10" fillId="0" borderId="14" xfId="0" applyFont="1" applyFill="1" applyBorder="1" applyAlignment="1">
      <alignment horizontal="center"/>
    </xf>
    <xf numFmtId="0" fontId="10" fillId="0" borderId="15" xfId="0" applyFont="1" applyFill="1" applyBorder="1" applyAlignment="1">
      <alignment horizontal="center"/>
    </xf>
    <xf numFmtId="0" fontId="10" fillId="0" borderId="16" xfId="0" applyFont="1" applyFill="1" applyBorder="1" applyAlignment="1">
      <alignment horizontal="center"/>
    </xf>
    <xf numFmtId="0" fontId="10" fillId="0" borderId="1" xfId="0" applyFont="1" applyFill="1" applyBorder="1" applyAlignment="1">
      <alignment horizontal="center" vertical="center" wrapText="1"/>
    </xf>
    <xf numFmtId="0" fontId="11" fillId="0" borderId="14" xfId="0" applyFont="1" applyFill="1" applyBorder="1" applyAlignment="1">
      <alignment horizontal="left" vertical="center" wrapText="1"/>
    </xf>
    <xf numFmtId="0" fontId="11" fillId="0" borderId="15" xfId="0" applyFont="1" applyFill="1" applyBorder="1" applyAlignment="1">
      <alignment horizontal="left" vertical="center" wrapText="1"/>
    </xf>
    <xf numFmtId="0" fontId="11" fillId="0" borderId="16" xfId="0" applyFont="1" applyFill="1" applyBorder="1" applyAlignment="1">
      <alignment horizontal="left" vertical="center" wrapText="1"/>
    </xf>
    <xf numFmtId="0" fontId="10" fillId="0" borderId="19" xfId="0" applyFont="1" applyFill="1" applyBorder="1" applyAlignment="1">
      <alignment horizontal="center"/>
    </xf>
    <xf numFmtId="0" fontId="11" fillId="0" borderId="0" xfId="0" quotePrefix="1" applyFont="1" applyFill="1" applyAlignment="1">
      <alignment horizontal="left" vertical="center"/>
    </xf>
    <xf numFmtId="0" fontId="6" fillId="0" borderId="0" xfId="1" applyFont="1" applyFill="1" applyAlignment="1">
      <alignment horizontal="center" vertical="center"/>
    </xf>
    <xf numFmtId="0" fontId="21" fillId="0" borderId="1" xfId="0" applyFont="1" applyFill="1" applyBorder="1" applyAlignment="1">
      <alignment horizontal="center"/>
    </xf>
    <xf numFmtId="0" fontId="20" fillId="0" borderId="0" xfId="0" applyFont="1" applyFill="1" applyAlignment="1">
      <alignment horizontal="center"/>
    </xf>
    <xf numFmtId="0" fontId="21" fillId="0" borderId="0" xfId="0" applyFont="1" applyFill="1" applyAlignment="1">
      <alignment horizontal="center"/>
    </xf>
    <xf numFmtId="0" fontId="20" fillId="0" borderId="1" xfId="0" applyFont="1" applyFill="1" applyBorder="1" applyAlignment="1">
      <alignment horizontal="center"/>
    </xf>
    <xf numFmtId="0" fontId="21" fillId="0" borderId="2" xfId="0" applyFont="1" applyFill="1" applyBorder="1" applyAlignment="1">
      <alignment horizontal="center"/>
    </xf>
    <xf numFmtId="0" fontId="21" fillId="0" borderId="15" xfId="0" applyFont="1" applyFill="1" applyBorder="1" applyAlignment="1">
      <alignment horizontal="center"/>
    </xf>
    <xf numFmtId="0" fontId="23" fillId="0" borderId="2" xfId="0" applyFont="1" applyFill="1" applyBorder="1" applyAlignment="1">
      <alignment horizontal="center"/>
    </xf>
    <xf numFmtId="0" fontId="23" fillId="0" borderId="0" xfId="0" applyFont="1" applyFill="1" applyAlignment="1">
      <alignment horizontal="center"/>
    </xf>
    <xf numFmtId="0" fontId="6" fillId="0" borderId="1"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8"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7"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2" xfId="0" applyFont="1" applyFill="1" applyBorder="1" applyAlignment="1">
      <alignment horizontal="center" vertical="center"/>
    </xf>
    <xf numFmtId="168" fontId="6" fillId="0" borderId="17" xfId="0" applyNumberFormat="1" applyFont="1" applyFill="1" applyBorder="1" applyAlignment="1">
      <alignment horizontal="left" vertical="center" wrapText="1"/>
    </xf>
    <xf numFmtId="168" fontId="6" fillId="0" borderId="18" xfId="0" applyNumberFormat="1"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18" xfId="0" applyFont="1" applyFill="1" applyBorder="1" applyAlignment="1">
      <alignment horizontal="left" vertical="center" wrapText="1"/>
    </xf>
    <xf numFmtId="0" fontId="10" fillId="0" borderId="2" xfId="0" applyFont="1" applyFill="1" applyBorder="1" applyAlignment="1">
      <alignment horizontal="center" vertical="center"/>
    </xf>
    <xf numFmtId="14" fontId="10" fillId="0" borderId="14" xfId="0" applyNumberFormat="1" applyFont="1" applyFill="1" applyBorder="1" applyAlignment="1">
      <alignment horizontal="center" vertical="center" wrapText="1"/>
    </xf>
    <xf numFmtId="14" fontId="10" fillId="0" borderId="15" xfId="0" applyNumberFormat="1" applyFont="1" applyFill="1" applyBorder="1" applyAlignment="1">
      <alignment horizontal="center" vertical="center" wrapText="1"/>
    </xf>
    <xf numFmtId="14" fontId="10" fillId="0" borderId="16" xfId="0" applyNumberFormat="1" applyFont="1" applyFill="1" applyBorder="1" applyAlignment="1">
      <alignment horizontal="center" vertical="center" wrapText="1"/>
    </xf>
    <xf numFmtId="0" fontId="10" fillId="0" borderId="20" xfId="0" applyFont="1" applyFill="1" applyBorder="1" applyAlignment="1">
      <alignment horizontal="center" vertical="center" wrapText="1"/>
    </xf>
    <xf numFmtId="0" fontId="10" fillId="0" borderId="21" xfId="0" applyFont="1" applyFill="1" applyBorder="1" applyAlignment="1">
      <alignment horizontal="center" vertical="center" wrapText="1"/>
    </xf>
    <xf numFmtId="0" fontId="10" fillId="0" borderId="22" xfId="0" applyFont="1" applyFill="1" applyBorder="1" applyAlignment="1">
      <alignment horizontal="center" vertical="center" wrapText="1"/>
    </xf>
    <xf numFmtId="0" fontId="10" fillId="0" borderId="1"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16" xfId="0" applyFont="1" applyFill="1" applyBorder="1" applyAlignment="1">
      <alignment horizontal="center" vertical="center"/>
    </xf>
  </cellXfs>
  <cellStyles count="2">
    <cellStyle name="Normal" xfId="0" builtinId="0"/>
    <cellStyle name="Normal_BAITAP"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view3D>
      <c:rotX val="30"/>
      <c:rotY val="0"/>
      <c:rAngAx val="0"/>
      <c:perspective val="0"/>
    </c:view3D>
    <c:floor>
      <c:thickness val="0"/>
    </c:floor>
    <c:sideWall>
      <c:thickness val="0"/>
    </c:sideWall>
    <c:backWall>
      <c:thickness val="0"/>
    </c:backWall>
    <c:plotArea>
      <c:layout/>
      <c:pie3DChart>
        <c:varyColors val="1"/>
        <c:ser>
          <c:idx val="0"/>
          <c:order val="0"/>
          <c:spPr>
            <a:ln>
              <a:noFill/>
            </a:ln>
          </c:spPr>
          <c:dPt>
            <c:idx val="0"/>
            <c:bubble3D val="0"/>
            <c:spPr>
              <a:solidFill>
                <a:srgbClr val="33CC33"/>
              </a:solidFill>
              <a:ln>
                <a:noFill/>
              </a:ln>
            </c:spPr>
            <c:extLst>
              <c:ext xmlns:c16="http://schemas.microsoft.com/office/drawing/2014/chart" uri="{C3380CC4-5D6E-409C-BE32-E72D297353CC}">
                <c16:uniqueId val="{00000001-1460-4A53-A573-841D6BE34A7A}"/>
              </c:ext>
            </c:extLst>
          </c:dPt>
          <c:dPt>
            <c:idx val="1"/>
            <c:bubble3D val="0"/>
            <c:spPr>
              <a:solidFill>
                <a:srgbClr val="CCFF33"/>
              </a:solidFill>
              <a:ln>
                <a:noFill/>
              </a:ln>
            </c:spPr>
            <c:extLst>
              <c:ext xmlns:c16="http://schemas.microsoft.com/office/drawing/2014/chart" uri="{C3380CC4-5D6E-409C-BE32-E72D297353CC}">
                <c16:uniqueId val="{00000003-1460-4A53-A573-841D6BE34A7A}"/>
              </c:ext>
            </c:extLst>
          </c:dPt>
          <c:dPt>
            <c:idx val="2"/>
            <c:bubble3D val="0"/>
            <c:spPr>
              <a:solidFill>
                <a:srgbClr val="FF0000"/>
              </a:solidFill>
              <a:ln>
                <a:noFill/>
              </a:ln>
            </c:spPr>
            <c:extLst>
              <c:ext xmlns:c16="http://schemas.microsoft.com/office/drawing/2014/chart" uri="{C3380CC4-5D6E-409C-BE32-E72D297353CC}">
                <c16:uniqueId val="{00000005-1460-4A53-A573-841D6BE34A7A}"/>
              </c:ext>
            </c:extLst>
          </c:dPt>
          <c:dPt>
            <c:idx val="3"/>
            <c:bubble3D val="0"/>
            <c:spPr>
              <a:solidFill>
                <a:srgbClr val="66FFFF"/>
              </a:solidFill>
              <a:ln>
                <a:noFill/>
              </a:ln>
            </c:spPr>
            <c:extLst>
              <c:ext xmlns:c16="http://schemas.microsoft.com/office/drawing/2014/chart" uri="{C3380CC4-5D6E-409C-BE32-E72D297353CC}">
                <c16:uniqueId val="{00000007-1460-4A53-A573-841D6BE34A7A}"/>
              </c:ext>
            </c:extLst>
          </c:dPt>
          <c:dPt>
            <c:idx val="4"/>
            <c:bubble3D val="0"/>
            <c:spPr>
              <a:solidFill>
                <a:srgbClr val="FF66CC"/>
              </a:solidFill>
              <a:ln>
                <a:noFill/>
              </a:ln>
            </c:spPr>
            <c:extLst>
              <c:ext xmlns:c16="http://schemas.microsoft.com/office/drawing/2014/chart" uri="{C3380CC4-5D6E-409C-BE32-E72D297353CC}">
                <c16:uniqueId val="{00000009-1460-4A53-A573-841D6BE34A7A}"/>
              </c:ext>
            </c:extLst>
          </c:dPt>
          <c:dLbls>
            <c:dLbl>
              <c:idx val="0"/>
              <c:layout>
                <c:manualLayout>
                  <c:x val="-0.2164390012957241"/>
                  <c:y val="2.9340057982948208E-2"/>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60-4A53-A573-841D6BE34A7A}"/>
                </c:ext>
              </c:extLst>
            </c:dLbl>
            <c:dLbl>
              <c:idx val="1"/>
              <c:layout>
                <c:manualLayout>
                  <c:x val="1.5115286222133626E-2"/>
                  <c:y val="8.8782529634776047E-3"/>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60-4A53-A573-841D6BE34A7A}"/>
                </c:ext>
              </c:extLst>
            </c:dLbl>
            <c:dLbl>
              <c:idx val="3"/>
              <c:layout>
                <c:manualLayout>
                  <c:x val="0.22638958104920429"/>
                  <c:y val="-0.22274509803921569"/>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460-4A53-A573-841D6BE34A7A}"/>
                </c:ext>
              </c:extLst>
            </c:dLbl>
            <c:dLbl>
              <c:idx val="4"/>
              <c:layout>
                <c:manualLayout>
                  <c:x val="0.14443420047177646"/>
                  <c:y val="0.12181222445233561"/>
                </c:manualLayout>
              </c:layout>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460-4A53-A573-841D6BE34A7A}"/>
                </c:ext>
              </c:extLst>
            </c:dLbl>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val>
            <c:numRef>
              <c:f>#REF!</c:f>
              <c:numCache>
                <c:formatCode>General</c:formatCode>
                <c:ptCount val="5"/>
                <c:pt idx="0">
                  <c:v>15274100</c:v>
                </c:pt>
                <c:pt idx="1">
                  <c:v>783900</c:v>
                </c:pt>
                <c:pt idx="2">
                  <c:v>2820600</c:v>
                </c:pt>
                <c:pt idx="3">
                  <c:v>9450000</c:v>
                </c:pt>
                <c:pt idx="4">
                  <c:v>6683600</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Cache>
                      <c:ptCount val="5"/>
                      <c:pt idx="0">
                        <c:v>Sữa Chua Dừa</c:v>
                      </c:pt>
                      <c:pt idx="1">
                        <c:v>Sữa Chua Chanh</c:v>
                      </c:pt>
                      <c:pt idx="2">
                        <c:v>Sữa Chua Dâu</c:v>
                      </c:pt>
                      <c:pt idx="3">
                        <c:v>Sữa Tươi TT</c:v>
                      </c:pt>
                      <c:pt idx="4">
                        <c:v>Sữa Chua Vải</c:v>
                      </c:pt>
                    </c:strCache>
                  </c:strRef>
                </c15:cat>
              </c15:filteredCategoryTitle>
            </c:ext>
            <c:ext xmlns:c16="http://schemas.microsoft.com/office/drawing/2014/chart" uri="{C3380CC4-5D6E-409C-BE32-E72D297353CC}">
              <c16:uniqueId val="{0000000A-1460-4A53-A573-841D6BE34A7A}"/>
            </c:ext>
          </c:extLst>
        </c:ser>
        <c:ser>
          <c:idx val="1"/>
          <c:order val="1"/>
          <c:dPt>
            <c:idx val="0"/>
            <c:bubble3D val="0"/>
            <c:extLst>
              <c:ext xmlns:c16="http://schemas.microsoft.com/office/drawing/2014/chart" uri="{C3380CC4-5D6E-409C-BE32-E72D297353CC}">
                <c16:uniqueId val="{0000000B-1460-4A53-A573-841D6BE34A7A}"/>
              </c:ext>
            </c:extLst>
          </c:dPt>
          <c:dPt>
            <c:idx val="1"/>
            <c:bubble3D val="0"/>
            <c:extLst>
              <c:ext xmlns:c16="http://schemas.microsoft.com/office/drawing/2014/chart" uri="{C3380CC4-5D6E-409C-BE32-E72D297353CC}">
                <c16:uniqueId val="{0000000C-1460-4A53-A573-841D6BE34A7A}"/>
              </c:ext>
            </c:extLst>
          </c:dPt>
          <c:dPt>
            <c:idx val="2"/>
            <c:bubble3D val="0"/>
            <c:extLst>
              <c:ext xmlns:c16="http://schemas.microsoft.com/office/drawing/2014/chart" uri="{C3380CC4-5D6E-409C-BE32-E72D297353CC}">
                <c16:uniqueId val="{0000000D-1460-4A53-A573-841D6BE34A7A}"/>
              </c:ext>
            </c:extLst>
          </c:dPt>
          <c:dPt>
            <c:idx val="3"/>
            <c:bubble3D val="0"/>
            <c:extLst>
              <c:ext xmlns:c16="http://schemas.microsoft.com/office/drawing/2014/chart" uri="{C3380CC4-5D6E-409C-BE32-E72D297353CC}">
                <c16:uniqueId val="{0000000E-1460-4A53-A573-841D6BE34A7A}"/>
              </c:ext>
            </c:extLst>
          </c:dPt>
          <c:dPt>
            <c:idx val="4"/>
            <c:bubble3D val="0"/>
            <c:extLst>
              <c:ext xmlns:c16="http://schemas.microsoft.com/office/drawing/2014/chart" uri="{C3380CC4-5D6E-409C-BE32-E72D297353CC}">
                <c16:uniqueId val="{0000000F-1460-4A53-A573-841D6BE34A7A}"/>
              </c:ext>
            </c:extLst>
          </c:dPt>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val>
            <c:numRef>
              <c:f>#REF!</c:f>
              <c:numCache>
                <c:formatCode>General</c:formatCode>
                <c:ptCount val="5"/>
                <c:pt idx="0">
                  <c:v>15485062</c:v>
                </c:pt>
                <c:pt idx="1">
                  <c:v>807417</c:v>
                </c:pt>
                <c:pt idx="2">
                  <c:v>2897604</c:v>
                </c:pt>
                <c:pt idx="3">
                  <c:v>9629610</c:v>
                </c:pt>
                <c:pt idx="4">
                  <c:v>6827934</c:v>
                </c:pt>
              </c:numCache>
            </c:numRef>
          </c:val>
          <c:extLst>
            <c:ext xmlns:c15="http://schemas.microsoft.com/office/drawing/2012/chart" uri="{02D57815-91ED-43cb-92C2-25804820EDAC}">
              <c15:filteredCategoryTitle>
                <c15:cat>
                  <c:strRef>
                    <c:extLst>
                      <c:ext uri="{02D57815-91ED-43cb-92C2-25804820EDAC}">
                        <c15:formulaRef>
                          <c15:sqref>#REF!</c15:sqref>
                        </c15:formulaRef>
                      </c:ext>
                    </c:extLst>
                    <c:strCache>
                      <c:ptCount val="5"/>
                      <c:pt idx="0">
                        <c:v>Sữa Chua Dừa</c:v>
                      </c:pt>
                      <c:pt idx="1">
                        <c:v>Sữa Chua Chanh</c:v>
                      </c:pt>
                      <c:pt idx="2">
                        <c:v>Sữa Chua Dâu</c:v>
                      </c:pt>
                      <c:pt idx="3">
                        <c:v>Sữa Tươi TT</c:v>
                      </c:pt>
                      <c:pt idx="4">
                        <c:v>Sữa Chua Vải</c:v>
                      </c:pt>
                    </c:strCache>
                  </c:strRef>
                </c15:cat>
              </c15:filteredCategoryTitle>
            </c:ext>
            <c:ext xmlns:c16="http://schemas.microsoft.com/office/drawing/2014/chart" uri="{C3380CC4-5D6E-409C-BE32-E72D297353CC}">
              <c16:uniqueId val="{00000010-1460-4A53-A573-841D6BE34A7A}"/>
            </c:ext>
          </c:extLst>
        </c:ser>
        <c:dLbls>
          <c:showLegendKey val="0"/>
          <c:showVal val="0"/>
          <c:showCatName val="0"/>
          <c:showSerName val="0"/>
          <c:showPercent val="0"/>
          <c:showBubbleSize val="0"/>
          <c:showLeaderLines val="1"/>
        </c:dLbls>
      </c:pie3DChart>
      <c:spPr>
        <a:noFill/>
        <a:ln w="25400">
          <a:noFill/>
        </a:ln>
      </c:spPr>
    </c:plotArea>
    <c:plotVisOnly val="1"/>
    <c:dispBlanksAs val="gap"/>
    <c:showDLblsOverMax val="0"/>
  </c:chart>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228600</xdr:colOff>
      <xdr:row>13</xdr:row>
      <xdr:rowOff>9525</xdr:rowOff>
    </xdr:from>
    <xdr:to>
      <xdr:col>21</xdr:col>
      <xdr:colOff>523875</xdr:colOff>
      <xdr:row>28</xdr:row>
      <xdr:rowOff>66675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
  <sheetViews>
    <sheetView tabSelected="1" topLeftCell="C1" zoomScale="190" zoomScaleNormal="190" workbookViewId="0">
      <selection activeCell="H3" sqref="H3"/>
    </sheetView>
  </sheetViews>
  <sheetFormatPr defaultRowHeight="15.75" x14ac:dyDescent="0.25"/>
  <cols>
    <col min="1" max="1" width="8.5" style="22" bestFit="1" customWidth="1"/>
    <col min="2" max="2" width="7.25" style="22" customWidth="1"/>
    <col min="3" max="3" width="7.125" style="22" customWidth="1"/>
    <col min="4" max="4" width="7" style="22" customWidth="1"/>
    <col min="5" max="5" width="7.25" style="22" customWidth="1"/>
    <col min="6" max="6" width="8.25" style="22" bestFit="1" customWidth="1"/>
    <col min="7" max="7" width="9" style="22"/>
    <col min="8" max="8" width="9.125" style="22" bestFit="1" customWidth="1"/>
    <col min="9" max="256" width="9" style="22"/>
    <col min="257" max="257" width="8.5" style="22" bestFit="1" customWidth="1"/>
    <col min="258" max="258" width="7.25" style="22" customWidth="1"/>
    <col min="259" max="259" width="7.125" style="22" customWidth="1"/>
    <col min="260" max="260" width="7" style="22" customWidth="1"/>
    <col min="261" max="261" width="7.25" style="22" customWidth="1"/>
    <col min="262" max="262" width="8.25" style="22" bestFit="1" customWidth="1"/>
    <col min="263" max="263" width="9" style="22"/>
    <col min="264" max="264" width="9.125" style="22" bestFit="1" customWidth="1"/>
    <col min="265" max="512" width="9" style="22"/>
    <col min="513" max="513" width="8.5" style="22" bestFit="1" customWidth="1"/>
    <col min="514" max="514" width="7.25" style="22" customWidth="1"/>
    <col min="515" max="515" width="7.125" style="22" customWidth="1"/>
    <col min="516" max="516" width="7" style="22" customWidth="1"/>
    <col min="517" max="517" width="7.25" style="22" customWidth="1"/>
    <col min="518" max="518" width="8.25" style="22" bestFit="1" customWidth="1"/>
    <col min="519" max="519" width="9" style="22"/>
    <col min="520" max="520" width="9.125" style="22" bestFit="1" customWidth="1"/>
    <col min="521" max="768" width="9" style="22"/>
    <col min="769" max="769" width="8.5" style="22" bestFit="1" customWidth="1"/>
    <col min="770" max="770" width="7.25" style="22" customWidth="1"/>
    <col min="771" max="771" width="7.125" style="22" customWidth="1"/>
    <col min="772" max="772" width="7" style="22" customWidth="1"/>
    <col min="773" max="773" width="7.25" style="22" customWidth="1"/>
    <col min="774" max="774" width="8.25" style="22" bestFit="1" customWidth="1"/>
    <col min="775" max="775" width="9" style="22"/>
    <col min="776" max="776" width="9.125" style="22" bestFit="1" customWidth="1"/>
    <col min="777" max="1024" width="9" style="22"/>
    <col min="1025" max="1025" width="8.5" style="22" bestFit="1" customWidth="1"/>
    <col min="1026" max="1026" width="7.25" style="22" customWidth="1"/>
    <col min="1027" max="1027" width="7.125" style="22" customWidth="1"/>
    <col min="1028" max="1028" width="7" style="22" customWidth="1"/>
    <col min="1029" max="1029" width="7.25" style="22" customWidth="1"/>
    <col min="1030" max="1030" width="8.25" style="22" bestFit="1" customWidth="1"/>
    <col min="1031" max="1031" width="9" style="22"/>
    <col min="1032" max="1032" width="9.125" style="22" bestFit="1" customWidth="1"/>
    <col min="1033" max="1280" width="9" style="22"/>
    <col min="1281" max="1281" width="8.5" style="22" bestFit="1" customWidth="1"/>
    <col min="1282" max="1282" width="7.25" style="22" customWidth="1"/>
    <col min="1283" max="1283" width="7.125" style="22" customWidth="1"/>
    <col min="1284" max="1284" width="7" style="22" customWidth="1"/>
    <col min="1285" max="1285" width="7.25" style="22" customWidth="1"/>
    <col min="1286" max="1286" width="8.25" style="22" bestFit="1" customWidth="1"/>
    <col min="1287" max="1287" width="9" style="22"/>
    <col min="1288" max="1288" width="9.125" style="22" bestFit="1" customWidth="1"/>
    <col min="1289" max="1536" width="9" style="22"/>
    <col min="1537" max="1537" width="8.5" style="22" bestFit="1" customWidth="1"/>
    <col min="1538" max="1538" width="7.25" style="22" customWidth="1"/>
    <col min="1539" max="1539" width="7.125" style="22" customWidth="1"/>
    <col min="1540" max="1540" width="7" style="22" customWidth="1"/>
    <col min="1541" max="1541" width="7.25" style="22" customWidth="1"/>
    <col min="1542" max="1542" width="8.25" style="22" bestFit="1" customWidth="1"/>
    <col min="1543" max="1543" width="9" style="22"/>
    <col min="1544" max="1544" width="9.125" style="22" bestFit="1" customWidth="1"/>
    <col min="1545" max="1792" width="9" style="22"/>
    <col min="1793" max="1793" width="8.5" style="22" bestFit="1" customWidth="1"/>
    <col min="1794" max="1794" width="7.25" style="22" customWidth="1"/>
    <col min="1795" max="1795" width="7.125" style="22" customWidth="1"/>
    <col min="1796" max="1796" width="7" style="22" customWidth="1"/>
    <col min="1797" max="1797" width="7.25" style="22" customWidth="1"/>
    <col min="1798" max="1798" width="8.25" style="22" bestFit="1" customWidth="1"/>
    <col min="1799" max="1799" width="9" style="22"/>
    <col min="1800" max="1800" width="9.125" style="22" bestFit="1" customWidth="1"/>
    <col min="1801" max="2048" width="9" style="22"/>
    <col min="2049" max="2049" width="8.5" style="22" bestFit="1" customWidth="1"/>
    <col min="2050" max="2050" width="7.25" style="22" customWidth="1"/>
    <col min="2051" max="2051" width="7.125" style="22" customWidth="1"/>
    <col min="2052" max="2052" width="7" style="22" customWidth="1"/>
    <col min="2053" max="2053" width="7.25" style="22" customWidth="1"/>
    <col min="2054" max="2054" width="8.25" style="22" bestFit="1" customWidth="1"/>
    <col min="2055" max="2055" width="9" style="22"/>
    <col min="2056" max="2056" width="9.125" style="22" bestFit="1" customWidth="1"/>
    <col min="2057" max="2304" width="9" style="22"/>
    <col min="2305" max="2305" width="8.5" style="22" bestFit="1" customWidth="1"/>
    <col min="2306" max="2306" width="7.25" style="22" customWidth="1"/>
    <col min="2307" max="2307" width="7.125" style="22" customWidth="1"/>
    <col min="2308" max="2308" width="7" style="22" customWidth="1"/>
    <col min="2309" max="2309" width="7.25" style="22" customWidth="1"/>
    <col min="2310" max="2310" width="8.25" style="22" bestFit="1" customWidth="1"/>
    <col min="2311" max="2311" width="9" style="22"/>
    <col min="2312" max="2312" width="9.125" style="22" bestFit="1" customWidth="1"/>
    <col min="2313" max="2560" width="9" style="22"/>
    <col min="2561" max="2561" width="8.5" style="22" bestFit="1" customWidth="1"/>
    <col min="2562" max="2562" width="7.25" style="22" customWidth="1"/>
    <col min="2563" max="2563" width="7.125" style="22" customWidth="1"/>
    <col min="2564" max="2564" width="7" style="22" customWidth="1"/>
    <col min="2565" max="2565" width="7.25" style="22" customWidth="1"/>
    <col min="2566" max="2566" width="8.25" style="22" bestFit="1" customWidth="1"/>
    <col min="2567" max="2567" width="9" style="22"/>
    <col min="2568" max="2568" width="9.125" style="22" bestFit="1" customWidth="1"/>
    <col min="2569" max="2816" width="9" style="22"/>
    <col min="2817" max="2817" width="8.5" style="22" bestFit="1" customWidth="1"/>
    <col min="2818" max="2818" width="7.25" style="22" customWidth="1"/>
    <col min="2819" max="2819" width="7.125" style="22" customWidth="1"/>
    <col min="2820" max="2820" width="7" style="22" customWidth="1"/>
    <col min="2821" max="2821" width="7.25" style="22" customWidth="1"/>
    <col min="2822" max="2822" width="8.25" style="22" bestFit="1" customWidth="1"/>
    <col min="2823" max="2823" width="9" style="22"/>
    <col min="2824" max="2824" width="9.125" style="22" bestFit="1" customWidth="1"/>
    <col min="2825" max="3072" width="9" style="22"/>
    <col min="3073" max="3073" width="8.5" style="22" bestFit="1" customWidth="1"/>
    <col min="3074" max="3074" width="7.25" style="22" customWidth="1"/>
    <col min="3075" max="3075" width="7.125" style="22" customWidth="1"/>
    <col min="3076" max="3076" width="7" style="22" customWidth="1"/>
    <col min="3077" max="3077" width="7.25" style="22" customWidth="1"/>
    <col min="3078" max="3078" width="8.25" style="22" bestFit="1" customWidth="1"/>
    <col min="3079" max="3079" width="9" style="22"/>
    <col min="3080" max="3080" width="9.125" style="22" bestFit="1" customWidth="1"/>
    <col min="3081" max="3328" width="9" style="22"/>
    <col min="3329" max="3329" width="8.5" style="22" bestFit="1" customWidth="1"/>
    <col min="3330" max="3330" width="7.25" style="22" customWidth="1"/>
    <col min="3331" max="3331" width="7.125" style="22" customWidth="1"/>
    <col min="3332" max="3332" width="7" style="22" customWidth="1"/>
    <col min="3333" max="3333" width="7.25" style="22" customWidth="1"/>
    <col min="3334" max="3334" width="8.25" style="22" bestFit="1" customWidth="1"/>
    <col min="3335" max="3335" width="9" style="22"/>
    <col min="3336" max="3336" width="9.125" style="22" bestFit="1" customWidth="1"/>
    <col min="3337" max="3584" width="9" style="22"/>
    <col min="3585" max="3585" width="8.5" style="22" bestFit="1" customWidth="1"/>
    <col min="3586" max="3586" width="7.25" style="22" customWidth="1"/>
    <col min="3587" max="3587" width="7.125" style="22" customWidth="1"/>
    <col min="3588" max="3588" width="7" style="22" customWidth="1"/>
    <col min="3589" max="3589" width="7.25" style="22" customWidth="1"/>
    <col min="3590" max="3590" width="8.25" style="22" bestFit="1" customWidth="1"/>
    <col min="3591" max="3591" width="9" style="22"/>
    <col min="3592" max="3592" width="9.125" style="22" bestFit="1" customWidth="1"/>
    <col min="3593" max="3840" width="9" style="22"/>
    <col min="3841" max="3841" width="8.5" style="22" bestFit="1" customWidth="1"/>
    <col min="3842" max="3842" width="7.25" style="22" customWidth="1"/>
    <col min="3843" max="3843" width="7.125" style="22" customWidth="1"/>
    <col min="3844" max="3844" width="7" style="22" customWidth="1"/>
    <col min="3845" max="3845" width="7.25" style="22" customWidth="1"/>
    <col min="3846" max="3846" width="8.25" style="22" bestFit="1" customWidth="1"/>
    <col min="3847" max="3847" width="9" style="22"/>
    <col min="3848" max="3848" width="9.125" style="22" bestFit="1" customWidth="1"/>
    <col min="3849" max="4096" width="9" style="22"/>
    <col min="4097" max="4097" width="8.5" style="22" bestFit="1" customWidth="1"/>
    <col min="4098" max="4098" width="7.25" style="22" customWidth="1"/>
    <col min="4099" max="4099" width="7.125" style="22" customWidth="1"/>
    <col min="4100" max="4100" width="7" style="22" customWidth="1"/>
    <col min="4101" max="4101" width="7.25" style="22" customWidth="1"/>
    <col min="4102" max="4102" width="8.25" style="22" bestFit="1" customWidth="1"/>
    <col min="4103" max="4103" width="9" style="22"/>
    <col min="4104" max="4104" width="9.125" style="22" bestFit="1" customWidth="1"/>
    <col min="4105" max="4352" width="9" style="22"/>
    <col min="4353" max="4353" width="8.5" style="22" bestFit="1" customWidth="1"/>
    <col min="4354" max="4354" width="7.25" style="22" customWidth="1"/>
    <col min="4355" max="4355" width="7.125" style="22" customWidth="1"/>
    <col min="4356" max="4356" width="7" style="22" customWidth="1"/>
    <col min="4357" max="4357" width="7.25" style="22" customWidth="1"/>
    <col min="4358" max="4358" width="8.25" style="22" bestFit="1" customWidth="1"/>
    <col min="4359" max="4359" width="9" style="22"/>
    <col min="4360" max="4360" width="9.125" style="22" bestFit="1" customWidth="1"/>
    <col min="4361" max="4608" width="9" style="22"/>
    <col min="4609" max="4609" width="8.5" style="22" bestFit="1" customWidth="1"/>
    <col min="4610" max="4610" width="7.25" style="22" customWidth="1"/>
    <col min="4611" max="4611" width="7.125" style="22" customWidth="1"/>
    <col min="4612" max="4612" width="7" style="22" customWidth="1"/>
    <col min="4613" max="4613" width="7.25" style="22" customWidth="1"/>
    <col min="4614" max="4614" width="8.25" style="22" bestFit="1" customWidth="1"/>
    <col min="4615" max="4615" width="9" style="22"/>
    <col min="4616" max="4616" width="9.125" style="22" bestFit="1" customWidth="1"/>
    <col min="4617" max="4864" width="9" style="22"/>
    <col min="4865" max="4865" width="8.5" style="22" bestFit="1" customWidth="1"/>
    <col min="4866" max="4866" width="7.25" style="22" customWidth="1"/>
    <col min="4867" max="4867" width="7.125" style="22" customWidth="1"/>
    <col min="4868" max="4868" width="7" style="22" customWidth="1"/>
    <col min="4869" max="4869" width="7.25" style="22" customWidth="1"/>
    <col min="4870" max="4870" width="8.25" style="22" bestFit="1" customWidth="1"/>
    <col min="4871" max="4871" width="9" style="22"/>
    <col min="4872" max="4872" width="9.125" style="22" bestFit="1" customWidth="1"/>
    <col min="4873" max="5120" width="9" style="22"/>
    <col min="5121" max="5121" width="8.5" style="22" bestFit="1" customWidth="1"/>
    <col min="5122" max="5122" width="7.25" style="22" customWidth="1"/>
    <col min="5123" max="5123" width="7.125" style="22" customWidth="1"/>
    <col min="5124" max="5124" width="7" style="22" customWidth="1"/>
    <col min="5125" max="5125" width="7.25" style="22" customWidth="1"/>
    <col min="5126" max="5126" width="8.25" style="22" bestFit="1" customWidth="1"/>
    <col min="5127" max="5127" width="9" style="22"/>
    <col min="5128" max="5128" width="9.125" style="22" bestFit="1" customWidth="1"/>
    <col min="5129" max="5376" width="9" style="22"/>
    <col min="5377" max="5377" width="8.5" style="22" bestFit="1" customWidth="1"/>
    <col min="5378" max="5378" width="7.25" style="22" customWidth="1"/>
    <col min="5379" max="5379" width="7.125" style="22" customWidth="1"/>
    <col min="5380" max="5380" width="7" style="22" customWidth="1"/>
    <col min="5381" max="5381" width="7.25" style="22" customWidth="1"/>
    <col min="5382" max="5382" width="8.25" style="22" bestFit="1" customWidth="1"/>
    <col min="5383" max="5383" width="9" style="22"/>
    <col min="5384" max="5384" width="9.125" style="22" bestFit="1" customWidth="1"/>
    <col min="5385" max="5632" width="9" style="22"/>
    <col min="5633" max="5633" width="8.5" style="22" bestFit="1" customWidth="1"/>
    <col min="5634" max="5634" width="7.25" style="22" customWidth="1"/>
    <col min="5635" max="5635" width="7.125" style="22" customWidth="1"/>
    <col min="5636" max="5636" width="7" style="22" customWidth="1"/>
    <col min="5637" max="5637" width="7.25" style="22" customWidth="1"/>
    <col min="5638" max="5638" width="8.25" style="22" bestFit="1" customWidth="1"/>
    <col min="5639" max="5639" width="9" style="22"/>
    <col min="5640" max="5640" width="9.125" style="22" bestFit="1" customWidth="1"/>
    <col min="5641" max="5888" width="9" style="22"/>
    <col min="5889" max="5889" width="8.5" style="22" bestFit="1" customWidth="1"/>
    <col min="5890" max="5890" width="7.25" style="22" customWidth="1"/>
    <col min="5891" max="5891" width="7.125" style="22" customWidth="1"/>
    <col min="5892" max="5892" width="7" style="22" customWidth="1"/>
    <col min="5893" max="5893" width="7.25" style="22" customWidth="1"/>
    <col min="5894" max="5894" width="8.25" style="22" bestFit="1" customWidth="1"/>
    <col min="5895" max="5895" width="9" style="22"/>
    <col min="5896" max="5896" width="9.125" style="22" bestFit="1" customWidth="1"/>
    <col min="5897" max="6144" width="9" style="22"/>
    <col min="6145" max="6145" width="8.5" style="22" bestFit="1" customWidth="1"/>
    <col min="6146" max="6146" width="7.25" style="22" customWidth="1"/>
    <col min="6147" max="6147" width="7.125" style="22" customWidth="1"/>
    <col min="6148" max="6148" width="7" style="22" customWidth="1"/>
    <col min="6149" max="6149" width="7.25" style="22" customWidth="1"/>
    <col min="6150" max="6150" width="8.25" style="22" bestFit="1" customWidth="1"/>
    <col min="6151" max="6151" width="9" style="22"/>
    <col min="6152" max="6152" width="9.125" style="22" bestFit="1" customWidth="1"/>
    <col min="6153" max="6400" width="9" style="22"/>
    <col min="6401" max="6401" width="8.5" style="22" bestFit="1" customWidth="1"/>
    <col min="6402" max="6402" width="7.25" style="22" customWidth="1"/>
    <col min="6403" max="6403" width="7.125" style="22" customWidth="1"/>
    <col min="6404" max="6404" width="7" style="22" customWidth="1"/>
    <col min="6405" max="6405" width="7.25" style="22" customWidth="1"/>
    <col min="6406" max="6406" width="8.25" style="22" bestFit="1" customWidth="1"/>
    <col min="6407" max="6407" width="9" style="22"/>
    <col min="6408" max="6408" width="9.125" style="22" bestFit="1" customWidth="1"/>
    <col min="6409" max="6656" width="9" style="22"/>
    <col min="6657" max="6657" width="8.5" style="22" bestFit="1" customWidth="1"/>
    <col min="6658" max="6658" width="7.25" style="22" customWidth="1"/>
    <col min="6659" max="6659" width="7.125" style="22" customWidth="1"/>
    <col min="6660" max="6660" width="7" style="22" customWidth="1"/>
    <col min="6661" max="6661" width="7.25" style="22" customWidth="1"/>
    <col min="6662" max="6662" width="8.25" style="22" bestFit="1" customWidth="1"/>
    <col min="6663" max="6663" width="9" style="22"/>
    <col min="6664" max="6664" width="9.125" style="22" bestFit="1" customWidth="1"/>
    <col min="6665" max="6912" width="9" style="22"/>
    <col min="6913" max="6913" width="8.5" style="22" bestFit="1" customWidth="1"/>
    <col min="6914" max="6914" width="7.25" style="22" customWidth="1"/>
    <col min="6915" max="6915" width="7.125" style="22" customWidth="1"/>
    <col min="6916" max="6916" width="7" style="22" customWidth="1"/>
    <col min="6917" max="6917" width="7.25" style="22" customWidth="1"/>
    <col min="6918" max="6918" width="8.25" style="22" bestFit="1" customWidth="1"/>
    <col min="6919" max="6919" width="9" style="22"/>
    <col min="6920" max="6920" width="9.125" style="22" bestFit="1" customWidth="1"/>
    <col min="6921" max="7168" width="9" style="22"/>
    <col min="7169" max="7169" width="8.5" style="22" bestFit="1" customWidth="1"/>
    <col min="7170" max="7170" width="7.25" style="22" customWidth="1"/>
    <col min="7171" max="7171" width="7.125" style="22" customWidth="1"/>
    <col min="7172" max="7172" width="7" style="22" customWidth="1"/>
    <col min="7173" max="7173" width="7.25" style="22" customWidth="1"/>
    <col min="7174" max="7174" width="8.25" style="22" bestFit="1" customWidth="1"/>
    <col min="7175" max="7175" width="9" style="22"/>
    <col min="7176" max="7176" width="9.125" style="22" bestFit="1" customWidth="1"/>
    <col min="7177" max="7424" width="9" style="22"/>
    <col min="7425" max="7425" width="8.5" style="22" bestFit="1" customWidth="1"/>
    <col min="7426" max="7426" width="7.25" style="22" customWidth="1"/>
    <col min="7427" max="7427" width="7.125" style="22" customWidth="1"/>
    <col min="7428" max="7428" width="7" style="22" customWidth="1"/>
    <col min="7429" max="7429" width="7.25" style="22" customWidth="1"/>
    <col min="7430" max="7430" width="8.25" style="22" bestFit="1" customWidth="1"/>
    <col min="7431" max="7431" width="9" style="22"/>
    <col min="7432" max="7432" width="9.125" style="22" bestFit="1" customWidth="1"/>
    <col min="7433" max="7680" width="9" style="22"/>
    <col min="7681" max="7681" width="8.5" style="22" bestFit="1" customWidth="1"/>
    <col min="7682" max="7682" width="7.25" style="22" customWidth="1"/>
    <col min="7683" max="7683" width="7.125" style="22" customWidth="1"/>
    <col min="7684" max="7684" width="7" style="22" customWidth="1"/>
    <col min="7685" max="7685" width="7.25" style="22" customWidth="1"/>
    <col min="7686" max="7686" width="8.25" style="22" bestFit="1" customWidth="1"/>
    <col min="7687" max="7687" width="9" style="22"/>
    <col min="7688" max="7688" width="9.125" style="22" bestFit="1" customWidth="1"/>
    <col min="7689" max="7936" width="9" style="22"/>
    <col min="7937" max="7937" width="8.5" style="22" bestFit="1" customWidth="1"/>
    <col min="7938" max="7938" width="7.25" style="22" customWidth="1"/>
    <col min="7939" max="7939" width="7.125" style="22" customWidth="1"/>
    <col min="7940" max="7940" width="7" style="22" customWidth="1"/>
    <col min="7941" max="7941" width="7.25" style="22" customWidth="1"/>
    <col min="7942" max="7942" width="8.25" style="22" bestFit="1" customWidth="1"/>
    <col min="7943" max="7943" width="9" style="22"/>
    <col min="7944" max="7944" width="9.125" style="22" bestFit="1" customWidth="1"/>
    <col min="7945" max="8192" width="9" style="22"/>
    <col min="8193" max="8193" width="8.5" style="22" bestFit="1" customWidth="1"/>
    <col min="8194" max="8194" width="7.25" style="22" customWidth="1"/>
    <col min="8195" max="8195" width="7.125" style="22" customWidth="1"/>
    <col min="8196" max="8196" width="7" style="22" customWidth="1"/>
    <col min="8197" max="8197" width="7.25" style="22" customWidth="1"/>
    <col min="8198" max="8198" width="8.25" style="22" bestFit="1" customWidth="1"/>
    <col min="8199" max="8199" width="9" style="22"/>
    <col min="8200" max="8200" width="9.125" style="22" bestFit="1" customWidth="1"/>
    <col min="8201" max="8448" width="9" style="22"/>
    <col min="8449" max="8449" width="8.5" style="22" bestFit="1" customWidth="1"/>
    <col min="8450" max="8450" width="7.25" style="22" customWidth="1"/>
    <col min="8451" max="8451" width="7.125" style="22" customWidth="1"/>
    <col min="8452" max="8452" width="7" style="22" customWidth="1"/>
    <col min="8453" max="8453" width="7.25" style="22" customWidth="1"/>
    <col min="8454" max="8454" width="8.25" style="22" bestFit="1" customWidth="1"/>
    <col min="8455" max="8455" width="9" style="22"/>
    <col min="8456" max="8456" width="9.125" style="22" bestFit="1" customWidth="1"/>
    <col min="8457" max="8704" width="9" style="22"/>
    <col min="8705" max="8705" width="8.5" style="22" bestFit="1" customWidth="1"/>
    <col min="8706" max="8706" width="7.25" style="22" customWidth="1"/>
    <col min="8707" max="8707" width="7.125" style="22" customWidth="1"/>
    <col min="8708" max="8708" width="7" style="22" customWidth="1"/>
    <col min="8709" max="8709" width="7.25" style="22" customWidth="1"/>
    <col min="8710" max="8710" width="8.25" style="22" bestFit="1" customWidth="1"/>
    <col min="8711" max="8711" width="9" style="22"/>
    <col min="8712" max="8712" width="9.125" style="22" bestFit="1" customWidth="1"/>
    <col min="8713" max="8960" width="9" style="22"/>
    <col min="8961" max="8961" width="8.5" style="22" bestFit="1" customWidth="1"/>
    <col min="8962" max="8962" width="7.25" style="22" customWidth="1"/>
    <col min="8963" max="8963" width="7.125" style="22" customWidth="1"/>
    <col min="8964" max="8964" width="7" style="22" customWidth="1"/>
    <col min="8965" max="8965" width="7.25" style="22" customWidth="1"/>
    <col min="8966" max="8966" width="8.25" style="22" bestFit="1" customWidth="1"/>
    <col min="8967" max="8967" width="9" style="22"/>
    <col min="8968" max="8968" width="9.125" style="22" bestFit="1" customWidth="1"/>
    <col min="8969" max="9216" width="9" style="22"/>
    <col min="9217" max="9217" width="8.5" style="22" bestFit="1" customWidth="1"/>
    <col min="9218" max="9218" width="7.25" style="22" customWidth="1"/>
    <col min="9219" max="9219" width="7.125" style="22" customWidth="1"/>
    <col min="9220" max="9220" width="7" style="22" customWidth="1"/>
    <col min="9221" max="9221" width="7.25" style="22" customWidth="1"/>
    <col min="9222" max="9222" width="8.25" style="22" bestFit="1" customWidth="1"/>
    <col min="9223" max="9223" width="9" style="22"/>
    <col min="9224" max="9224" width="9.125" style="22" bestFit="1" customWidth="1"/>
    <col min="9225" max="9472" width="9" style="22"/>
    <col min="9473" max="9473" width="8.5" style="22" bestFit="1" customWidth="1"/>
    <col min="9474" max="9474" width="7.25" style="22" customWidth="1"/>
    <col min="9475" max="9475" width="7.125" style="22" customWidth="1"/>
    <col min="9476" max="9476" width="7" style="22" customWidth="1"/>
    <col min="9477" max="9477" width="7.25" style="22" customWidth="1"/>
    <col min="9478" max="9478" width="8.25" style="22" bestFit="1" customWidth="1"/>
    <col min="9479" max="9479" width="9" style="22"/>
    <col min="9480" max="9480" width="9.125" style="22" bestFit="1" customWidth="1"/>
    <col min="9481" max="9728" width="9" style="22"/>
    <col min="9729" max="9729" width="8.5" style="22" bestFit="1" customWidth="1"/>
    <col min="9730" max="9730" width="7.25" style="22" customWidth="1"/>
    <col min="9731" max="9731" width="7.125" style="22" customWidth="1"/>
    <col min="9732" max="9732" width="7" style="22" customWidth="1"/>
    <col min="9733" max="9733" width="7.25" style="22" customWidth="1"/>
    <col min="9734" max="9734" width="8.25" style="22" bestFit="1" customWidth="1"/>
    <col min="9735" max="9735" width="9" style="22"/>
    <col min="9736" max="9736" width="9.125" style="22" bestFit="1" customWidth="1"/>
    <col min="9737" max="9984" width="9" style="22"/>
    <col min="9985" max="9985" width="8.5" style="22" bestFit="1" customWidth="1"/>
    <col min="9986" max="9986" width="7.25" style="22" customWidth="1"/>
    <col min="9987" max="9987" width="7.125" style="22" customWidth="1"/>
    <col min="9988" max="9988" width="7" style="22" customWidth="1"/>
    <col min="9989" max="9989" width="7.25" style="22" customWidth="1"/>
    <col min="9990" max="9990" width="8.25" style="22" bestFit="1" customWidth="1"/>
    <col min="9991" max="9991" width="9" style="22"/>
    <col min="9992" max="9992" width="9.125" style="22" bestFit="1" customWidth="1"/>
    <col min="9993" max="10240" width="9" style="22"/>
    <col min="10241" max="10241" width="8.5" style="22" bestFit="1" customWidth="1"/>
    <col min="10242" max="10242" width="7.25" style="22" customWidth="1"/>
    <col min="10243" max="10243" width="7.125" style="22" customWidth="1"/>
    <col min="10244" max="10244" width="7" style="22" customWidth="1"/>
    <col min="10245" max="10245" width="7.25" style="22" customWidth="1"/>
    <col min="10246" max="10246" width="8.25" style="22" bestFit="1" customWidth="1"/>
    <col min="10247" max="10247" width="9" style="22"/>
    <col min="10248" max="10248" width="9.125" style="22" bestFit="1" customWidth="1"/>
    <col min="10249" max="10496" width="9" style="22"/>
    <col min="10497" max="10497" width="8.5" style="22" bestFit="1" customWidth="1"/>
    <col min="10498" max="10498" width="7.25" style="22" customWidth="1"/>
    <col min="10499" max="10499" width="7.125" style="22" customWidth="1"/>
    <col min="10500" max="10500" width="7" style="22" customWidth="1"/>
    <col min="10501" max="10501" width="7.25" style="22" customWidth="1"/>
    <col min="10502" max="10502" width="8.25" style="22" bestFit="1" customWidth="1"/>
    <col min="10503" max="10503" width="9" style="22"/>
    <col min="10504" max="10504" width="9.125" style="22" bestFit="1" customWidth="1"/>
    <col min="10505" max="10752" width="9" style="22"/>
    <col min="10753" max="10753" width="8.5" style="22" bestFit="1" customWidth="1"/>
    <col min="10754" max="10754" width="7.25" style="22" customWidth="1"/>
    <col min="10755" max="10755" width="7.125" style="22" customWidth="1"/>
    <col min="10756" max="10756" width="7" style="22" customWidth="1"/>
    <col min="10757" max="10757" width="7.25" style="22" customWidth="1"/>
    <col min="10758" max="10758" width="8.25" style="22" bestFit="1" customWidth="1"/>
    <col min="10759" max="10759" width="9" style="22"/>
    <col min="10760" max="10760" width="9.125" style="22" bestFit="1" customWidth="1"/>
    <col min="10761" max="11008" width="9" style="22"/>
    <col min="11009" max="11009" width="8.5" style="22" bestFit="1" customWidth="1"/>
    <col min="11010" max="11010" width="7.25" style="22" customWidth="1"/>
    <col min="11011" max="11011" width="7.125" style="22" customWidth="1"/>
    <col min="11012" max="11012" width="7" style="22" customWidth="1"/>
    <col min="11013" max="11013" width="7.25" style="22" customWidth="1"/>
    <col min="11014" max="11014" width="8.25" style="22" bestFit="1" customWidth="1"/>
    <col min="11015" max="11015" width="9" style="22"/>
    <col min="11016" max="11016" width="9.125" style="22" bestFit="1" customWidth="1"/>
    <col min="11017" max="11264" width="9" style="22"/>
    <col min="11265" max="11265" width="8.5" style="22" bestFit="1" customWidth="1"/>
    <col min="11266" max="11266" width="7.25" style="22" customWidth="1"/>
    <col min="11267" max="11267" width="7.125" style="22" customWidth="1"/>
    <col min="11268" max="11268" width="7" style="22" customWidth="1"/>
    <col min="11269" max="11269" width="7.25" style="22" customWidth="1"/>
    <col min="11270" max="11270" width="8.25" style="22" bestFit="1" customWidth="1"/>
    <col min="11271" max="11271" width="9" style="22"/>
    <col min="11272" max="11272" width="9.125" style="22" bestFit="1" customWidth="1"/>
    <col min="11273" max="11520" width="9" style="22"/>
    <col min="11521" max="11521" width="8.5" style="22" bestFit="1" customWidth="1"/>
    <col min="11522" max="11522" width="7.25" style="22" customWidth="1"/>
    <col min="11523" max="11523" width="7.125" style="22" customWidth="1"/>
    <col min="11524" max="11524" width="7" style="22" customWidth="1"/>
    <col min="11525" max="11525" width="7.25" style="22" customWidth="1"/>
    <col min="11526" max="11526" width="8.25" style="22" bestFit="1" customWidth="1"/>
    <col min="11527" max="11527" width="9" style="22"/>
    <col min="11528" max="11528" width="9.125" style="22" bestFit="1" customWidth="1"/>
    <col min="11529" max="11776" width="9" style="22"/>
    <col min="11777" max="11777" width="8.5" style="22" bestFit="1" customWidth="1"/>
    <col min="11778" max="11778" width="7.25" style="22" customWidth="1"/>
    <col min="11779" max="11779" width="7.125" style="22" customWidth="1"/>
    <col min="11780" max="11780" width="7" style="22" customWidth="1"/>
    <col min="11781" max="11781" width="7.25" style="22" customWidth="1"/>
    <col min="11782" max="11782" width="8.25" style="22" bestFit="1" customWidth="1"/>
    <col min="11783" max="11783" width="9" style="22"/>
    <col min="11784" max="11784" width="9.125" style="22" bestFit="1" customWidth="1"/>
    <col min="11785" max="12032" width="9" style="22"/>
    <col min="12033" max="12033" width="8.5" style="22" bestFit="1" customWidth="1"/>
    <col min="12034" max="12034" width="7.25" style="22" customWidth="1"/>
    <col min="12035" max="12035" width="7.125" style="22" customWidth="1"/>
    <col min="12036" max="12036" width="7" style="22" customWidth="1"/>
    <col min="12037" max="12037" width="7.25" style="22" customWidth="1"/>
    <col min="12038" max="12038" width="8.25" style="22" bestFit="1" customWidth="1"/>
    <col min="12039" max="12039" width="9" style="22"/>
    <col min="12040" max="12040" width="9.125" style="22" bestFit="1" customWidth="1"/>
    <col min="12041" max="12288" width="9" style="22"/>
    <col min="12289" max="12289" width="8.5" style="22" bestFit="1" customWidth="1"/>
    <col min="12290" max="12290" width="7.25" style="22" customWidth="1"/>
    <col min="12291" max="12291" width="7.125" style="22" customWidth="1"/>
    <col min="12292" max="12292" width="7" style="22" customWidth="1"/>
    <col min="12293" max="12293" width="7.25" style="22" customWidth="1"/>
    <col min="12294" max="12294" width="8.25" style="22" bestFit="1" customWidth="1"/>
    <col min="12295" max="12295" width="9" style="22"/>
    <col min="12296" max="12296" width="9.125" style="22" bestFit="1" customWidth="1"/>
    <col min="12297" max="12544" width="9" style="22"/>
    <col min="12545" max="12545" width="8.5" style="22" bestFit="1" customWidth="1"/>
    <col min="12546" max="12546" width="7.25" style="22" customWidth="1"/>
    <col min="12547" max="12547" width="7.125" style="22" customWidth="1"/>
    <col min="12548" max="12548" width="7" style="22" customWidth="1"/>
    <col min="12549" max="12549" width="7.25" style="22" customWidth="1"/>
    <col min="12550" max="12550" width="8.25" style="22" bestFit="1" customWidth="1"/>
    <col min="12551" max="12551" width="9" style="22"/>
    <col min="12552" max="12552" width="9.125" style="22" bestFit="1" customWidth="1"/>
    <col min="12553" max="12800" width="9" style="22"/>
    <col min="12801" max="12801" width="8.5" style="22" bestFit="1" customWidth="1"/>
    <col min="12802" max="12802" width="7.25" style="22" customWidth="1"/>
    <col min="12803" max="12803" width="7.125" style="22" customWidth="1"/>
    <col min="12804" max="12804" width="7" style="22" customWidth="1"/>
    <col min="12805" max="12805" width="7.25" style="22" customWidth="1"/>
    <col min="12806" max="12806" width="8.25" style="22" bestFit="1" customWidth="1"/>
    <col min="12807" max="12807" width="9" style="22"/>
    <col min="12808" max="12808" width="9.125" style="22" bestFit="1" customWidth="1"/>
    <col min="12809" max="13056" width="9" style="22"/>
    <col min="13057" max="13057" width="8.5" style="22" bestFit="1" customWidth="1"/>
    <col min="13058" max="13058" width="7.25" style="22" customWidth="1"/>
    <col min="13059" max="13059" width="7.125" style="22" customWidth="1"/>
    <col min="13060" max="13060" width="7" style="22" customWidth="1"/>
    <col min="13061" max="13061" width="7.25" style="22" customWidth="1"/>
    <col min="13062" max="13062" width="8.25" style="22" bestFit="1" customWidth="1"/>
    <col min="13063" max="13063" width="9" style="22"/>
    <col min="13064" max="13064" width="9.125" style="22" bestFit="1" customWidth="1"/>
    <col min="13065" max="13312" width="9" style="22"/>
    <col min="13313" max="13313" width="8.5" style="22" bestFit="1" customWidth="1"/>
    <col min="13314" max="13314" width="7.25" style="22" customWidth="1"/>
    <col min="13315" max="13315" width="7.125" style="22" customWidth="1"/>
    <col min="13316" max="13316" width="7" style="22" customWidth="1"/>
    <col min="13317" max="13317" width="7.25" style="22" customWidth="1"/>
    <col min="13318" max="13318" width="8.25" style="22" bestFit="1" customWidth="1"/>
    <col min="13319" max="13319" width="9" style="22"/>
    <col min="13320" max="13320" width="9.125" style="22" bestFit="1" customWidth="1"/>
    <col min="13321" max="13568" width="9" style="22"/>
    <col min="13569" max="13569" width="8.5" style="22" bestFit="1" customWidth="1"/>
    <col min="13570" max="13570" width="7.25" style="22" customWidth="1"/>
    <col min="13571" max="13571" width="7.125" style="22" customWidth="1"/>
    <col min="13572" max="13572" width="7" style="22" customWidth="1"/>
    <col min="13573" max="13573" width="7.25" style="22" customWidth="1"/>
    <col min="13574" max="13574" width="8.25" style="22" bestFit="1" customWidth="1"/>
    <col min="13575" max="13575" width="9" style="22"/>
    <col min="13576" max="13576" width="9.125" style="22" bestFit="1" customWidth="1"/>
    <col min="13577" max="13824" width="9" style="22"/>
    <col min="13825" max="13825" width="8.5" style="22" bestFit="1" customWidth="1"/>
    <col min="13826" max="13826" width="7.25" style="22" customWidth="1"/>
    <col min="13827" max="13827" width="7.125" style="22" customWidth="1"/>
    <col min="13828" max="13828" width="7" style="22" customWidth="1"/>
    <col min="13829" max="13829" width="7.25" style="22" customWidth="1"/>
    <col min="13830" max="13830" width="8.25" style="22" bestFit="1" customWidth="1"/>
    <col min="13831" max="13831" width="9" style="22"/>
    <col min="13832" max="13832" width="9.125" style="22" bestFit="1" customWidth="1"/>
    <col min="13833" max="14080" width="9" style="22"/>
    <col min="14081" max="14081" width="8.5" style="22" bestFit="1" customWidth="1"/>
    <col min="14082" max="14082" width="7.25" style="22" customWidth="1"/>
    <col min="14083" max="14083" width="7.125" style="22" customWidth="1"/>
    <col min="14084" max="14084" width="7" style="22" customWidth="1"/>
    <col min="14085" max="14085" width="7.25" style="22" customWidth="1"/>
    <col min="14086" max="14086" width="8.25" style="22" bestFit="1" customWidth="1"/>
    <col min="14087" max="14087" width="9" style="22"/>
    <col min="14088" max="14088" width="9.125" style="22" bestFit="1" customWidth="1"/>
    <col min="14089" max="14336" width="9" style="22"/>
    <col min="14337" max="14337" width="8.5" style="22" bestFit="1" customWidth="1"/>
    <col min="14338" max="14338" width="7.25" style="22" customWidth="1"/>
    <col min="14339" max="14339" width="7.125" style="22" customWidth="1"/>
    <col min="14340" max="14340" width="7" style="22" customWidth="1"/>
    <col min="14341" max="14341" width="7.25" style="22" customWidth="1"/>
    <col min="14342" max="14342" width="8.25" style="22" bestFit="1" customWidth="1"/>
    <col min="14343" max="14343" width="9" style="22"/>
    <col min="14344" max="14344" width="9.125" style="22" bestFit="1" customWidth="1"/>
    <col min="14345" max="14592" width="9" style="22"/>
    <col min="14593" max="14593" width="8.5" style="22" bestFit="1" customWidth="1"/>
    <col min="14594" max="14594" width="7.25" style="22" customWidth="1"/>
    <col min="14595" max="14595" width="7.125" style="22" customWidth="1"/>
    <col min="14596" max="14596" width="7" style="22" customWidth="1"/>
    <col min="14597" max="14597" width="7.25" style="22" customWidth="1"/>
    <col min="14598" max="14598" width="8.25" style="22" bestFit="1" customWidth="1"/>
    <col min="14599" max="14599" width="9" style="22"/>
    <col min="14600" max="14600" width="9.125" style="22" bestFit="1" customWidth="1"/>
    <col min="14601" max="14848" width="9" style="22"/>
    <col min="14849" max="14849" width="8.5" style="22" bestFit="1" customWidth="1"/>
    <col min="14850" max="14850" width="7.25" style="22" customWidth="1"/>
    <col min="14851" max="14851" width="7.125" style="22" customWidth="1"/>
    <col min="14852" max="14852" width="7" style="22" customWidth="1"/>
    <col min="14853" max="14853" width="7.25" style="22" customWidth="1"/>
    <col min="14854" max="14854" width="8.25" style="22" bestFit="1" customWidth="1"/>
    <col min="14855" max="14855" width="9" style="22"/>
    <col min="14856" max="14856" width="9.125" style="22" bestFit="1" customWidth="1"/>
    <col min="14857" max="15104" width="9" style="22"/>
    <col min="15105" max="15105" width="8.5" style="22" bestFit="1" customWidth="1"/>
    <col min="15106" max="15106" width="7.25" style="22" customWidth="1"/>
    <col min="15107" max="15107" width="7.125" style="22" customWidth="1"/>
    <col min="15108" max="15108" width="7" style="22" customWidth="1"/>
    <col min="15109" max="15109" width="7.25" style="22" customWidth="1"/>
    <col min="15110" max="15110" width="8.25" style="22" bestFit="1" customWidth="1"/>
    <col min="15111" max="15111" width="9" style="22"/>
    <col min="15112" max="15112" width="9.125" style="22" bestFit="1" customWidth="1"/>
    <col min="15113" max="15360" width="9" style="22"/>
    <col min="15361" max="15361" width="8.5" style="22" bestFit="1" customWidth="1"/>
    <col min="15362" max="15362" width="7.25" style="22" customWidth="1"/>
    <col min="15363" max="15363" width="7.125" style="22" customWidth="1"/>
    <col min="15364" max="15364" width="7" style="22" customWidth="1"/>
    <col min="15365" max="15365" width="7.25" style="22" customWidth="1"/>
    <col min="15366" max="15366" width="8.25" style="22" bestFit="1" customWidth="1"/>
    <col min="15367" max="15367" width="9" style="22"/>
    <col min="15368" max="15368" width="9.125" style="22" bestFit="1" customWidth="1"/>
    <col min="15369" max="15616" width="9" style="22"/>
    <col min="15617" max="15617" width="8.5" style="22" bestFit="1" customWidth="1"/>
    <col min="15618" max="15618" width="7.25" style="22" customWidth="1"/>
    <col min="15619" max="15619" width="7.125" style="22" customWidth="1"/>
    <col min="15620" max="15620" width="7" style="22" customWidth="1"/>
    <col min="15621" max="15621" width="7.25" style="22" customWidth="1"/>
    <col min="15622" max="15622" width="8.25" style="22" bestFit="1" customWidth="1"/>
    <col min="15623" max="15623" width="9" style="22"/>
    <col min="15624" max="15624" width="9.125" style="22" bestFit="1" customWidth="1"/>
    <col min="15625" max="15872" width="9" style="22"/>
    <col min="15873" max="15873" width="8.5" style="22" bestFit="1" customWidth="1"/>
    <col min="15874" max="15874" width="7.25" style="22" customWidth="1"/>
    <col min="15875" max="15875" width="7.125" style="22" customWidth="1"/>
    <col min="15876" max="15876" width="7" style="22" customWidth="1"/>
    <col min="15877" max="15877" width="7.25" style="22" customWidth="1"/>
    <col min="15878" max="15878" width="8.25" style="22" bestFit="1" customWidth="1"/>
    <col min="15879" max="15879" width="9" style="22"/>
    <col min="15880" max="15880" width="9.125" style="22" bestFit="1" customWidth="1"/>
    <col min="15881" max="16128" width="9" style="22"/>
    <col min="16129" max="16129" width="8.5" style="22" bestFit="1" customWidth="1"/>
    <col min="16130" max="16130" width="7.25" style="22" customWidth="1"/>
    <col min="16131" max="16131" width="7.125" style="22" customWidth="1"/>
    <col min="16132" max="16132" width="7" style="22" customWidth="1"/>
    <col min="16133" max="16133" width="7.25" style="22" customWidth="1"/>
    <col min="16134" max="16134" width="8.25" style="22" bestFit="1" customWidth="1"/>
    <col min="16135" max="16135" width="9" style="22"/>
    <col min="16136" max="16136" width="9.125" style="22" bestFit="1" customWidth="1"/>
    <col min="16137" max="16384" width="9" style="22"/>
  </cols>
  <sheetData>
    <row r="1" spans="1:16" x14ac:dyDescent="0.25">
      <c r="A1" s="204" t="s">
        <v>0</v>
      </c>
      <c r="B1" s="204"/>
      <c r="C1" s="204"/>
      <c r="D1" s="204"/>
      <c r="E1" s="204"/>
      <c r="F1" s="204"/>
      <c r="G1" s="204"/>
      <c r="H1" s="204"/>
      <c r="O1" s="23"/>
      <c r="P1" s="24"/>
    </row>
    <row r="2" spans="1:16" x14ac:dyDescent="0.25">
      <c r="A2" s="25" t="s">
        <v>1</v>
      </c>
      <c r="B2" s="25" t="s">
        <v>2</v>
      </c>
      <c r="C2" s="25" t="s">
        <v>3</v>
      </c>
      <c r="D2" s="25" t="s">
        <v>4</v>
      </c>
      <c r="E2" s="25" t="s">
        <v>5</v>
      </c>
      <c r="F2" s="25" t="s">
        <v>6</v>
      </c>
      <c r="G2" s="25" t="s">
        <v>7</v>
      </c>
      <c r="H2" s="25" t="s">
        <v>8</v>
      </c>
    </row>
    <row r="3" spans="1:16" x14ac:dyDescent="0.25">
      <c r="A3" s="26" t="s">
        <v>9</v>
      </c>
      <c r="B3" s="26" t="s">
        <v>10</v>
      </c>
      <c r="C3" s="26" t="str">
        <f>RIGHT(B3,1)</f>
        <v>2</v>
      </c>
      <c r="D3" s="26" t="str">
        <f>MID(B3,2,3)</f>
        <v>125</v>
      </c>
      <c r="E3" s="25">
        <v>80000</v>
      </c>
      <c r="F3" s="25">
        <v>15</v>
      </c>
      <c r="G3" s="25">
        <f>IF(C3=1,0.3*E3*F3,0.5*E3*F3)</f>
        <v>600000</v>
      </c>
      <c r="H3" s="25"/>
    </row>
    <row r="4" spans="1:16" x14ac:dyDescent="0.25">
      <c r="A4" s="26" t="s">
        <v>11</v>
      </c>
      <c r="B4" s="26" t="s">
        <v>12</v>
      </c>
      <c r="C4" s="26" t="str">
        <f t="shared" ref="C4:C6" si="0">RIGHT(B4,1)</f>
        <v>1</v>
      </c>
      <c r="D4" s="26" t="str">
        <f>MID(B4,2,3)</f>
        <v>201</v>
      </c>
      <c r="E4" s="25">
        <v>200000</v>
      </c>
      <c r="F4" s="25">
        <v>24</v>
      </c>
      <c r="G4" s="25">
        <f t="shared" ref="G4:G6" si="1">IF(C4=1,0.3*E4*F4,0.5*E4*F4)</f>
        <v>2400000</v>
      </c>
      <c r="H4" s="25"/>
    </row>
    <row r="5" spans="1:16" x14ac:dyDescent="0.25">
      <c r="A5" s="26" t="s">
        <v>13</v>
      </c>
      <c r="B5" s="26" t="s">
        <v>14</v>
      </c>
      <c r="C5" s="26" t="str">
        <f t="shared" si="0"/>
        <v>2</v>
      </c>
      <c r="D5" s="26" t="str">
        <f>MID(B5,2,3)</f>
        <v>098</v>
      </c>
      <c r="E5" s="25">
        <v>150000</v>
      </c>
      <c r="F5" s="25">
        <v>12</v>
      </c>
      <c r="G5" s="25">
        <f t="shared" si="1"/>
        <v>900000</v>
      </c>
      <c r="H5" s="25"/>
    </row>
    <row r="6" spans="1:16" x14ac:dyDescent="0.25">
      <c r="A6" s="26" t="s">
        <v>15</v>
      </c>
      <c r="B6" s="26" t="s">
        <v>16</v>
      </c>
      <c r="C6" s="26" t="str">
        <f t="shared" si="0"/>
        <v>1</v>
      </c>
      <c r="D6" s="26" t="str">
        <f>MID(B6,2,3)</f>
        <v>580</v>
      </c>
      <c r="E6" s="25">
        <v>120000</v>
      </c>
      <c r="F6" s="25">
        <v>30</v>
      </c>
      <c r="G6" s="25">
        <f t="shared" si="1"/>
        <v>1800000</v>
      </c>
      <c r="H6" s="25"/>
    </row>
    <row r="8" spans="1:16" x14ac:dyDescent="0.25">
      <c r="A8" s="22" t="s">
        <v>17</v>
      </c>
    </row>
    <row r="9" spans="1:16" x14ac:dyDescent="0.25">
      <c r="A9" s="22" t="s">
        <v>18</v>
      </c>
    </row>
    <row r="10" spans="1:16" x14ac:dyDescent="0.25">
      <c r="A10" s="22" t="s">
        <v>19</v>
      </c>
    </row>
    <row r="11" spans="1:16" x14ac:dyDescent="0.25">
      <c r="A11" s="22" t="s">
        <v>20</v>
      </c>
    </row>
    <row r="12" spans="1:16" x14ac:dyDescent="0.25">
      <c r="B12" s="22" t="s">
        <v>21</v>
      </c>
    </row>
    <row r="13" spans="1:16" x14ac:dyDescent="0.25">
      <c r="B13" s="22" t="s">
        <v>22</v>
      </c>
    </row>
    <row r="14" spans="1:16" x14ac:dyDescent="0.25">
      <c r="A14" s="22" t="s">
        <v>23</v>
      </c>
    </row>
    <row r="15" spans="1:16" x14ac:dyDescent="0.25">
      <c r="A15" s="22" t="s">
        <v>24</v>
      </c>
    </row>
    <row r="16" spans="1:16" x14ac:dyDescent="0.25">
      <c r="A16" s="22" t="s">
        <v>25</v>
      </c>
    </row>
    <row r="17" spans="1:1" x14ac:dyDescent="0.25">
      <c r="A17" s="22" t="s">
        <v>26</v>
      </c>
    </row>
    <row r="18" spans="1:1" x14ac:dyDescent="0.25">
      <c r="A18" s="22" t="s">
        <v>27</v>
      </c>
    </row>
  </sheetData>
  <mergeCells count="1">
    <mergeCell ref="A1:H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41"/>
  <sheetViews>
    <sheetView workbookViewId="0">
      <selection activeCell="W10" sqref="W10"/>
    </sheetView>
  </sheetViews>
  <sheetFormatPr defaultRowHeight="15.75" x14ac:dyDescent="0.25"/>
  <cols>
    <col min="1" max="1" width="9" style="1"/>
    <col min="2" max="2" width="5.875" style="1" customWidth="1"/>
    <col min="3" max="3" width="7.25" style="1" customWidth="1"/>
    <col min="4" max="4" width="5.125" style="1" customWidth="1"/>
    <col min="5" max="5" width="3.125" style="1" customWidth="1"/>
    <col min="6" max="6" width="4.375" style="1" customWidth="1"/>
    <col min="7" max="7" width="4.25" style="1" customWidth="1"/>
    <col min="8" max="8" width="3.25" style="1" customWidth="1"/>
    <col min="9" max="9" width="3.875" style="1" customWidth="1"/>
    <col min="10" max="10" width="4.25" style="1" customWidth="1"/>
    <col min="11" max="11" width="5" style="1" customWidth="1"/>
    <col min="12" max="12" width="5.875" style="1" customWidth="1"/>
    <col min="13" max="13" width="4.5" style="1" customWidth="1"/>
    <col min="14" max="14" width="5" style="1" customWidth="1"/>
    <col min="15" max="15" width="8.25" style="1" customWidth="1"/>
    <col min="16" max="16" width="8.625" style="1" customWidth="1"/>
    <col min="17" max="17" width="5.375" style="1" customWidth="1"/>
    <col min="18" max="18" width="6.875" style="1" customWidth="1"/>
    <col min="19" max="19" width="7.5" style="1" customWidth="1"/>
    <col min="20" max="20" width="10.625" style="1" customWidth="1"/>
    <col min="21" max="257" width="9" style="1"/>
    <col min="258" max="258" width="5.875" style="1" customWidth="1"/>
    <col min="259" max="259" width="7.25" style="1" customWidth="1"/>
    <col min="260" max="260" width="5.125" style="1" customWidth="1"/>
    <col min="261" max="261" width="3.125" style="1" customWidth="1"/>
    <col min="262" max="262" width="4.375" style="1" customWidth="1"/>
    <col min="263" max="263" width="4.25" style="1" customWidth="1"/>
    <col min="264" max="264" width="3.25" style="1" customWidth="1"/>
    <col min="265" max="265" width="3.875" style="1" customWidth="1"/>
    <col min="266" max="266" width="4.25" style="1" customWidth="1"/>
    <col min="267" max="267" width="5" style="1" customWidth="1"/>
    <col min="268" max="268" width="5.875" style="1" customWidth="1"/>
    <col min="269" max="269" width="4.5" style="1" customWidth="1"/>
    <col min="270" max="270" width="5" style="1" customWidth="1"/>
    <col min="271" max="271" width="8.25" style="1" customWidth="1"/>
    <col min="272" max="272" width="8.625" style="1" customWidth="1"/>
    <col min="273" max="273" width="5.375" style="1" customWidth="1"/>
    <col min="274" max="274" width="6.875" style="1" customWidth="1"/>
    <col min="275" max="275" width="7.5" style="1" customWidth="1"/>
    <col min="276" max="276" width="10.625" style="1" customWidth="1"/>
    <col min="277" max="513" width="9" style="1"/>
    <col min="514" max="514" width="5.875" style="1" customWidth="1"/>
    <col min="515" max="515" width="7.25" style="1" customWidth="1"/>
    <col min="516" max="516" width="5.125" style="1" customWidth="1"/>
    <col min="517" max="517" width="3.125" style="1" customWidth="1"/>
    <col min="518" max="518" width="4.375" style="1" customWidth="1"/>
    <col min="519" max="519" width="4.25" style="1" customWidth="1"/>
    <col min="520" max="520" width="3.25" style="1" customWidth="1"/>
    <col min="521" max="521" width="3.875" style="1" customWidth="1"/>
    <col min="522" max="522" width="4.25" style="1" customWidth="1"/>
    <col min="523" max="523" width="5" style="1" customWidth="1"/>
    <col min="524" max="524" width="5.875" style="1" customWidth="1"/>
    <col min="525" max="525" width="4.5" style="1" customWidth="1"/>
    <col min="526" max="526" width="5" style="1" customWidth="1"/>
    <col min="527" max="527" width="8.25" style="1" customWidth="1"/>
    <col min="528" max="528" width="8.625" style="1" customWidth="1"/>
    <col min="529" max="529" width="5.375" style="1" customWidth="1"/>
    <col min="530" max="530" width="6.875" style="1" customWidth="1"/>
    <col min="531" max="531" width="7.5" style="1" customWidth="1"/>
    <col min="532" max="532" width="10.625" style="1" customWidth="1"/>
    <col min="533" max="769" width="9" style="1"/>
    <col min="770" max="770" width="5.875" style="1" customWidth="1"/>
    <col min="771" max="771" width="7.25" style="1" customWidth="1"/>
    <col min="772" max="772" width="5.125" style="1" customWidth="1"/>
    <col min="773" max="773" width="3.125" style="1" customWidth="1"/>
    <col min="774" max="774" width="4.375" style="1" customWidth="1"/>
    <col min="775" max="775" width="4.25" style="1" customWidth="1"/>
    <col min="776" max="776" width="3.25" style="1" customWidth="1"/>
    <col min="777" max="777" width="3.875" style="1" customWidth="1"/>
    <col min="778" max="778" width="4.25" style="1" customWidth="1"/>
    <col min="779" max="779" width="5" style="1" customWidth="1"/>
    <col min="780" max="780" width="5.875" style="1" customWidth="1"/>
    <col min="781" max="781" width="4.5" style="1" customWidth="1"/>
    <col min="782" max="782" width="5" style="1" customWidth="1"/>
    <col min="783" max="783" width="8.25" style="1" customWidth="1"/>
    <col min="784" max="784" width="8.625" style="1" customWidth="1"/>
    <col min="785" max="785" width="5.375" style="1" customWidth="1"/>
    <col min="786" max="786" width="6.875" style="1" customWidth="1"/>
    <col min="787" max="787" width="7.5" style="1" customWidth="1"/>
    <col min="788" max="788" width="10.625" style="1" customWidth="1"/>
    <col min="789" max="1025" width="9" style="1"/>
    <col min="1026" max="1026" width="5.875" style="1" customWidth="1"/>
    <col min="1027" max="1027" width="7.25" style="1" customWidth="1"/>
    <col min="1028" max="1028" width="5.125" style="1" customWidth="1"/>
    <col min="1029" max="1029" width="3.125" style="1" customWidth="1"/>
    <col min="1030" max="1030" width="4.375" style="1" customWidth="1"/>
    <col min="1031" max="1031" width="4.25" style="1" customWidth="1"/>
    <col min="1032" max="1032" width="3.25" style="1" customWidth="1"/>
    <col min="1033" max="1033" width="3.875" style="1" customWidth="1"/>
    <col min="1034" max="1034" width="4.25" style="1" customWidth="1"/>
    <col min="1035" max="1035" width="5" style="1" customWidth="1"/>
    <col min="1036" max="1036" width="5.875" style="1" customWidth="1"/>
    <col min="1037" max="1037" width="4.5" style="1" customWidth="1"/>
    <col min="1038" max="1038" width="5" style="1" customWidth="1"/>
    <col min="1039" max="1039" width="8.25" style="1" customWidth="1"/>
    <col min="1040" max="1040" width="8.625" style="1" customWidth="1"/>
    <col min="1041" max="1041" width="5.375" style="1" customWidth="1"/>
    <col min="1042" max="1042" width="6.875" style="1" customWidth="1"/>
    <col min="1043" max="1043" width="7.5" style="1" customWidth="1"/>
    <col min="1044" max="1044" width="10.625" style="1" customWidth="1"/>
    <col min="1045" max="1281" width="9" style="1"/>
    <col min="1282" max="1282" width="5.875" style="1" customWidth="1"/>
    <col min="1283" max="1283" width="7.25" style="1" customWidth="1"/>
    <col min="1284" max="1284" width="5.125" style="1" customWidth="1"/>
    <col min="1285" max="1285" width="3.125" style="1" customWidth="1"/>
    <col min="1286" max="1286" width="4.375" style="1" customWidth="1"/>
    <col min="1287" max="1287" width="4.25" style="1" customWidth="1"/>
    <col min="1288" max="1288" width="3.25" style="1" customWidth="1"/>
    <col min="1289" max="1289" width="3.875" style="1" customWidth="1"/>
    <col min="1290" max="1290" width="4.25" style="1" customWidth="1"/>
    <col min="1291" max="1291" width="5" style="1" customWidth="1"/>
    <col min="1292" max="1292" width="5.875" style="1" customWidth="1"/>
    <col min="1293" max="1293" width="4.5" style="1" customWidth="1"/>
    <col min="1294" max="1294" width="5" style="1" customWidth="1"/>
    <col min="1295" max="1295" width="8.25" style="1" customWidth="1"/>
    <col min="1296" max="1296" width="8.625" style="1" customWidth="1"/>
    <col min="1297" max="1297" width="5.375" style="1" customWidth="1"/>
    <col min="1298" max="1298" width="6.875" style="1" customWidth="1"/>
    <col min="1299" max="1299" width="7.5" style="1" customWidth="1"/>
    <col min="1300" max="1300" width="10.625" style="1" customWidth="1"/>
    <col min="1301" max="1537" width="9" style="1"/>
    <col min="1538" max="1538" width="5.875" style="1" customWidth="1"/>
    <col min="1539" max="1539" width="7.25" style="1" customWidth="1"/>
    <col min="1540" max="1540" width="5.125" style="1" customWidth="1"/>
    <col min="1541" max="1541" width="3.125" style="1" customWidth="1"/>
    <col min="1542" max="1542" width="4.375" style="1" customWidth="1"/>
    <col min="1543" max="1543" width="4.25" style="1" customWidth="1"/>
    <col min="1544" max="1544" width="3.25" style="1" customWidth="1"/>
    <col min="1545" max="1545" width="3.875" style="1" customWidth="1"/>
    <col min="1546" max="1546" width="4.25" style="1" customWidth="1"/>
    <col min="1547" max="1547" width="5" style="1" customWidth="1"/>
    <col min="1548" max="1548" width="5.875" style="1" customWidth="1"/>
    <col min="1549" max="1549" width="4.5" style="1" customWidth="1"/>
    <col min="1550" max="1550" width="5" style="1" customWidth="1"/>
    <col min="1551" max="1551" width="8.25" style="1" customWidth="1"/>
    <col min="1552" max="1552" width="8.625" style="1" customWidth="1"/>
    <col min="1553" max="1553" width="5.375" style="1" customWidth="1"/>
    <col min="1554" max="1554" width="6.875" style="1" customWidth="1"/>
    <col min="1555" max="1555" width="7.5" style="1" customWidth="1"/>
    <col min="1556" max="1556" width="10.625" style="1" customWidth="1"/>
    <col min="1557" max="1793" width="9" style="1"/>
    <col min="1794" max="1794" width="5.875" style="1" customWidth="1"/>
    <col min="1795" max="1795" width="7.25" style="1" customWidth="1"/>
    <col min="1796" max="1796" width="5.125" style="1" customWidth="1"/>
    <col min="1797" max="1797" width="3.125" style="1" customWidth="1"/>
    <col min="1798" max="1798" width="4.375" style="1" customWidth="1"/>
    <col min="1799" max="1799" width="4.25" style="1" customWidth="1"/>
    <col min="1800" max="1800" width="3.25" style="1" customWidth="1"/>
    <col min="1801" max="1801" width="3.875" style="1" customWidth="1"/>
    <col min="1802" max="1802" width="4.25" style="1" customWidth="1"/>
    <col min="1803" max="1803" width="5" style="1" customWidth="1"/>
    <col min="1804" max="1804" width="5.875" style="1" customWidth="1"/>
    <col min="1805" max="1805" width="4.5" style="1" customWidth="1"/>
    <col min="1806" max="1806" width="5" style="1" customWidth="1"/>
    <col min="1807" max="1807" width="8.25" style="1" customWidth="1"/>
    <col min="1808" max="1808" width="8.625" style="1" customWidth="1"/>
    <col min="1809" max="1809" width="5.375" style="1" customWidth="1"/>
    <col min="1810" max="1810" width="6.875" style="1" customWidth="1"/>
    <col min="1811" max="1811" width="7.5" style="1" customWidth="1"/>
    <col min="1812" max="1812" width="10.625" style="1" customWidth="1"/>
    <col min="1813" max="2049" width="9" style="1"/>
    <col min="2050" max="2050" width="5.875" style="1" customWidth="1"/>
    <col min="2051" max="2051" width="7.25" style="1" customWidth="1"/>
    <col min="2052" max="2052" width="5.125" style="1" customWidth="1"/>
    <col min="2053" max="2053" width="3.125" style="1" customWidth="1"/>
    <col min="2054" max="2054" width="4.375" style="1" customWidth="1"/>
    <col min="2055" max="2055" width="4.25" style="1" customWidth="1"/>
    <col min="2056" max="2056" width="3.25" style="1" customWidth="1"/>
    <col min="2057" max="2057" width="3.875" style="1" customWidth="1"/>
    <col min="2058" max="2058" width="4.25" style="1" customWidth="1"/>
    <col min="2059" max="2059" width="5" style="1" customWidth="1"/>
    <col min="2060" max="2060" width="5.875" style="1" customWidth="1"/>
    <col min="2061" max="2061" width="4.5" style="1" customWidth="1"/>
    <col min="2062" max="2062" width="5" style="1" customWidth="1"/>
    <col min="2063" max="2063" width="8.25" style="1" customWidth="1"/>
    <col min="2064" max="2064" width="8.625" style="1" customWidth="1"/>
    <col min="2065" max="2065" width="5.375" style="1" customWidth="1"/>
    <col min="2066" max="2066" width="6.875" style="1" customWidth="1"/>
    <col min="2067" max="2067" width="7.5" style="1" customWidth="1"/>
    <col min="2068" max="2068" width="10.625" style="1" customWidth="1"/>
    <col min="2069" max="2305" width="9" style="1"/>
    <col min="2306" max="2306" width="5.875" style="1" customWidth="1"/>
    <col min="2307" max="2307" width="7.25" style="1" customWidth="1"/>
    <col min="2308" max="2308" width="5.125" style="1" customWidth="1"/>
    <col min="2309" max="2309" width="3.125" style="1" customWidth="1"/>
    <col min="2310" max="2310" width="4.375" style="1" customWidth="1"/>
    <col min="2311" max="2311" width="4.25" style="1" customWidth="1"/>
    <col min="2312" max="2312" width="3.25" style="1" customWidth="1"/>
    <col min="2313" max="2313" width="3.875" style="1" customWidth="1"/>
    <col min="2314" max="2314" width="4.25" style="1" customWidth="1"/>
    <col min="2315" max="2315" width="5" style="1" customWidth="1"/>
    <col min="2316" max="2316" width="5.875" style="1" customWidth="1"/>
    <col min="2317" max="2317" width="4.5" style="1" customWidth="1"/>
    <col min="2318" max="2318" width="5" style="1" customWidth="1"/>
    <col min="2319" max="2319" width="8.25" style="1" customWidth="1"/>
    <col min="2320" max="2320" width="8.625" style="1" customWidth="1"/>
    <col min="2321" max="2321" width="5.375" style="1" customWidth="1"/>
    <col min="2322" max="2322" width="6.875" style="1" customWidth="1"/>
    <col min="2323" max="2323" width="7.5" style="1" customWidth="1"/>
    <col min="2324" max="2324" width="10.625" style="1" customWidth="1"/>
    <col min="2325" max="2561" width="9" style="1"/>
    <col min="2562" max="2562" width="5.875" style="1" customWidth="1"/>
    <col min="2563" max="2563" width="7.25" style="1" customWidth="1"/>
    <col min="2564" max="2564" width="5.125" style="1" customWidth="1"/>
    <col min="2565" max="2565" width="3.125" style="1" customWidth="1"/>
    <col min="2566" max="2566" width="4.375" style="1" customWidth="1"/>
    <col min="2567" max="2567" width="4.25" style="1" customWidth="1"/>
    <col min="2568" max="2568" width="3.25" style="1" customWidth="1"/>
    <col min="2569" max="2569" width="3.875" style="1" customWidth="1"/>
    <col min="2570" max="2570" width="4.25" style="1" customWidth="1"/>
    <col min="2571" max="2571" width="5" style="1" customWidth="1"/>
    <col min="2572" max="2572" width="5.875" style="1" customWidth="1"/>
    <col min="2573" max="2573" width="4.5" style="1" customWidth="1"/>
    <col min="2574" max="2574" width="5" style="1" customWidth="1"/>
    <col min="2575" max="2575" width="8.25" style="1" customWidth="1"/>
    <col min="2576" max="2576" width="8.625" style="1" customWidth="1"/>
    <col min="2577" max="2577" width="5.375" style="1" customWidth="1"/>
    <col min="2578" max="2578" width="6.875" style="1" customWidth="1"/>
    <col min="2579" max="2579" width="7.5" style="1" customWidth="1"/>
    <col min="2580" max="2580" width="10.625" style="1" customWidth="1"/>
    <col min="2581" max="2817" width="9" style="1"/>
    <col min="2818" max="2818" width="5.875" style="1" customWidth="1"/>
    <col min="2819" max="2819" width="7.25" style="1" customWidth="1"/>
    <col min="2820" max="2820" width="5.125" style="1" customWidth="1"/>
    <col min="2821" max="2821" width="3.125" style="1" customWidth="1"/>
    <col min="2822" max="2822" width="4.375" style="1" customWidth="1"/>
    <col min="2823" max="2823" width="4.25" style="1" customWidth="1"/>
    <col min="2824" max="2824" width="3.25" style="1" customWidth="1"/>
    <col min="2825" max="2825" width="3.875" style="1" customWidth="1"/>
    <col min="2826" max="2826" width="4.25" style="1" customWidth="1"/>
    <col min="2827" max="2827" width="5" style="1" customWidth="1"/>
    <col min="2828" max="2828" width="5.875" style="1" customWidth="1"/>
    <col min="2829" max="2829" width="4.5" style="1" customWidth="1"/>
    <col min="2830" max="2830" width="5" style="1" customWidth="1"/>
    <col min="2831" max="2831" width="8.25" style="1" customWidth="1"/>
    <col min="2832" max="2832" width="8.625" style="1" customWidth="1"/>
    <col min="2833" max="2833" width="5.375" style="1" customWidth="1"/>
    <col min="2834" max="2834" width="6.875" style="1" customWidth="1"/>
    <col min="2835" max="2835" width="7.5" style="1" customWidth="1"/>
    <col min="2836" max="2836" width="10.625" style="1" customWidth="1"/>
    <col min="2837" max="3073" width="9" style="1"/>
    <col min="3074" max="3074" width="5.875" style="1" customWidth="1"/>
    <col min="3075" max="3075" width="7.25" style="1" customWidth="1"/>
    <col min="3076" max="3076" width="5.125" style="1" customWidth="1"/>
    <col min="3077" max="3077" width="3.125" style="1" customWidth="1"/>
    <col min="3078" max="3078" width="4.375" style="1" customWidth="1"/>
    <col min="3079" max="3079" width="4.25" style="1" customWidth="1"/>
    <col min="3080" max="3080" width="3.25" style="1" customWidth="1"/>
    <col min="3081" max="3081" width="3.875" style="1" customWidth="1"/>
    <col min="3082" max="3082" width="4.25" style="1" customWidth="1"/>
    <col min="3083" max="3083" width="5" style="1" customWidth="1"/>
    <col min="3084" max="3084" width="5.875" style="1" customWidth="1"/>
    <col min="3085" max="3085" width="4.5" style="1" customWidth="1"/>
    <col min="3086" max="3086" width="5" style="1" customWidth="1"/>
    <col min="3087" max="3087" width="8.25" style="1" customWidth="1"/>
    <col min="3088" max="3088" width="8.625" style="1" customWidth="1"/>
    <col min="3089" max="3089" width="5.375" style="1" customWidth="1"/>
    <col min="3090" max="3090" width="6.875" style="1" customWidth="1"/>
    <col min="3091" max="3091" width="7.5" style="1" customWidth="1"/>
    <col min="3092" max="3092" width="10.625" style="1" customWidth="1"/>
    <col min="3093" max="3329" width="9" style="1"/>
    <col min="3330" max="3330" width="5.875" style="1" customWidth="1"/>
    <col min="3331" max="3331" width="7.25" style="1" customWidth="1"/>
    <col min="3332" max="3332" width="5.125" style="1" customWidth="1"/>
    <col min="3333" max="3333" width="3.125" style="1" customWidth="1"/>
    <col min="3334" max="3334" width="4.375" style="1" customWidth="1"/>
    <col min="3335" max="3335" width="4.25" style="1" customWidth="1"/>
    <col min="3336" max="3336" width="3.25" style="1" customWidth="1"/>
    <col min="3337" max="3337" width="3.875" style="1" customWidth="1"/>
    <col min="3338" max="3338" width="4.25" style="1" customWidth="1"/>
    <col min="3339" max="3339" width="5" style="1" customWidth="1"/>
    <col min="3340" max="3340" width="5.875" style="1" customWidth="1"/>
    <col min="3341" max="3341" width="4.5" style="1" customWidth="1"/>
    <col min="3342" max="3342" width="5" style="1" customWidth="1"/>
    <col min="3343" max="3343" width="8.25" style="1" customWidth="1"/>
    <col min="3344" max="3344" width="8.625" style="1" customWidth="1"/>
    <col min="3345" max="3345" width="5.375" style="1" customWidth="1"/>
    <col min="3346" max="3346" width="6.875" style="1" customWidth="1"/>
    <col min="3347" max="3347" width="7.5" style="1" customWidth="1"/>
    <col min="3348" max="3348" width="10.625" style="1" customWidth="1"/>
    <col min="3349" max="3585" width="9" style="1"/>
    <col min="3586" max="3586" width="5.875" style="1" customWidth="1"/>
    <col min="3587" max="3587" width="7.25" style="1" customWidth="1"/>
    <col min="3588" max="3588" width="5.125" style="1" customWidth="1"/>
    <col min="3589" max="3589" width="3.125" style="1" customWidth="1"/>
    <col min="3590" max="3590" width="4.375" style="1" customWidth="1"/>
    <col min="3591" max="3591" width="4.25" style="1" customWidth="1"/>
    <col min="3592" max="3592" width="3.25" style="1" customWidth="1"/>
    <col min="3593" max="3593" width="3.875" style="1" customWidth="1"/>
    <col min="3594" max="3594" width="4.25" style="1" customWidth="1"/>
    <col min="3595" max="3595" width="5" style="1" customWidth="1"/>
    <col min="3596" max="3596" width="5.875" style="1" customWidth="1"/>
    <col min="3597" max="3597" width="4.5" style="1" customWidth="1"/>
    <col min="3598" max="3598" width="5" style="1" customWidth="1"/>
    <col min="3599" max="3599" width="8.25" style="1" customWidth="1"/>
    <col min="3600" max="3600" width="8.625" style="1" customWidth="1"/>
    <col min="3601" max="3601" width="5.375" style="1" customWidth="1"/>
    <col min="3602" max="3602" width="6.875" style="1" customWidth="1"/>
    <col min="3603" max="3603" width="7.5" style="1" customWidth="1"/>
    <col min="3604" max="3604" width="10.625" style="1" customWidth="1"/>
    <col min="3605" max="3841" width="9" style="1"/>
    <col min="3842" max="3842" width="5.875" style="1" customWidth="1"/>
    <col min="3843" max="3843" width="7.25" style="1" customWidth="1"/>
    <col min="3844" max="3844" width="5.125" style="1" customWidth="1"/>
    <col min="3845" max="3845" width="3.125" style="1" customWidth="1"/>
    <col min="3846" max="3846" width="4.375" style="1" customWidth="1"/>
    <col min="3847" max="3847" width="4.25" style="1" customWidth="1"/>
    <col min="3848" max="3848" width="3.25" style="1" customWidth="1"/>
    <col min="3849" max="3849" width="3.875" style="1" customWidth="1"/>
    <col min="3850" max="3850" width="4.25" style="1" customWidth="1"/>
    <col min="3851" max="3851" width="5" style="1" customWidth="1"/>
    <col min="3852" max="3852" width="5.875" style="1" customWidth="1"/>
    <col min="3853" max="3853" width="4.5" style="1" customWidth="1"/>
    <col min="3854" max="3854" width="5" style="1" customWidth="1"/>
    <col min="3855" max="3855" width="8.25" style="1" customWidth="1"/>
    <col min="3856" max="3856" width="8.625" style="1" customWidth="1"/>
    <col min="3857" max="3857" width="5.375" style="1" customWidth="1"/>
    <col min="3858" max="3858" width="6.875" style="1" customWidth="1"/>
    <col min="3859" max="3859" width="7.5" style="1" customWidth="1"/>
    <col min="3860" max="3860" width="10.625" style="1" customWidth="1"/>
    <col min="3861" max="4097" width="9" style="1"/>
    <col min="4098" max="4098" width="5.875" style="1" customWidth="1"/>
    <col min="4099" max="4099" width="7.25" style="1" customWidth="1"/>
    <col min="4100" max="4100" width="5.125" style="1" customWidth="1"/>
    <col min="4101" max="4101" width="3.125" style="1" customWidth="1"/>
    <col min="4102" max="4102" width="4.375" style="1" customWidth="1"/>
    <col min="4103" max="4103" width="4.25" style="1" customWidth="1"/>
    <col min="4104" max="4104" width="3.25" style="1" customWidth="1"/>
    <col min="4105" max="4105" width="3.875" style="1" customWidth="1"/>
    <col min="4106" max="4106" width="4.25" style="1" customWidth="1"/>
    <col min="4107" max="4107" width="5" style="1" customWidth="1"/>
    <col min="4108" max="4108" width="5.875" style="1" customWidth="1"/>
    <col min="4109" max="4109" width="4.5" style="1" customWidth="1"/>
    <col min="4110" max="4110" width="5" style="1" customWidth="1"/>
    <col min="4111" max="4111" width="8.25" style="1" customWidth="1"/>
    <col min="4112" max="4112" width="8.625" style="1" customWidth="1"/>
    <col min="4113" max="4113" width="5.375" style="1" customWidth="1"/>
    <col min="4114" max="4114" width="6.875" style="1" customWidth="1"/>
    <col min="4115" max="4115" width="7.5" style="1" customWidth="1"/>
    <col min="4116" max="4116" width="10.625" style="1" customWidth="1"/>
    <col min="4117" max="4353" width="9" style="1"/>
    <col min="4354" max="4354" width="5.875" style="1" customWidth="1"/>
    <col min="4355" max="4355" width="7.25" style="1" customWidth="1"/>
    <col min="4356" max="4356" width="5.125" style="1" customWidth="1"/>
    <col min="4357" max="4357" width="3.125" style="1" customWidth="1"/>
    <col min="4358" max="4358" width="4.375" style="1" customWidth="1"/>
    <col min="4359" max="4359" width="4.25" style="1" customWidth="1"/>
    <col min="4360" max="4360" width="3.25" style="1" customWidth="1"/>
    <col min="4361" max="4361" width="3.875" style="1" customWidth="1"/>
    <col min="4362" max="4362" width="4.25" style="1" customWidth="1"/>
    <col min="4363" max="4363" width="5" style="1" customWidth="1"/>
    <col min="4364" max="4364" width="5.875" style="1" customWidth="1"/>
    <col min="4365" max="4365" width="4.5" style="1" customWidth="1"/>
    <col min="4366" max="4366" width="5" style="1" customWidth="1"/>
    <col min="4367" max="4367" width="8.25" style="1" customWidth="1"/>
    <col min="4368" max="4368" width="8.625" style="1" customWidth="1"/>
    <col min="4369" max="4369" width="5.375" style="1" customWidth="1"/>
    <col min="4370" max="4370" width="6.875" style="1" customWidth="1"/>
    <col min="4371" max="4371" width="7.5" style="1" customWidth="1"/>
    <col min="4372" max="4372" width="10.625" style="1" customWidth="1"/>
    <col min="4373" max="4609" width="9" style="1"/>
    <col min="4610" max="4610" width="5.875" style="1" customWidth="1"/>
    <col min="4611" max="4611" width="7.25" style="1" customWidth="1"/>
    <col min="4612" max="4612" width="5.125" style="1" customWidth="1"/>
    <col min="4613" max="4613" width="3.125" style="1" customWidth="1"/>
    <col min="4614" max="4614" width="4.375" style="1" customWidth="1"/>
    <col min="4615" max="4615" width="4.25" style="1" customWidth="1"/>
    <col min="4616" max="4616" width="3.25" style="1" customWidth="1"/>
    <col min="4617" max="4617" width="3.875" style="1" customWidth="1"/>
    <col min="4618" max="4618" width="4.25" style="1" customWidth="1"/>
    <col min="4619" max="4619" width="5" style="1" customWidth="1"/>
    <col min="4620" max="4620" width="5.875" style="1" customWidth="1"/>
    <col min="4621" max="4621" width="4.5" style="1" customWidth="1"/>
    <col min="4622" max="4622" width="5" style="1" customWidth="1"/>
    <col min="4623" max="4623" width="8.25" style="1" customWidth="1"/>
    <col min="4624" max="4624" width="8.625" style="1" customWidth="1"/>
    <col min="4625" max="4625" width="5.375" style="1" customWidth="1"/>
    <col min="4626" max="4626" width="6.875" style="1" customWidth="1"/>
    <col min="4627" max="4627" width="7.5" style="1" customWidth="1"/>
    <col min="4628" max="4628" width="10.625" style="1" customWidth="1"/>
    <col min="4629" max="4865" width="9" style="1"/>
    <col min="4866" max="4866" width="5.875" style="1" customWidth="1"/>
    <col min="4867" max="4867" width="7.25" style="1" customWidth="1"/>
    <col min="4868" max="4868" width="5.125" style="1" customWidth="1"/>
    <col min="4869" max="4869" width="3.125" style="1" customWidth="1"/>
    <col min="4870" max="4870" width="4.375" style="1" customWidth="1"/>
    <col min="4871" max="4871" width="4.25" style="1" customWidth="1"/>
    <col min="4872" max="4872" width="3.25" style="1" customWidth="1"/>
    <col min="4873" max="4873" width="3.875" style="1" customWidth="1"/>
    <col min="4874" max="4874" width="4.25" style="1" customWidth="1"/>
    <col min="4875" max="4875" width="5" style="1" customWidth="1"/>
    <col min="4876" max="4876" width="5.875" style="1" customWidth="1"/>
    <col min="4877" max="4877" width="4.5" style="1" customWidth="1"/>
    <col min="4878" max="4878" width="5" style="1" customWidth="1"/>
    <col min="4879" max="4879" width="8.25" style="1" customWidth="1"/>
    <col min="4880" max="4880" width="8.625" style="1" customWidth="1"/>
    <col min="4881" max="4881" width="5.375" style="1" customWidth="1"/>
    <col min="4882" max="4882" width="6.875" style="1" customWidth="1"/>
    <col min="4883" max="4883" width="7.5" style="1" customWidth="1"/>
    <col min="4884" max="4884" width="10.625" style="1" customWidth="1"/>
    <col min="4885" max="5121" width="9" style="1"/>
    <col min="5122" max="5122" width="5.875" style="1" customWidth="1"/>
    <col min="5123" max="5123" width="7.25" style="1" customWidth="1"/>
    <col min="5124" max="5124" width="5.125" style="1" customWidth="1"/>
    <col min="5125" max="5125" width="3.125" style="1" customWidth="1"/>
    <col min="5126" max="5126" width="4.375" style="1" customWidth="1"/>
    <col min="5127" max="5127" width="4.25" style="1" customWidth="1"/>
    <col min="5128" max="5128" width="3.25" style="1" customWidth="1"/>
    <col min="5129" max="5129" width="3.875" style="1" customWidth="1"/>
    <col min="5130" max="5130" width="4.25" style="1" customWidth="1"/>
    <col min="5131" max="5131" width="5" style="1" customWidth="1"/>
    <col min="5132" max="5132" width="5.875" style="1" customWidth="1"/>
    <col min="5133" max="5133" width="4.5" style="1" customWidth="1"/>
    <col min="5134" max="5134" width="5" style="1" customWidth="1"/>
    <col min="5135" max="5135" width="8.25" style="1" customWidth="1"/>
    <col min="5136" max="5136" width="8.625" style="1" customWidth="1"/>
    <col min="5137" max="5137" width="5.375" style="1" customWidth="1"/>
    <col min="5138" max="5138" width="6.875" style="1" customWidth="1"/>
    <col min="5139" max="5139" width="7.5" style="1" customWidth="1"/>
    <col min="5140" max="5140" width="10.625" style="1" customWidth="1"/>
    <col min="5141" max="5377" width="9" style="1"/>
    <col min="5378" max="5378" width="5.875" style="1" customWidth="1"/>
    <col min="5379" max="5379" width="7.25" style="1" customWidth="1"/>
    <col min="5380" max="5380" width="5.125" style="1" customWidth="1"/>
    <col min="5381" max="5381" width="3.125" style="1" customWidth="1"/>
    <col min="5382" max="5382" width="4.375" style="1" customWidth="1"/>
    <col min="5383" max="5383" width="4.25" style="1" customWidth="1"/>
    <col min="5384" max="5384" width="3.25" style="1" customWidth="1"/>
    <col min="5385" max="5385" width="3.875" style="1" customWidth="1"/>
    <col min="5386" max="5386" width="4.25" style="1" customWidth="1"/>
    <col min="5387" max="5387" width="5" style="1" customWidth="1"/>
    <col min="5388" max="5388" width="5.875" style="1" customWidth="1"/>
    <col min="5389" max="5389" width="4.5" style="1" customWidth="1"/>
    <col min="5390" max="5390" width="5" style="1" customWidth="1"/>
    <col min="5391" max="5391" width="8.25" style="1" customWidth="1"/>
    <col min="5392" max="5392" width="8.625" style="1" customWidth="1"/>
    <col min="5393" max="5393" width="5.375" style="1" customWidth="1"/>
    <col min="5394" max="5394" width="6.875" style="1" customWidth="1"/>
    <col min="5395" max="5395" width="7.5" style="1" customWidth="1"/>
    <col min="5396" max="5396" width="10.625" style="1" customWidth="1"/>
    <col min="5397" max="5633" width="9" style="1"/>
    <col min="5634" max="5634" width="5.875" style="1" customWidth="1"/>
    <col min="5635" max="5635" width="7.25" style="1" customWidth="1"/>
    <col min="5636" max="5636" width="5.125" style="1" customWidth="1"/>
    <col min="5637" max="5637" width="3.125" style="1" customWidth="1"/>
    <col min="5638" max="5638" width="4.375" style="1" customWidth="1"/>
    <col min="5639" max="5639" width="4.25" style="1" customWidth="1"/>
    <col min="5640" max="5640" width="3.25" style="1" customWidth="1"/>
    <col min="5641" max="5641" width="3.875" style="1" customWidth="1"/>
    <col min="5642" max="5642" width="4.25" style="1" customWidth="1"/>
    <col min="5643" max="5643" width="5" style="1" customWidth="1"/>
    <col min="5644" max="5644" width="5.875" style="1" customWidth="1"/>
    <col min="5645" max="5645" width="4.5" style="1" customWidth="1"/>
    <col min="5646" max="5646" width="5" style="1" customWidth="1"/>
    <col min="5647" max="5647" width="8.25" style="1" customWidth="1"/>
    <col min="5648" max="5648" width="8.625" style="1" customWidth="1"/>
    <col min="5649" max="5649" width="5.375" style="1" customWidth="1"/>
    <col min="5650" max="5650" width="6.875" style="1" customWidth="1"/>
    <col min="5651" max="5651" width="7.5" style="1" customWidth="1"/>
    <col min="5652" max="5652" width="10.625" style="1" customWidth="1"/>
    <col min="5653" max="5889" width="9" style="1"/>
    <col min="5890" max="5890" width="5.875" style="1" customWidth="1"/>
    <col min="5891" max="5891" width="7.25" style="1" customWidth="1"/>
    <col min="5892" max="5892" width="5.125" style="1" customWidth="1"/>
    <col min="5893" max="5893" width="3.125" style="1" customWidth="1"/>
    <col min="5894" max="5894" width="4.375" style="1" customWidth="1"/>
    <col min="5895" max="5895" width="4.25" style="1" customWidth="1"/>
    <col min="5896" max="5896" width="3.25" style="1" customWidth="1"/>
    <col min="5897" max="5897" width="3.875" style="1" customWidth="1"/>
    <col min="5898" max="5898" width="4.25" style="1" customWidth="1"/>
    <col min="5899" max="5899" width="5" style="1" customWidth="1"/>
    <col min="5900" max="5900" width="5.875" style="1" customWidth="1"/>
    <col min="5901" max="5901" width="4.5" style="1" customWidth="1"/>
    <col min="5902" max="5902" width="5" style="1" customWidth="1"/>
    <col min="5903" max="5903" width="8.25" style="1" customWidth="1"/>
    <col min="5904" max="5904" width="8.625" style="1" customWidth="1"/>
    <col min="5905" max="5905" width="5.375" style="1" customWidth="1"/>
    <col min="5906" max="5906" width="6.875" style="1" customWidth="1"/>
    <col min="5907" max="5907" width="7.5" style="1" customWidth="1"/>
    <col min="5908" max="5908" width="10.625" style="1" customWidth="1"/>
    <col min="5909" max="6145" width="9" style="1"/>
    <col min="6146" max="6146" width="5.875" style="1" customWidth="1"/>
    <col min="6147" max="6147" width="7.25" style="1" customWidth="1"/>
    <col min="6148" max="6148" width="5.125" style="1" customWidth="1"/>
    <col min="6149" max="6149" width="3.125" style="1" customWidth="1"/>
    <col min="6150" max="6150" width="4.375" style="1" customWidth="1"/>
    <col min="6151" max="6151" width="4.25" style="1" customWidth="1"/>
    <col min="6152" max="6152" width="3.25" style="1" customWidth="1"/>
    <col min="6153" max="6153" width="3.875" style="1" customWidth="1"/>
    <col min="6154" max="6154" width="4.25" style="1" customWidth="1"/>
    <col min="6155" max="6155" width="5" style="1" customWidth="1"/>
    <col min="6156" max="6156" width="5.875" style="1" customWidth="1"/>
    <col min="6157" max="6157" width="4.5" style="1" customWidth="1"/>
    <col min="6158" max="6158" width="5" style="1" customWidth="1"/>
    <col min="6159" max="6159" width="8.25" style="1" customWidth="1"/>
    <col min="6160" max="6160" width="8.625" style="1" customWidth="1"/>
    <col min="6161" max="6161" width="5.375" style="1" customWidth="1"/>
    <col min="6162" max="6162" width="6.875" style="1" customWidth="1"/>
    <col min="6163" max="6163" width="7.5" style="1" customWidth="1"/>
    <col min="6164" max="6164" width="10.625" style="1" customWidth="1"/>
    <col min="6165" max="6401" width="9" style="1"/>
    <col min="6402" max="6402" width="5.875" style="1" customWidth="1"/>
    <col min="6403" max="6403" width="7.25" style="1" customWidth="1"/>
    <col min="6404" max="6404" width="5.125" style="1" customWidth="1"/>
    <col min="6405" max="6405" width="3.125" style="1" customWidth="1"/>
    <col min="6406" max="6406" width="4.375" style="1" customWidth="1"/>
    <col min="6407" max="6407" width="4.25" style="1" customWidth="1"/>
    <col min="6408" max="6408" width="3.25" style="1" customWidth="1"/>
    <col min="6409" max="6409" width="3.875" style="1" customWidth="1"/>
    <col min="6410" max="6410" width="4.25" style="1" customWidth="1"/>
    <col min="6411" max="6411" width="5" style="1" customWidth="1"/>
    <col min="6412" max="6412" width="5.875" style="1" customWidth="1"/>
    <col min="6413" max="6413" width="4.5" style="1" customWidth="1"/>
    <col min="6414" max="6414" width="5" style="1" customWidth="1"/>
    <col min="6415" max="6415" width="8.25" style="1" customWidth="1"/>
    <col min="6416" max="6416" width="8.625" style="1" customWidth="1"/>
    <col min="6417" max="6417" width="5.375" style="1" customWidth="1"/>
    <col min="6418" max="6418" width="6.875" style="1" customWidth="1"/>
    <col min="6419" max="6419" width="7.5" style="1" customWidth="1"/>
    <col min="6420" max="6420" width="10.625" style="1" customWidth="1"/>
    <col min="6421" max="6657" width="9" style="1"/>
    <col min="6658" max="6658" width="5.875" style="1" customWidth="1"/>
    <col min="6659" max="6659" width="7.25" style="1" customWidth="1"/>
    <col min="6660" max="6660" width="5.125" style="1" customWidth="1"/>
    <col min="6661" max="6661" width="3.125" style="1" customWidth="1"/>
    <col min="6662" max="6662" width="4.375" style="1" customWidth="1"/>
    <col min="6663" max="6663" width="4.25" style="1" customWidth="1"/>
    <col min="6664" max="6664" width="3.25" style="1" customWidth="1"/>
    <col min="6665" max="6665" width="3.875" style="1" customWidth="1"/>
    <col min="6666" max="6666" width="4.25" style="1" customWidth="1"/>
    <col min="6667" max="6667" width="5" style="1" customWidth="1"/>
    <col min="6668" max="6668" width="5.875" style="1" customWidth="1"/>
    <col min="6669" max="6669" width="4.5" style="1" customWidth="1"/>
    <col min="6670" max="6670" width="5" style="1" customWidth="1"/>
    <col min="6671" max="6671" width="8.25" style="1" customWidth="1"/>
    <col min="6672" max="6672" width="8.625" style="1" customWidth="1"/>
    <col min="6673" max="6673" width="5.375" style="1" customWidth="1"/>
    <col min="6674" max="6674" width="6.875" style="1" customWidth="1"/>
    <col min="6675" max="6675" width="7.5" style="1" customWidth="1"/>
    <col min="6676" max="6676" width="10.625" style="1" customWidth="1"/>
    <col min="6677" max="6913" width="9" style="1"/>
    <col min="6914" max="6914" width="5.875" style="1" customWidth="1"/>
    <col min="6915" max="6915" width="7.25" style="1" customWidth="1"/>
    <col min="6916" max="6916" width="5.125" style="1" customWidth="1"/>
    <col min="6917" max="6917" width="3.125" style="1" customWidth="1"/>
    <col min="6918" max="6918" width="4.375" style="1" customWidth="1"/>
    <col min="6919" max="6919" width="4.25" style="1" customWidth="1"/>
    <col min="6920" max="6920" width="3.25" style="1" customWidth="1"/>
    <col min="6921" max="6921" width="3.875" style="1" customWidth="1"/>
    <col min="6922" max="6922" width="4.25" style="1" customWidth="1"/>
    <col min="6923" max="6923" width="5" style="1" customWidth="1"/>
    <col min="6924" max="6924" width="5.875" style="1" customWidth="1"/>
    <col min="6925" max="6925" width="4.5" style="1" customWidth="1"/>
    <col min="6926" max="6926" width="5" style="1" customWidth="1"/>
    <col min="6927" max="6927" width="8.25" style="1" customWidth="1"/>
    <col min="6928" max="6928" width="8.625" style="1" customWidth="1"/>
    <col min="6929" max="6929" width="5.375" style="1" customWidth="1"/>
    <col min="6930" max="6930" width="6.875" style="1" customWidth="1"/>
    <col min="6931" max="6931" width="7.5" style="1" customWidth="1"/>
    <col min="6932" max="6932" width="10.625" style="1" customWidth="1"/>
    <col min="6933" max="7169" width="9" style="1"/>
    <col min="7170" max="7170" width="5.875" style="1" customWidth="1"/>
    <col min="7171" max="7171" width="7.25" style="1" customWidth="1"/>
    <col min="7172" max="7172" width="5.125" style="1" customWidth="1"/>
    <col min="7173" max="7173" width="3.125" style="1" customWidth="1"/>
    <col min="7174" max="7174" width="4.375" style="1" customWidth="1"/>
    <col min="7175" max="7175" width="4.25" style="1" customWidth="1"/>
    <col min="7176" max="7176" width="3.25" style="1" customWidth="1"/>
    <col min="7177" max="7177" width="3.875" style="1" customWidth="1"/>
    <col min="7178" max="7178" width="4.25" style="1" customWidth="1"/>
    <col min="7179" max="7179" width="5" style="1" customWidth="1"/>
    <col min="7180" max="7180" width="5.875" style="1" customWidth="1"/>
    <col min="7181" max="7181" width="4.5" style="1" customWidth="1"/>
    <col min="7182" max="7182" width="5" style="1" customWidth="1"/>
    <col min="7183" max="7183" width="8.25" style="1" customWidth="1"/>
    <col min="7184" max="7184" width="8.625" style="1" customWidth="1"/>
    <col min="7185" max="7185" width="5.375" style="1" customWidth="1"/>
    <col min="7186" max="7186" width="6.875" style="1" customWidth="1"/>
    <col min="7187" max="7187" width="7.5" style="1" customWidth="1"/>
    <col min="7188" max="7188" width="10.625" style="1" customWidth="1"/>
    <col min="7189" max="7425" width="9" style="1"/>
    <col min="7426" max="7426" width="5.875" style="1" customWidth="1"/>
    <col min="7427" max="7427" width="7.25" style="1" customWidth="1"/>
    <col min="7428" max="7428" width="5.125" style="1" customWidth="1"/>
    <col min="7429" max="7429" width="3.125" style="1" customWidth="1"/>
    <col min="7430" max="7430" width="4.375" style="1" customWidth="1"/>
    <col min="7431" max="7431" width="4.25" style="1" customWidth="1"/>
    <col min="7432" max="7432" width="3.25" style="1" customWidth="1"/>
    <col min="7433" max="7433" width="3.875" style="1" customWidth="1"/>
    <col min="7434" max="7434" width="4.25" style="1" customWidth="1"/>
    <col min="7435" max="7435" width="5" style="1" customWidth="1"/>
    <col min="7436" max="7436" width="5.875" style="1" customWidth="1"/>
    <col min="7437" max="7437" width="4.5" style="1" customWidth="1"/>
    <col min="7438" max="7438" width="5" style="1" customWidth="1"/>
    <col min="7439" max="7439" width="8.25" style="1" customWidth="1"/>
    <col min="7440" max="7440" width="8.625" style="1" customWidth="1"/>
    <col min="7441" max="7441" width="5.375" style="1" customWidth="1"/>
    <col min="7442" max="7442" width="6.875" style="1" customWidth="1"/>
    <col min="7443" max="7443" width="7.5" style="1" customWidth="1"/>
    <col min="7444" max="7444" width="10.625" style="1" customWidth="1"/>
    <col min="7445" max="7681" width="9" style="1"/>
    <col min="7682" max="7682" width="5.875" style="1" customWidth="1"/>
    <col min="7683" max="7683" width="7.25" style="1" customWidth="1"/>
    <col min="7684" max="7684" width="5.125" style="1" customWidth="1"/>
    <col min="7685" max="7685" width="3.125" style="1" customWidth="1"/>
    <col min="7686" max="7686" width="4.375" style="1" customWidth="1"/>
    <col min="7687" max="7687" width="4.25" style="1" customWidth="1"/>
    <col min="7688" max="7688" width="3.25" style="1" customWidth="1"/>
    <col min="7689" max="7689" width="3.875" style="1" customWidth="1"/>
    <col min="7690" max="7690" width="4.25" style="1" customWidth="1"/>
    <col min="7691" max="7691" width="5" style="1" customWidth="1"/>
    <col min="7692" max="7692" width="5.875" style="1" customWidth="1"/>
    <col min="7693" max="7693" width="4.5" style="1" customWidth="1"/>
    <col min="7694" max="7694" width="5" style="1" customWidth="1"/>
    <col min="7695" max="7695" width="8.25" style="1" customWidth="1"/>
    <col min="7696" max="7696" width="8.625" style="1" customWidth="1"/>
    <col min="7697" max="7697" width="5.375" style="1" customWidth="1"/>
    <col min="7698" max="7698" width="6.875" style="1" customWidth="1"/>
    <col min="7699" max="7699" width="7.5" style="1" customWidth="1"/>
    <col min="7700" max="7700" width="10.625" style="1" customWidth="1"/>
    <col min="7701" max="7937" width="9" style="1"/>
    <col min="7938" max="7938" width="5.875" style="1" customWidth="1"/>
    <col min="7939" max="7939" width="7.25" style="1" customWidth="1"/>
    <col min="7940" max="7940" width="5.125" style="1" customWidth="1"/>
    <col min="7941" max="7941" width="3.125" style="1" customWidth="1"/>
    <col min="7942" max="7942" width="4.375" style="1" customWidth="1"/>
    <col min="7943" max="7943" width="4.25" style="1" customWidth="1"/>
    <col min="7944" max="7944" width="3.25" style="1" customWidth="1"/>
    <col min="7945" max="7945" width="3.875" style="1" customWidth="1"/>
    <col min="7946" max="7946" width="4.25" style="1" customWidth="1"/>
    <col min="7947" max="7947" width="5" style="1" customWidth="1"/>
    <col min="7948" max="7948" width="5.875" style="1" customWidth="1"/>
    <col min="7949" max="7949" width="4.5" style="1" customWidth="1"/>
    <col min="7950" max="7950" width="5" style="1" customWidth="1"/>
    <col min="7951" max="7951" width="8.25" style="1" customWidth="1"/>
    <col min="7952" max="7952" width="8.625" style="1" customWidth="1"/>
    <col min="7953" max="7953" width="5.375" style="1" customWidth="1"/>
    <col min="7954" max="7954" width="6.875" style="1" customWidth="1"/>
    <col min="7955" max="7955" width="7.5" style="1" customWidth="1"/>
    <col min="7956" max="7956" width="10.625" style="1" customWidth="1"/>
    <col min="7957" max="8193" width="9" style="1"/>
    <col min="8194" max="8194" width="5.875" style="1" customWidth="1"/>
    <col min="8195" max="8195" width="7.25" style="1" customWidth="1"/>
    <col min="8196" max="8196" width="5.125" style="1" customWidth="1"/>
    <col min="8197" max="8197" width="3.125" style="1" customWidth="1"/>
    <col min="8198" max="8198" width="4.375" style="1" customWidth="1"/>
    <col min="8199" max="8199" width="4.25" style="1" customWidth="1"/>
    <col min="8200" max="8200" width="3.25" style="1" customWidth="1"/>
    <col min="8201" max="8201" width="3.875" style="1" customWidth="1"/>
    <col min="8202" max="8202" width="4.25" style="1" customWidth="1"/>
    <col min="8203" max="8203" width="5" style="1" customWidth="1"/>
    <col min="8204" max="8204" width="5.875" style="1" customWidth="1"/>
    <col min="8205" max="8205" width="4.5" style="1" customWidth="1"/>
    <col min="8206" max="8206" width="5" style="1" customWidth="1"/>
    <col min="8207" max="8207" width="8.25" style="1" customWidth="1"/>
    <col min="8208" max="8208" width="8.625" style="1" customWidth="1"/>
    <col min="8209" max="8209" width="5.375" style="1" customWidth="1"/>
    <col min="8210" max="8210" width="6.875" style="1" customWidth="1"/>
    <col min="8211" max="8211" width="7.5" style="1" customWidth="1"/>
    <col min="8212" max="8212" width="10.625" style="1" customWidth="1"/>
    <col min="8213" max="8449" width="9" style="1"/>
    <col min="8450" max="8450" width="5.875" style="1" customWidth="1"/>
    <col min="8451" max="8451" width="7.25" style="1" customWidth="1"/>
    <col min="8452" max="8452" width="5.125" style="1" customWidth="1"/>
    <col min="8453" max="8453" width="3.125" style="1" customWidth="1"/>
    <col min="8454" max="8454" width="4.375" style="1" customWidth="1"/>
    <col min="8455" max="8455" width="4.25" style="1" customWidth="1"/>
    <col min="8456" max="8456" width="3.25" style="1" customWidth="1"/>
    <col min="8457" max="8457" width="3.875" style="1" customWidth="1"/>
    <col min="8458" max="8458" width="4.25" style="1" customWidth="1"/>
    <col min="8459" max="8459" width="5" style="1" customWidth="1"/>
    <col min="8460" max="8460" width="5.875" style="1" customWidth="1"/>
    <col min="8461" max="8461" width="4.5" style="1" customWidth="1"/>
    <col min="8462" max="8462" width="5" style="1" customWidth="1"/>
    <col min="8463" max="8463" width="8.25" style="1" customWidth="1"/>
    <col min="8464" max="8464" width="8.625" style="1" customWidth="1"/>
    <col min="8465" max="8465" width="5.375" style="1" customWidth="1"/>
    <col min="8466" max="8466" width="6.875" style="1" customWidth="1"/>
    <col min="8467" max="8467" width="7.5" style="1" customWidth="1"/>
    <col min="8468" max="8468" width="10.625" style="1" customWidth="1"/>
    <col min="8469" max="8705" width="9" style="1"/>
    <col min="8706" max="8706" width="5.875" style="1" customWidth="1"/>
    <col min="8707" max="8707" width="7.25" style="1" customWidth="1"/>
    <col min="8708" max="8708" width="5.125" style="1" customWidth="1"/>
    <col min="8709" max="8709" width="3.125" style="1" customWidth="1"/>
    <col min="8710" max="8710" width="4.375" style="1" customWidth="1"/>
    <col min="8711" max="8711" width="4.25" style="1" customWidth="1"/>
    <col min="8712" max="8712" width="3.25" style="1" customWidth="1"/>
    <col min="8713" max="8713" width="3.875" style="1" customWidth="1"/>
    <col min="8714" max="8714" width="4.25" style="1" customWidth="1"/>
    <col min="8715" max="8715" width="5" style="1" customWidth="1"/>
    <col min="8716" max="8716" width="5.875" style="1" customWidth="1"/>
    <col min="8717" max="8717" width="4.5" style="1" customWidth="1"/>
    <col min="8718" max="8718" width="5" style="1" customWidth="1"/>
    <col min="8719" max="8719" width="8.25" style="1" customWidth="1"/>
    <col min="8720" max="8720" width="8.625" style="1" customWidth="1"/>
    <col min="8721" max="8721" width="5.375" style="1" customWidth="1"/>
    <col min="8722" max="8722" width="6.875" style="1" customWidth="1"/>
    <col min="8723" max="8723" width="7.5" style="1" customWidth="1"/>
    <col min="8724" max="8724" width="10.625" style="1" customWidth="1"/>
    <col min="8725" max="8961" width="9" style="1"/>
    <col min="8962" max="8962" width="5.875" style="1" customWidth="1"/>
    <col min="8963" max="8963" width="7.25" style="1" customWidth="1"/>
    <col min="8964" max="8964" width="5.125" style="1" customWidth="1"/>
    <col min="8965" max="8965" width="3.125" style="1" customWidth="1"/>
    <col min="8966" max="8966" width="4.375" style="1" customWidth="1"/>
    <col min="8967" max="8967" width="4.25" style="1" customWidth="1"/>
    <col min="8968" max="8968" width="3.25" style="1" customWidth="1"/>
    <col min="8969" max="8969" width="3.875" style="1" customWidth="1"/>
    <col min="8970" max="8970" width="4.25" style="1" customWidth="1"/>
    <col min="8971" max="8971" width="5" style="1" customWidth="1"/>
    <col min="8972" max="8972" width="5.875" style="1" customWidth="1"/>
    <col min="8973" max="8973" width="4.5" style="1" customWidth="1"/>
    <col min="8974" max="8974" width="5" style="1" customWidth="1"/>
    <col min="8975" max="8975" width="8.25" style="1" customWidth="1"/>
    <col min="8976" max="8976" width="8.625" style="1" customWidth="1"/>
    <col min="8977" max="8977" width="5.375" style="1" customWidth="1"/>
    <col min="8978" max="8978" width="6.875" style="1" customWidth="1"/>
    <col min="8979" max="8979" width="7.5" style="1" customWidth="1"/>
    <col min="8980" max="8980" width="10.625" style="1" customWidth="1"/>
    <col min="8981" max="9217" width="9" style="1"/>
    <col min="9218" max="9218" width="5.875" style="1" customWidth="1"/>
    <col min="9219" max="9219" width="7.25" style="1" customWidth="1"/>
    <col min="9220" max="9220" width="5.125" style="1" customWidth="1"/>
    <col min="9221" max="9221" width="3.125" style="1" customWidth="1"/>
    <col min="9222" max="9222" width="4.375" style="1" customWidth="1"/>
    <col min="9223" max="9223" width="4.25" style="1" customWidth="1"/>
    <col min="9224" max="9224" width="3.25" style="1" customWidth="1"/>
    <col min="9225" max="9225" width="3.875" style="1" customWidth="1"/>
    <col min="9226" max="9226" width="4.25" style="1" customWidth="1"/>
    <col min="9227" max="9227" width="5" style="1" customWidth="1"/>
    <col min="9228" max="9228" width="5.875" style="1" customWidth="1"/>
    <col min="9229" max="9229" width="4.5" style="1" customWidth="1"/>
    <col min="9230" max="9230" width="5" style="1" customWidth="1"/>
    <col min="9231" max="9231" width="8.25" style="1" customWidth="1"/>
    <col min="9232" max="9232" width="8.625" style="1" customWidth="1"/>
    <col min="9233" max="9233" width="5.375" style="1" customWidth="1"/>
    <col min="9234" max="9234" width="6.875" style="1" customWidth="1"/>
    <col min="9235" max="9235" width="7.5" style="1" customWidth="1"/>
    <col min="9236" max="9236" width="10.625" style="1" customWidth="1"/>
    <col min="9237" max="9473" width="9" style="1"/>
    <col min="9474" max="9474" width="5.875" style="1" customWidth="1"/>
    <col min="9475" max="9475" width="7.25" style="1" customWidth="1"/>
    <col min="9476" max="9476" width="5.125" style="1" customWidth="1"/>
    <col min="9477" max="9477" width="3.125" style="1" customWidth="1"/>
    <col min="9478" max="9478" width="4.375" style="1" customWidth="1"/>
    <col min="9479" max="9479" width="4.25" style="1" customWidth="1"/>
    <col min="9480" max="9480" width="3.25" style="1" customWidth="1"/>
    <col min="9481" max="9481" width="3.875" style="1" customWidth="1"/>
    <col min="9482" max="9482" width="4.25" style="1" customWidth="1"/>
    <col min="9483" max="9483" width="5" style="1" customWidth="1"/>
    <col min="9484" max="9484" width="5.875" style="1" customWidth="1"/>
    <col min="9485" max="9485" width="4.5" style="1" customWidth="1"/>
    <col min="9486" max="9486" width="5" style="1" customWidth="1"/>
    <col min="9487" max="9487" width="8.25" style="1" customWidth="1"/>
    <col min="9488" max="9488" width="8.625" style="1" customWidth="1"/>
    <col min="9489" max="9489" width="5.375" style="1" customWidth="1"/>
    <col min="9490" max="9490" width="6.875" style="1" customWidth="1"/>
    <col min="9491" max="9491" width="7.5" style="1" customWidth="1"/>
    <col min="9492" max="9492" width="10.625" style="1" customWidth="1"/>
    <col min="9493" max="9729" width="9" style="1"/>
    <col min="9730" max="9730" width="5.875" style="1" customWidth="1"/>
    <col min="9731" max="9731" width="7.25" style="1" customWidth="1"/>
    <col min="9732" max="9732" width="5.125" style="1" customWidth="1"/>
    <col min="9733" max="9733" width="3.125" style="1" customWidth="1"/>
    <col min="9734" max="9734" width="4.375" style="1" customWidth="1"/>
    <col min="9735" max="9735" width="4.25" style="1" customWidth="1"/>
    <col min="9736" max="9736" width="3.25" style="1" customWidth="1"/>
    <col min="9737" max="9737" width="3.875" style="1" customWidth="1"/>
    <col min="9738" max="9738" width="4.25" style="1" customWidth="1"/>
    <col min="9739" max="9739" width="5" style="1" customWidth="1"/>
    <col min="9740" max="9740" width="5.875" style="1" customWidth="1"/>
    <col min="9741" max="9741" width="4.5" style="1" customWidth="1"/>
    <col min="9742" max="9742" width="5" style="1" customWidth="1"/>
    <col min="9743" max="9743" width="8.25" style="1" customWidth="1"/>
    <col min="9744" max="9744" width="8.625" style="1" customWidth="1"/>
    <col min="9745" max="9745" width="5.375" style="1" customWidth="1"/>
    <col min="9746" max="9746" width="6.875" style="1" customWidth="1"/>
    <col min="9747" max="9747" width="7.5" style="1" customWidth="1"/>
    <col min="9748" max="9748" width="10.625" style="1" customWidth="1"/>
    <col min="9749" max="9985" width="9" style="1"/>
    <col min="9986" max="9986" width="5.875" style="1" customWidth="1"/>
    <col min="9987" max="9987" width="7.25" style="1" customWidth="1"/>
    <col min="9988" max="9988" width="5.125" style="1" customWidth="1"/>
    <col min="9989" max="9989" width="3.125" style="1" customWidth="1"/>
    <col min="9990" max="9990" width="4.375" style="1" customWidth="1"/>
    <col min="9991" max="9991" width="4.25" style="1" customWidth="1"/>
    <col min="9992" max="9992" width="3.25" style="1" customWidth="1"/>
    <col min="9993" max="9993" width="3.875" style="1" customWidth="1"/>
    <col min="9994" max="9994" width="4.25" style="1" customWidth="1"/>
    <col min="9995" max="9995" width="5" style="1" customWidth="1"/>
    <col min="9996" max="9996" width="5.875" style="1" customWidth="1"/>
    <col min="9997" max="9997" width="4.5" style="1" customWidth="1"/>
    <col min="9998" max="9998" width="5" style="1" customWidth="1"/>
    <col min="9999" max="9999" width="8.25" style="1" customWidth="1"/>
    <col min="10000" max="10000" width="8.625" style="1" customWidth="1"/>
    <col min="10001" max="10001" width="5.375" style="1" customWidth="1"/>
    <col min="10002" max="10002" width="6.875" style="1" customWidth="1"/>
    <col min="10003" max="10003" width="7.5" style="1" customWidth="1"/>
    <col min="10004" max="10004" width="10.625" style="1" customWidth="1"/>
    <col min="10005" max="10241" width="9" style="1"/>
    <col min="10242" max="10242" width="5.875" style="1" customWidth="1"/>
    <col min="10243" max="10243" width="7.25" style="1" customWidth="1"/>
    <col min="10244" max="10244" width="5.125" style="1" customWidth="1"/>
    <col min="10245" max="10245" width="3.125" style="1" customWidth="1"/>
    <col min="10246" max="10246" width="4.375" style="1" customWidth="1"/>
    <col min="10247" max="10247" width="4.25" style="1" customWidth="1"/>
    <col min="10248" max="10248" width="3.25" style="1" customWidth="1"/>
    <col min="10249" max="10249" width="3.875" style="1" customWidth="1"/>
    <col min="10250" max="10250" width="4.25" style="1" customWidth="1"/>
    <col min="10251" max="10251" width="5" style="1" customWidth="1"/>
    <col min="10252" max="10252" width="5.875" style="1" customWidth="1"/>
    <col min="10253" max="10253" width="4.5" style="1" customWidth="1"/>
    <col min="10254" max="10254" width="5" style="1" customWidth="1"/>
    <col min="10255" max="10255" width="8.25" style="1" customWidth="1"/>
    <col min="10256" max="10256" width="8.625" style="1" customWidth="1"/>
    <col min="10257" max="10257" width="5.375" style="1" customWidth="1"/>
    <col min="10258" max="10258" width="6.875" style="1" customWidth="1"/>
    <col min="10259" max="10259" width="7.5" style="1" customWidth="1"/>
    <col min="10260" max="10260" width="10.625" style="1" customWidth="1"/>
    <col min="10261" max="10497" width="9" style="1"/>
    <col min="10498" max="10498" width="5.875" style="1" customWidth="1"/>
    <col min="10499" max="10499" width="7.25" style="1" customWidth="1"/>
    <col min="10500" max="10500" width="5.125" style="1" customWidth="1"/>
    <col min="10501" max="10501" width="3.125" style="1" customWidth="1"/>
    <col min="10502" max="10502" width="4.375" style="1" customWidth="1"/>
    <col min="10503" max="10503" width="4.25" style="1" customWidth="1"/>
    <col min="10504" max="10504" width="3.25" style="1" customWidth="1"/>
    <col min="10505" max="10505" width="3.875" style="1" customWidth="1"/>
    <col min="10506" max="10506" width="4.25" style="1" customWidth="1"/>
    <col min="10507" max="10507" width="5" style="1" customWidth="1"/>
    <col min="10508" max="10508" width="5.875" style="1" customWidth="1"/>
    <col min="10509" max="10509" width="4.5" style="1" customWidth="1"/>
    <col min="10510" max="10510" width="5" style="1" customWidth="1"/>
    <col min="10511" max="10511" width="8.25" style="1" customWidth="1"/>
    <col min="10512" max="10512" width="8.625" style="1" customWidth="1"/>
    <col min="10513" max="10513" width="5.375" style="1" customWidth="1"/>
    <col min="10514" max="10514" width="6.875" style="1" customWidth="1"/>
    <col min="10515" max="10515" width="7.5" style="1" customWidth="1"/>
    <col min="10516" max="10516" width="10.625" style="1" customWidth="1"/>
    <col min="10517" max="10753" width="9" style="1"/>
    <col min="10754" max="10754" width="5.875" style="1" customWidth="1"/>
    <col min="10755" max="10755" width="7.25" style="1" customWidth="1"/>
    <col min="10756" max="10756" width="5.125" style="1" customWidth="1"/>
    <col min="10757" max="10757" width="3.125" style="1" customWidth="1"/>
    <col min="10758" max="10758" width="4.375" style="1" customWidth="1"/>
    <col min="10759" max="10759" width="4.25" style="1" customWidth="1"/>
    <col min="10760" max="10760" width="3.25" style="1" customWidth="1"/>
    <col min="10761" max="10761" width="3.875" style="1" customWidth="1"/>
    <col min="10762" max="10762" width="4.25" style="1" customWidth="1"/>
    <col min="10763" max="10763" width="5" style="1" customWidth="1"/>
    <col min="10764" max="10764" width="5.875" style="1" customWidth="1"/>
    <col min="10765" max="10765" width="4.5" style="1" customWidth="1"/>
    <col min="10766" max="10766" width="5" style="1" customWidth="1"/>
    <col min="10767" max="10767" width="8.25" style="1" customWidth="1"/>
    <col min="10768" max="10768" width="8.625" style="1" customWidth="1"/>
    <col min="10769" max="10769" width="5.375" style="1" customWidth="1"/>
    <col min="10770" max="10770" width="6.875" style="1" customWidth="1"/>
    <col min="10771" max="10771" width="7.5" style="1" customWidth="1"/>
    <col min="10772" max="10772" width="10.625" style="1" customWidth="1"/>
    <col min="10773" max="11009" width="9" style="1"/>
    <col min="11010" max="11010" width="5.875" style="1" customWidth="1"/>
    <col min="11011" max="11011" width="7.25" style="1" customWidth="1"/>
    <col min="11012" max="11012" width="5.125" style="1" customWidth="1"/>
    <col min="11013" max="11013" width="3.125" style="1" customWidth="1"/>
    <col min="11014" max="11014" width="4.375" style="1" customWidth="1"/>
    <col min="11015" max="11015" width="4.25" style="1" customWidth="1"/>
    <col min="11016" max="11016" width="3.25" style="1" customWidth="1"/>
    <col min="11017" max="11017" width="3.875" style="1" customWidth="1"/>
    <col min="11018" max="11018" width="4.25" style="1" customWidth="1"/>
    <col min="11019" max="11019" width="5" style="1" customWidth="1"/>
    <col min="11020" max="11020" width="5.875" style="1" customWidth="1"/>
    <col min="11021" max="11021" width="4.5" style="1" customWidth="1"/>
    <col min="11022" max="11022" width="5" style="1" customWidth="1"/>
    <col min="11023" max="11023" width="8.25" style="1" customWidth="1"/>
    <col min="11024" max="11024" width="8.625" style="1" customWidth="1"/>
    <col min="11025" max="11025" width="5.375" style="1" customWidth="1"/>
    <col min="11026" max="11026" width="6.875" style="1" customWidth="1"/>
    <col min="11027" max="11027" width="7.5" style="1" customWidth="1"/>
    <col min="11028" max="11028" width="10.625" style="1" customWidth="1"/>
    <col min="11029" max="11265" width="9" style="1"/>
    <col min="11266" max="11266" width="5.875" style="1" customWidth="1"/>
    <col min="11267" max="11267" width="7.25" style="1" customWidth="1"/>
    <col min="11268" max="11268" width="5.125" style="1" customWidth="1"/>
    <col min="11269" max="11269" width="3.125" style="1" customWidth="1"/>
    <col min="11270" max="11270" width="4.375" style="1" customWidth="1"/>
    <col min="11271" max="11271" width="4.25" style="1" customWidth="1"/>
    <col min="11272" max="11272" width="3.25" style="1" customWidth="1"/>
    <col min="11273" max="11273" width="3.875" style="1" customWidth="1"/>
    <col min="11274" max="11274" width="4.25" style="1" customWidth="1"/>
    <col min="11275" max="11275" width="5" style="1" customWidth="1"/>
    <col min="11276" max="11276" width="5.875" style="1" customWidth="1"/>
    <col min="11277" max="11277" width="4.5" style="1" customWidth="1"/>
    <col min="11278" max="11278" width="5" style="1" customWidth="1"/>
    <col min="11279" max="11279" width="8.25" style="1" customWidth="1"/>
    <col min="11280" max="11280" width="8.625" style="1" customWidth="1"/>
    <col min="11281" max="11281" width="5.375" style="1" customWidth="1"/>
    <col min="11282" max="11282" width="6.875" style="1" customWidth="1"/>
    <col min="11283" max="11283" width="7.5" style="1" customWidth="1"/>
    <col min="11284" max="11284" width="10.625" style="1" customWidth="1"/>
    <col min="11285" max="11521" width="9" style="1"/>
    <col min="11522" max="11522" width="5.875" style="1" customWidth="1"/>
    <col min="11523" max="11523" width="7.25" style="1" customWidth="1"/>
    <col min="11524" max="11524" width="5.125" style="1" customWidth="1"/>
    <col min="11525" max="11525" width="3.125" style="1" customWidth="1"/>
    <col min="11526" max="11526" width="4.375" style="1" customWidth="1"/>
    <col min="11527" max="11527" width="4.25" style="1" customWidth="1"/>
    <col min="11528" max="11528" width="3.25" style="1" customWidth="1"/>
    <col min="11529" max="11529" width="3.875" style="1" customWidth="1"/>
    <col min="11530" max="11530" width="4.25" style="1" customWidth="1"/>
    <col min="11531" max="11531" width="5" style="1" customWidth="1"/>
    <col min="11532" max="11532" width="5.875" style="1" customWidth="1"/>
    <col min="11533" max="11533" width="4.5" style="1" customWidth="1"/>
    <col min="11534" max="11534" width="5" style="1" customWidth="1"/>
    <col min="11535" max="11535" width="8.25" style="1" customWidth="1"/>
    <col min="11536" max="11536" width="8.625" style="1" customWidth="1"/>
    <col min="11537" max="11537" width="5.375" style="1" customWidth="1"/>
    <col min="11538" max="11538" width="6.875" style="1" customWidth="1"/>
    <col min="11539" max="11539" width="7.5" style="1" customWidth="1"/>
    <col min="11540" max="11540" width="10.625" style="1" customWidth="1"/>
    <col min="11541" max="11777" width="9" style="1"/>
    <col min="11778" max="11778" width="5.875" style="1" customWidth="1"/>
    <col min="11779" max="11779" width="7.25" style="1" customWidth="1"/>
    <col min="11780" max="11780" width="5.125" style="1" customWidth="1"/>
    <col min="11781" max="11781" width="3.125" style="1" customWidth="1"/>
    <col min="11782" max="11782" width="4.375" style="1" customWidth="1"/>
    <col min="11783" max="11783" width="4.25" style="1" customWidth="1"/>
    <col min="11784" max="11784" width="3.25" style="1" customWidth="1"/>
    <col min="11785" max="11785" width="3.875" style="1" customWidth="1"/>
    <col min="11786" max="11786" width="4.25" style="1" customWidth="1"/>
    <col min="11787" max="11787" width="5" style="1" customWidth="1"/>
    <col min="11788" max="11788" width="5.875" style="1" customWidth="1"/>
    <col min="11789" max="11789" width="4.5" style="1" customWidth="1"/>
    <col min="11790" max="11790" width="5" style="1" customWidth="1"/>
    <col min="11791" max="11791" width="8.25" style="1" customWidth="1"/>
    <col min="11792" max="11792" width="8.625" style="1" customWidth="1"/>
    <col min="11793" max="11793" width="5.375" style="1" customWidth="1"/>
    <col min="11794" max="11794" width="6.875" style="1" customWidth="1"/>
    <col min="11795" max="11795" width="7.5" style="1" customWidth="1"/>
    <col min="11796" max="11796" width="10.625" style="1" customWidth="1"/>
    <col min="11797" max="12033" width="9" style="1"/>
    <col min="12034" max="12034" width="5.875" style="1" customWidth="1"/>
    <col min="12035" max="12035" width="7.25" style="1" customWidth="1"/>
    <col min="12036" max="12036" width="5.125" style="1" customWidth="1"/>
    <col min="12037" max="12037" width="3.125" style="1" customWidth="1"/>
    <col min="12038" max="12038" width="4.375" style="1" customWidth="1"/>
    <col min="12039" max="12039" width="4.25" style="1" customWidth="1"/>
    <col min="12040" max="12040" width="3.25" style="1" customWidth="1"/>
    <col min="12041" max="12041" width="3.875" style="1" customWidth="1"/>
    <col min="12042" max="12042" width="4.25" style="1" customWidth="1"/>
    <col min="12043" max="12043" width="5" style="1" customWidth="1"/>
    <col min="12044" max="12044" width="5.875" style="1" customWidth="1"/>
    <col min="12045" max="12045" width="4.5" style="1" customWidth="1"/>
    <col min="12046" max="12046" width="5" style="1" customWidth="1"/>
    <col min="12047" max="12047" width="8.25" style="1" customWidth="1"/>
    <col min="12048" max="12048" width="8.625" style="1" customWidth="1"/>
    <col min="12049" max="12049" width="5.375" style="1" customWidth="1"/>
    <col min="12050" max="12050" width="6.875" style="1" customWidth="1"/>
    <col min="12051" max="12051" width="7.5" style="1" customWidth="1"/>
    <col min="12052" max="12052" width="10.625" style="1" customWidth="1"/>
    <col min="12053" max="12289" width="9" style="1"/>
    <col min="12290" max="12290" width="5.875" style="1" customWidth="1"/>
    <col min="12291" max="12291" width="7.25" style="1" customWidth="1"/>
    <col min="12292" max="12292" width="5.125" style="1" customWidth="1"/>
    <col min="12293" max="12293" width="3.125" style="1" customWidth="1"/>
    <col min="12294" max="12294" width="4.375" style="1" customWidth="1"/>
    <col min="12295" max="12295" width="4.25" style="1" customWidth="1"/>
    <col min="12296" max="12296" width="3.25" style="1" customWidth="1"/>
    <col min="12297" max="12297" width="3.875" style="1" customWidth="1"/>
    <col min="12298" max="12298" width="4.25" style="1" customWidth="1"/>
    <col min="12299" max="12299" width="5" style="1" customWidth="1"/>
    <col min="12300" max="12300" width="5.875" style="1" customWidth="1"/>
    <col min="12301" max="12301" width="4.5" style="1" customWidth="1"/>
    <col min="12302" max="12302" width="5" style="1" customWidth="1"/>
    <col min="12303" max="12303" width="8.25" style="1" customWidth="1"/>
    <col min="12304" max="12304" width="8.625" style="1" customWidth="1"/>
    <col min="12305" max="12305" width="5.375" style="1" customWidth="1"/>
    <col min="12306" max="12306" width="6.875" style="1" customWidth="1"/>
    <col min="12307" max="12307" width="7.5" style="1" customWidth="1"/>
    <col min="12308" max="12308" width="10.625" style="1" customWidth="1"/>
    <col min="12309" max="12545" width="9" style="1"/>
    <col min="12546" max="12546" width="5.875" style="1" customWidth="1"/>
    <col min="12547" max="12547" width="7.25" style="1" customWidth="1"/>
    <col min="12548" max="12548" width="5.125" style="1" customWidth="1"/>
    <col min="12549" max="12549" width="3.125" style="1" customWidth="1"/>
    <col min="12550" max="12550" width="4.375" style="1" customWidth="1"/>
    <col min="12551" max="12551" width="4.25" style="1" customWidth="1"/>
    <col min="12552" max="12552" width="3.25" style="1" customWidth="1"/>
    <col min="12553" max="12553" width="3.875" style="1" customWidth="1"/>
    <col min="12554" max="12554" width="4.25" style="1" customWidth="1"/>
    <col min="12555" max="12555" width="5" style="1" customWidth="1"/>
    <col min="12556" max="12556" width="5.875" style="1" customWidth="1"/>
    <col min="12557" max="12557" width="4.5" style="1" customWidth="1"/>
    <col min="12558" max="12558" width="5" style="1" customWidth="1"/>
    <col min="12559" max="12559" width="8.25" style="1" customWidth="1"/>
    <col min="12560" max="12560" width="8.625" style="1" customWidth="1"/>
    <col min="12561" max="12561" width="5.375" style="1" customWidth="1"/>
    <col min="12562" max="12562" width="6.875" style="1" customWidth="1"/>
    <col min="12563" max="12563" width="7.5" style="1" customWidth="1"/>
    <col min="12564" max="12564" width="10.625" style="1" customWidth="1"/>
    <col min="12565" max="12801" width="9" style="1"/>
    <col min="12802" max="12802" width="5.875" style="1" customWidth="1"/>
    <col min="12803" max="12803" width="7.25" style="1" customWidth="1"/>
    <col min="12804" max="12804" width="5.125" style="1" customWidth="1"/>
    <col min="12805" max="12805" width="3.125" style="1" customWidth="1"/>
    <col min="12806" max="12806" width="4.375" style="1" customWidth="1"/>
    <col min="12807" max="12807" width="4.25" style="1" customWidth="1"/>
    <col min="12808" max="12808" width="3.25" style="1" customWidth="1"/>
    <col min="12809" max="12809" width="3.875" style="1" customWidth="1"/>
    <col min="12810" max="12810" width="4.25" style="1" customWidth="1"/>
    <col min="12811" max="12811" width="5" style="1" customWidth="1"/>
    <col min="12812" max="12812" width="5.875" style="1" customWidth="1"/>
    <col min="12813" max="12813" width="4.5" style="1" customWidth="1"/>
    <col min="12814" max="12814" width="5" style="1" customWidth="1"/>
    <col min="12815" max="12815" width="8.25" style="1" customWidth="1"/>
    <col min="12816" max="12816" width="8.625" style="1" customWidth="1"/>
    <col min="12817" max="12817" width="5.375" style="1" customWidth="1"/>
    <col min="12818" max="12818" width="6.875" style="1" customWidth="1"/>
    <col min="12819" max="12819" width="7.5" style="1" customWidth="1"/>
    <col min="12820" max="12820" width="10.625" style="1" customWidth="1"/>
    <col min="12821" max="13057" width="9" style="1"/>
    <col min="13058" max="13058" width="5.875" style="1" customWidth="1"/>
    <col min="13059" max="13059" width="7.25" style="1" customWidth="1"/>
    <col min="13060" max="13060" width="5.125" style="1" customWidth="1"/>
    <col min="13061" max="13061" width="3.125" style="1" customWidth="1"/>
    <col min="13062" max="13062" width="4.375" style="1" customWidth="1"/>
    <col min="13063" max="13063" width="4.25" style="1" customWidth="1"/>
    <col min="13064" max="13064" width="3.25" style="1" customWidth="1"/>
    <col min="13065" max="13065" width="3.875" style="1" customWidth="1"/>
    <col min="13066" max="13066" width="4.25" style="1" customWidth="1"/>
    <col min="13067" max="13067" width="5" style="1" customWidth="1"/>
    <col min="13068" max="13068" width="5.875" style="1" customWidth="1"/>
    <col min="13069" max="13069" width="4.5" style="1" customWidth="1"/>
    <col min="13070" max="13070" width="5" style="1" customWidth="1"/>
    <col min="13071" max="13071" width="8.25" style="1" customWidth="1"/>
    <col min="13072" max="13072" width="8.625" style="1" customWidth="1"/>
    <col min="13073" max="13073" width="5.375" style="1" customWidth="1"/>
    <col min="13074" max="13074" width="6.875" style="1" customWidth="1"/>
    <col min="13075" max="13075" width="7.5" style="1" customWidth="1"/>
    <col min="13076" max="13076" width="10.625" style="1" customWidth="1"/>
    <col min="13077" max="13313" width="9" style="1"/>
    <col min="13314" max="13314" width="5.875" style="1" customWidth="1"/>
    <col min="13315" max="13315" width="7.25" style="1" customWidth="1"/>
    <col min="13316" max="13316" width="5.125" style="1" customWidth="1"/>
    <col min="13317" max="13317" width="3.125" style="1" customWidth="1"/>
    <col min="13318" max="13318" width="4.375" style="1" customWidth="1"/>
    <col min="13319" max="13319" width="4.25" style="1" customWidth="1"/>
    <col min="13320" max="13320" width="3.25" style="1" customWidth="1"/>
    <col min="13321" max="13321" width="3.875" style="1" customWidth="1"/>
    <col min="13322" max="13322" width="4.25" style="1" customWidth="1"/>
    <col min="13323" max="13323" width="5" style="1" customWidth="1"/>
    <col min="13324" max="13324" width="5.875" style="1" customWidth="1"/>
    <col min="13325" max="13325" width="4.5" style="1" customWidth="1"/>
    <col min="13326" max="13326" width="5" style="1" customWidth="1"/>
    <col min="13327" max="13327" width="8.25" style="1" customWidth="1"/>
    <col min="13328" max="13328" width="8.625" style="1" customWidth="1"/>
    <col min="13329" max="13329" width="5.375" style="1" customWidth="1"/>
    <col min="13330" max="13330" width="6.875" style="1" customWidth="1"/>
    <col min="13331" max="13331" width="7.5" style="1" customWidth="1"/>
    <col min="13332" max="13332" width="10.625" style="1" customWidth="1"/>
    <col min="13333" max="13569" width="9" style="1"/>
    <col min="13570" max="13570" width="5.875" style="1" customWidth="1"/>
    <col min="13571" max="13571" width="7.25" style="1" customWidth="1"/>
    <col min="13572" max="13572" width="5.125" style="1" customWidth="1"/>
    <col min="13573" max="13573" width="3.125" style="1" customWidth="1"/>
    <col min="13574" max="13574" width="4.375" style="1" customWidth="1"/>
    <col min="13575" max="13575" width="4.25" style="1" customWidth="1"/>
    <col min="13576" max="13576" width="3.25" style="1" customWidth="1"/>
    <col min="13577" max="13577" width="3.875" style="1" customWidth="1"/>
    <col min="13578" max="13578" width="4.25" style="1" customWidth="1"/>
    <col min="13579" max="13579" width="5" style="1" customWidth="1"/>
    <col min="13580" max="13580" width="5.875" style="1" customWidth="1"/>
    <col min="13581" max="13581" width="4.5" style="1" customWidth="1"/>
    <col min="13582" max="13582" width="5" style="1" customWidth="1"/>
    <col min="13583" max="13583" width="8.25" style="1" customWidth="1"/>
    <col min="13584" max="13584" width="8.625" style="1" customWidth="1"/>
    <col min="13585" max="13585" width="5.375" style="1" customWidth="1"/>
    <col min="13586" max="13586" width="6.875" style="1" customWidth="1"/>
    <col min="13587" max="13587" width="7.5" style="1" customWidth="1"/>
    <col min="13588" max="13588" width="10.625" style="1" customWidth="1"/>
    <col min="13589" max="13825" width="9" style="1"/>
    <col min="13826" max="13826" width="5.875" style="1" customWidth="1"/>
    <col min="13827" max="13827" width="7.25" style="1" customWidth="1"/>
    <col min="13828" max="13828" width="5.125" style="1" customWidth="1"/>
    <col min="13829" max="13829" width="3.125" style="1" customWidth="1"/>
    <col min="13830" max="13830" width="4.375" style="1" customWidth="1"/>
    <col min="13831" max="13831" width="4.25" style="1" customWidth="1"/>
    <col min="13832" max="13832" width="3.25" style="1" customWidth="1"/>
    <col min="13833" max="13833" width="3.875" style="1" customWidth="1"/>
    <col min="13834" max="13834" width="4.25" style="1" customWidth="1"/>
    <col min="13835" max="13835" width="5" style="1" customWidth="1"/>
    <col min="13836" max="13836" width="5.875" style="1" customWidth="1"/>
    <col min="13837" max="13837" width="4.5" style="1" customWidth="1"/>
    <col min="13838" max="13838" width="5" style="1" customWidth="1"/>
    <col min="13839" max="13839" width="8.25" style="1" customWidth="1"/>
    <col min="13840" max="13840" width="8.625" style="1" customWidth="1"/>
    <col min="13841" max="13841" width="5.375" style="1" customWidth="1"/>
    <col min="13842" max="13842" width="6.875" style="1" customWidth="1"/>
    <col min="13843" max="13843" width="7.5" style="1" customWidth="1"/>
    <col min="13844" max="13844" width="10.625" style="1" customWidth="1"/>
    <col min="13845" max="14081" width="9" style="1"/>
    <col min="14082" max="14082" width="5.875" style="1" customWidth="1"/>
    <col min="14083" max="14083" width="7.25" style="1" customWidth="1"/>
    <col min="14084" max="14084" width="5.125" style="1" customWidth="1"/>
    <col min="14085" max="14085" width="3.125" style="1" customWidth="1"/>
    <col min="14086" max="14086" width="4.375" style="1" customWidth="1"/>
    <col min="14087" max="14087" width="4.25" style="1" customWidth="1"/>
    <col min="14088" max="14088" width="3.25" style="1" customWidth="1"/>
    <col min="14089" max="14089" width="3.875" style="1" customWidth="1"/>
    <col min="14090" max="14090" width="4.25" style="1" customWidth="1"/>
    <col min="14091" max="14091" width="5" style="1" customWidth="1"/>
    <col min="14092" max="14092" width="5.875" style="1" customWidth="1"/>
    <col min="14093" max="14093" width="4.5" style="1" customWidth="1"/>
    <col min="14094" max="14094" width="5" style="1" customWidth="1"/>
    <col min="14095" max="14095" width="8.25" style="1" customWidth="1"/>
    <col min="14096" max="14096" width="8.625" style="1" customWidth="1"/>
    <col min="14097" max="14097" width="5.375" style="1" customWidth="1"/>
    <col min="14098" max="14098" width="6.875" style="1" customWidth="1"/>
    <col min="14099" max="14099" width="7.5" style="1" customWidth="1"/>
    <col min="14100" max="14100" width="10.625" style="1" customWidth="1"/>
    <col min="14101" max="14337" width="9" style="1"/>
    <col min="14338" max="14338" width="5.875" style="1" customWidth="1"/>
    <col min="14339" max="14339" width="7.25" style="1" customWidth="1"/>
    <col min="14340" max="14340" width="5.125" style="1" customWidth="1"/>
    <col min="14341" max="14341" width="3.125" style="1" customWidth="1"/>
    <col min="14342" max="14342" width="4.375" style="1" customWidth="1"/>
    <col min="14343" max="14343" width="4.25" style="1" customWidth="1"/>
    <col min="14344" max="14344" width="3.25" style="1" customWidth="1"/>
    <col min="14345" max="14345" width="3.875" style="1" customWidth="1"/>
    <col min="14346" max="14346" width="4.25" style="1" customWidth="1"/>
    <col min="14347" max="14347" width="5" style="1" customWidth="1"/>
    <col min="14348" max="14348" width="5.875" style="1" customWidth="1"/>
    <col min="14349" max="14349" width="4.5" style="1" customWidth="1"/>
    <col min="14350" max="14350" width="5" style="1" customWidth="1"/>
    <col min="14351" max="14351" width="8.25" style="1" customWidth="1"/>
    <col min="14352" max="14352" width="8.625" style="1" customWidth="1"/>
    <col min="14353" max="14353" width="5.375" style="1" customWidth="1"/>
    <col min="14354" max="14354" width="6.875" style="1" customWidth="1"/>
    <col min="14355" max="14355" width="7.5" style="1" customWidth="1"/>
    <col min="14356" max="14356" width="10.625" style="1" customWidth="1"/>
    <col min="14357" max="14593" width="9" style="1"/>
    <col min="14594" max="14594" width="5.875" style="1" customWidth="1"/>
    <col min="14595" max="14595" width="7.25" style="1" customWidth="1"/>
    <col min="14596" max="14596" width="5.125" style="1" customWidth="1"/>
    <col min="14597" max="14597" width="3.125" style="1" customWidth="1"/>
    <col min="14598" max="14598" width="4.375" style="1" customWidth="1"/>
    <col min="14599" max="14599" width="4.25" style="1" customWidth="1"/>
    <col min="14600" max="14600" width="3.25" style="1" customWidth="1"/>
    <col min="14601" max="14601" width="3.875" style="1" customWidth="1"/>
    <col min="14602" max="14602" width="4.25" style="1" customWidth="1"/>
    <col min="14603" max="14603" width="5" style="1" customWidth="1"/>
    <col min="14604" max="14604" width="5.875" style="1" customWidth="1"/>
    <col min="14605" max="14605" width="4.5" style="1" customWidth="1"/>
    <col min="14606" max="14606" width="5" style="1" customWidth="1"/>
    <col min="14607" max="14607" width="8.25" style="1" customWidth="1"/>
    <col min="14608" max="14608" width="8.625" style="1" customWidth="1"/>
    <col min="14609" max="14609" width="5.375" style="1" customWidth="1"/>
    <col min="14610" max="14610" width="6.875" style="1" customWidth="1"/>
    <col min="14611" max="14611" width="7.5" style="1" customWidth="1"/>
    <col min="14612" max="14612" width="10.625" style="1" customWidth="1"/>
    <col min="14613" max="14849" width="9" style="1"/>
    <col min="14850" max="14850" width="5.875" style="1" customWidth="1"/>
    <col min="14851" max="14851" width="7.25" style="1" customWidth="1"/>
    <col min="14852" max="14852" width="5.125" style="1" customWidth="1"/>
    <col min="14853" max="14853" width="3.125" style="1" customWidth="1"/>
    <col min="14854" max="14854" width="4.375" style="1" customWidth="1"/>
    <col min="14855" max="14855" width="4.25" style="1" customWidth="1"/>
    <col min="14856" max="14856" width="3.25" style="1" customWidth="1"/>
    <col min="14857" max="14857" width="3.875" style="1" customWidth="1"/>
    <col min="14858" max="14858" width="4.25" style="1" customWidth="1"/>
    <col min="14859" max="14859" width="5" style="1" customWidth="1"/>
    <col min="14860" max="14860" width="5.875" style="1" customWidth="1"/>
    <col min="14861" max="14861" width="4.5" style="1" customWidth="1"/>
    <col min="14862" max="14862" width="5" style="1" customWidth="1"/>
    <col min="14863" max="14863" width="8.25" style="1" customWidth="1"/>
    <col min="14864" max="14864" width="8.625" style="1" customWidth="1"/>
    <col min="14865" max="14865" width="5.375" style="1" customWidth="1"/>
    <col min="14866" max="14866" width="6.875" style="1" customWidth="1"/>
    <col min="14867" max="14867" width="7.5" style="1" customWidth="1"/>
    <col min="14868" max="14868" width="10.625" style="1" customWidth="1"/>
    <col min="14869" max="15105" width="9" style="1"/>
    <col min="15106" max="15106" width="5.875" style="1" customWidth="1"/>
    <col min="15107" max="15107" width="7.25" style="1" customWidth="1"/>
    <col min="15108" max="15108" width="5.125" style="1" customWidth="1"/>
    <col min="15109" max="15109" width="3.125" style="1" customWidth="1"/>
    <col min="15110" max="15110" width="4.375" style="1" customWidth="1"/>
    <col min="15111" max="15111" width="4.25" style="1" customWidth="1"/>
    <col min="15112" max="15112" width="3.25" style="1" customWidth="1"/>
    <col min="15113" max="15113" width="3.875" style="1" customWidth="1"/>
    <col min="15114" max="15114" width="4.25" style="1" customWidth="1"/>
    <col min="15115" max="15115" width="5" style="1" customWidth="1"/>
    <col min="15116" max="15116" width="5.875" style="1" customWidth="1"/>
    <col min="15117" max="15117" width="4.5" style="1" customWidth="1"/>
    <col min="15118" max="15118" width="5" style="1" customWidth="1"/>
    <col min="15119" max="15119" width="8.25" style="1" customWidth="1"/>
    <col min="15120" max="15120" width="8.625" style="1" customWidth="1"/>
    <col min="15121" max="15121" width="5.375" style="1" customWidth="1"/>
    <col min="15122" max="15122" width="6.875" style="1" customWidth="1"/>
    <col min="15123" max="15123" width="7.5" style="1" customWidth="1"/>
    <col min="15124" max="15124" width="10.625" style="1" customWidth="1"/>
    <col min="15125" max="15361" width="9" style="1"/>
    <col min="15362" max="15362" width="5.875" style="1" customWidth="1"/>
    <col min="15363" max="15363" width="7.25" style="1" customWidth="1"/>
    <col min="15364" max="15364" width="5.125" style="1" customWidth="1"/>
    <col min="15365" max="15365" width="3.125" style="1" customWidth="1"/>
    <col min="15366" max="15366" width="4.375" style="1" customWidth="1"/>
    <col min="15367" max="15367" width="4.25" style="1" customWidth="1"/>
    <col min="15368" max="15368" width="3.25" style="1" customWidth="1"/>
    <col min="15369" max="15369" width="3.875" style="1" customWidth="1"/>
    <col min="15370" max="15370" width="4.25" style="1" customWidth="1"/>
    <col min="15371" max="15371" width="5" style="1" customWidth="1"/>
    <col min="15372" max="15372" width="5.875" style="1" customWidth="1"/>
    <col min="15373" max="15373" width="4.5" style="1" customWidth="1"/>
    <col min="15374" max="15374" width="5" style="1" customWidth="1"/>
    <col min="15375" max="15375" width="8.25" style="1" customWidth="1"/>
    <col min="15376" max="15376" width="8.625" style="1" customWidth="1"/>
    <col min="15377" max="15377" width="5.375" style="1" customWidth="1"/>
    <col min="15378" max="15378" width="6.875" style="1" customWidth="1"/>
    <col min="15379" max="15379" width="7.5" style="1" customWidth="1"/>
    <col min="15380" max="15380" width="10.625" style="1" customWidth="1"/>
    <col min="15381" max="15617" width="9" style="1"/>
    <col min="15618" max="15618" width="5.875" style="1" customWidth="1"/>
    <col min="15619" max="15619" width="7.25" style="1" customWidth="1"/>
    <col min="15620" max="15620" width="5.125" style="1" customWidth="1"/>
    <col min="15621" max="15621" width="3.125" style="1" customWidth="1"/>
    <col min="15622" max="15622" width="4.375" style="1" customWidth="1"/>
    <col min="15623" max="15623" width="4.25" style="1" customWidth="1"/>
    <col min="15624" max="15624" width="3.25" style="1" customWidth="1"/>
    <col min="15625" max="15625" width="3.875" style="1" customWidth="1"/>
    <col min="15626" max="15626" width="4.25" style="1" customWidth="1"/>
    <col min="15627" max="15627" width="5" style="1" customWidth="1"/>
    <col min="15628" max="15628" width="5.875" style="1" customWidth="1"/>
    <col min="15629" max="15629" width="4.5" style="1" customWidth="1"/>
    <col min="15630" max="15630" width="5" style="1" customWidth="1"/>
    <col min="15631" max="15631" width="8.25" style="1" customWidth="1"/>
    <col min="15632" max="15632" width="8.625" style="1" customWidth="1"/>
    <col min="15633" max="15633" width="5.375" style="1" customWidth="1"/>
    <col min="15634" max="15634" width="6.875" style="1" customWidth="1"/>
    <col min="15635" max="15635" width="7.5" style="1" customWidth="1"/>
    <col min="15636" max="15636" width="10.625" style="1" customWidth="1"/>
    <col min="15637" max="15873" width="9" style="1"/>
    <col min="15874" max="15874" width="5.875" style="1" customWidth="1"/>
    <col min="15875" max="15875" width="7.25" style="1" customWidth="1"/>
    <col min="15876" max="15876" width="5.125" style="1" customWidth="1"/>
    <col min="15877" max="15877" width="3.125" style="1" customWidth="1"/>
    <col min="15878" max="15878" width="4.375" style="1" customWidth="1"/>
    <col min="15879" max="15879" width="4.25" style="1" customWidth="1"/>
    <col min="15880" max="15880" width="3.25" style="1" customWidth="1"/>
    <col min="15881" max="15881" width="3.875" style="1" customWidth="1"/>
    <col min="15882" max="15882" width="4.25" style="1" customWidth="1"/>
    <col min="15883" max="15883" width="5" style="1" customWidth="1"/>
    <col min="15884" max="15884" width="5.875" style="1" customWidth="1"/>
    <col min="15885" max="15885" width="4.5" style="1" customWidth="1"/>
    <col min="15886" max="15886" width="5" style="1" customWidth="1"/>
    <col min="15887" max="15887" width="8.25" style="1" customWidth="1"/>
    <col min="15888" max="15888" width="8.625" style="1" customWidth="1"/>
    <col min="15889" max="15889" width="5.375" style="1" customWidth="1"/>
    <col min="15890" max="15890" width="6.875" style="1" customWidth="1"/>
    <col min="15891" max="15891" width="7.5" style="1" customWidth="1"/>
    <col min="15892" max="15892" width="10.625" style="1" customWidth="1"/>
    <col min="15893" max="16129" width="9" style="1"/>
    <col min="16130" max="16130" width="5.875" style="1" customWidth="1"/>
    <col min="16131" max="16131" width="7.25" style="1" customWidth="1"/>
    <col min="16132" max="16132" width="5.125" style="1" customWidth="1"/>
    <col min="16133" max="16133" width="3.125" style="1" customWidth="1"/>
    <col min="16134" max="16134" width="4.375" style="1" customWidth="1"/>
    <col min="16135" max="16135" width="4.25" style="1" customWidth="1"/>
    <col min="16136" max="16136" width="3.25" style="1" customWidth="1"/>
    <col min="16137" max="16137" width="3.875" style="1" customWidth="1"/>
    <col min="16138" max="16138" width="4.25" style="1" customWidth="1"/>
    <col min="16139" max="16139" width="5" style="1" customWidth="1"/>
    <col min="16140" max="16140" width="5.875" style="1" customWidth="1"/>
    <col min="16141" max="16141" width="4.5" style="1" customWidth="1"/>
    <col min="16142" max="16142" width="5" style="1" customWidth="1"/>
    <col min="16143" max="16143" width="8.25" style="1" customWidth="1"/>
    <col min="16144" max="16144" width="8.625" style="1" customWidth="1"/>
    <col min="16145" max="16145" width="5.375" style="1" customWidth="1"/>
    <col min="16146" max="16146" width="6.875" style="1" customWidth="1"/>
    <col min="16147" max="16147" width="7.5" style="1" customWidth="1"/>
    <col min="16148" max="16148" width="10.625" style="1" customWidth="1"/>
    <col min="16149" max="16384" width="9" style="1"/>
  </cols>
  <sheetData>
    <row r="1" spans="1:21" x14ac:dyDescent="0.25">
      <c r="A1" s="2" t="s">
        <v>327</v>
      </c>
      <c r="U1" s="2"/>
    </row>
    <row r="2" spans="1:21" x14ac:dyDescent="0.25">
      <c r="B2" s="223" t="s">
        <v>328</v>
      </c>
      <c r="C2" s="223"/>
      <c r="D2" s="223"/>
      <c r="E2" s="223"/>
      <c r="F2" s="223"/>
      <c r="G2" s="223"/>
      <c r="H2" s="223"/>
      <c r="I2" s="223"/>
      <c r="J2" s="223"/>
      <c r="K2" s="223"/>
      <c r="L2" s="223"/>
      <c r="M2" s="223"/>
      <c r="N2" s="223"/>
      <c r="O2" s="223"/>
      <c r="P2" s="223"/>
      <c r="Q2" s="223"/>
      <c r="R2" s="223"/>
      <c r="S2" s="223"/>
      <c r="T2" s="223"/>
    </row>
    <row r="3" spans="1:21" x14ac:dyDescent="0.25">
      <c r="B3" s="246" t="s">
        <v>329</v>
      </c>
      <c r="C3" s="246" t="s">
        <v>330</v>
      </c>
      <c r="D3" s="223" t="s">
        <v>331</v>
      </c>
      <c r="E3" s="223"/>
      <c r="F3" s="223"/>
      <c r="G3" s="223"/>
      <c r="H3" s="223"/>
      <c r="I3" s="223"/>
      <c r="J3" s="223"/>
      <c r="K3" s="223"/>
      <c r="L3" s="223"/>
      <c r="M3" s="223"/>
      <c r="N3" s="223" t="s">
        <v>82</v>
      </c>
      <c r="O3" s="246" t="s">
        <v>332</v>
      </c>
      <c r="P3" s="246" t="s">
        <v>333</v>
      </c>
      <c r="Q3" s="246" t="s">
        <v>112</v>
      </c>
      <c r="R3" s="246" t="s">
        <v>334</v>
      </c>
      <c r="S3" s="247" t="s">
        <v>335</v>
      </c>
      <c r="T3" s="246" t="s">
        <v>336</v>
      </c>
    </row>
    <row r="4" spans="1:21" x14ac:dyDescent="0.25">
      <c r="B4" s="246"/>
      <c r="C4" s="246"/>
      <c r="D4" s="6" t="s">
        <v>85</v>
      </c>
      <c r="E4" s="6" t="s">
        <v>86</v>
      </c>
      <c r="F4" s="6" t="s">
        <v>87</v>
      </c>
      <c r="G4" s="6" t="s">
        <v>111</v>
      </c>
      <c r="H4" s="6" t="s">
        <v>89</v>
      </c>
      <c r="I4" s="6" t="s">
        <v>90</v>
      </c>
      <c r="J4" s="6" t="s">
        <v>98</v>
      </c>
      <c r="K4" s="6" t="s">
        <v>337</v>
      </c>
      <c r="L4" s="6" t="s">
        <v>338</v>
      </c>
      <c r="M4" s="6" t="s">
        <v>88</v>
      </c>
      <c r="N4" s="223"/>
      <c r="O4" s="246"/>
      <c r="P4" s="246"/>
      <c r="Q4" s="246"/>
      <c r="R4" s="246"/>
      <c r="S4" s="248"/>
      <c r="T4" s="246"/>
    </row>
    <row r="5" spans="1:21" x14ac:dyDescent="0.25">
      <c r="B5" s="41" t="s">
        <v>95</v>
      </c>
      <c r="C5" s="41" t="s">
        <v>98</v>
      </c>
      <c r="D5" s="128">
        <v>10</v>
      </c>
      <c r="E5" s="128">
        <v>8</v>
      </c>
      <c r="F5" s="128">
        <v>9</v>
      </c>
      <c r="G5" s="128">
        <v>9</v>
      </c>
      <c r="H5" s="128">
        <v>9</v>
      </c>
      <c r="I5" s="128">
        <v>10</v>
      </c>
      <c r="J5" s="128">
        <v>10</v>
      </c>
      <c r="K5" s="128">
        <v>9</v>
      </c>
      <c r="L5" s="128">
        <v>10</v>
      </c>
      <c r="M5" s="128">
        <v>10</v>
      </c>
      <c r="N5" s="128">
        <f>(SUMIF($D$4:$M$4,C5,D5:M5)+SUM(D5:M5))/11</f>
        <v>9.454545454545455</v>
      </c>
      <c r="O5" s="128" t="str">
        <f t="shared" ref="O5:O17" si="0">IF(MIN(D5:M5)&gt;=5,"ĐẠT",IF(OR(SUMIF($D$4:$M$4,C5,D5:M5)&lt;5,COUNT(MIN(D5:M5)&lt;5)&gt;1),"HỎNG","THI LẠI"))</f>
        <v>ĐẠT</v>
      </c>
      <c r="P5" s="124" t="str">
        <f t="shared" ref="P5:P16" si="1">IF(D5&lt;5,$D$4,"")&amp;IF(E5&lt;5,$E$4,"")&amp;IF(F5&lt;5,$F$4,"")&amp;IF(G5&lt;5,$G$4,"")&amp;IF(H5&lt;5,$H$4,"")&amp;IF(I5&lt;5,$I$4,"")&amp;IF(J5&lt;5,$J$4,"")&amp;IF(K5&lt;5,$K$4,"")&amp;IF(L5&lt;5,$L$4,"")&amp;IF(M5&lt;5,$M$4,"")</f>
        <v/>
      </c>
      <c r="Q5" s="124" t="str">
        <f t="shared" ref="Q5:Q17" si="2">IF(AND(O5="ĐẠT",AND(N5&gt;=5,N5&lt;7)),"TB",IF(AND(O5="ĐẠT",AND(N5&gt;=7,N5&lt;9)),"KHÁ",IF(AND(O5="ĐẠT",N5&gt;=9),"GIỎI","")))</f>
        <v>GIỎI</v>
      </c>
      <c r="R5" s="124">
        <f t="shared" ref="R5:R17" si="3">IF(Q5="GIỎI",100000,IF(Q5="KHÁ",50000,IF(Q5="TB",0,"")))</f>
        <v>100000</v>
      </c>
      <c r="S5" s="124">
        <f t="shared" ref="S5:S17" si="4">IF(AND(Q5="GIỎI",MIN(D5:M5)&gt;=5),100000,IF(AND(Q5="KHÁ",MIN(D5:M5)&gt;=5),50000,""))</f>
        <v>100000</v>
      </c>
      <c r="T5" s="6">
        <v>100000</v>
      </c>
    </row>
    <row r="6" spans="1:21" x14ac:dyDescent="0.25">
      <c r="B6" s="41" t="s">
        <v>104</v>
      </c>
      <c r="C6" s="41" t="s">
        <v>86</v>
      </c>
      <c r="D6" s="128">
        <v>9</v>
      </c>
      <c r="E6" s="128">
        <v>10</v>
      </c>
      <c r="F6" s="128">
        <v>9</v>
      </c>
      <c r="G6" s="128">
        <v>10</v>
      </c>
      <c r="H6" s="128">
        <v>9</v>
      </c>
      <c r="I6" s="128">
        <v>7</v>
      </c>
      <c r="J6" s="128">
        <v>10</v>
      </c>
      <c r="K6" s="128">
        <v>10</v>
      </c>
      <c r="L6" s="128">
        <v>9</v>
      </c>
      <c r="M6" s="128">
        <v>9</v>
      </c>
      <c r="N6" s="128">
        <f t="shared" ref="N6:N17" si="5">(SUMIF($D$4:$M$4,C6,D6:M6)+SUM(D6:M6))/11</f>
        <v>9.2727272727272734</v>
      </c>
      <c r="O6" s="128" t="str">
        <f t="shared" si="0"/>
        <v>ĐẠT</v>
      </c>
      <c r="P6" s="124" t="str">
        <f t="shared" si="1"/>
        <v/>
      </c>
      <c r="Q6" s="124" t="str">
        <f t="shared" si="2"/>
        <v>GIỎI</v>
      </c>
      <c r="R6" s="124">
        <f t="shared" si="3"/>
        <v>100000</v>
      </c>
      <c r="S6" s="124">
        <f t="shared" si="4"/>
        <v>100000</v>
      </c>
      <c r="T6" s="6">
        <v>100000</v>
      </c>
    </row>
    <row r="7" spans="1:21" x14ac:dyDescent="0.25">
      <c r="B7" s="41" t="s">
        <v>339</v>
      </c>
      <c r="C7" s="41" t="s">
        <v>88</v>
      </c>
      <c r="D7" s="128">
        <v>9</v>
      </c>
      <c r="E7" s="128">
        <v>8</v>
      </c>
      <c r="F7" s="128">
        <v>8</v>
      </c>
      <c r="G7" s="128">
        <v>8</v>
      </c>
      <c r="H7" s="128">
        <v>8</v>
      </c>
      <c r="I7" s="128">
        <v>6</v>
      </c>
      <c r="J7" s="128">
        <v>9</v>
      </c>
      <c r="K7" s="128">
        <v>6</v>
      </c>
      <c r="L7" s="128">
        <v>8</v>
      </c>
      <c r="M7" s="128">
        <v>8</v>
      </c>
      <c r="N7" s="128">
        <f t="shared" si="5"/>
        <v>7.8181818181818183</v>
      </c>
      <c r="O7" s="128" t="str">
        <f t="shared" si="0"/>
        <v>ĐẠT</v>
      </c>
      <c r="P7" s="124" t="str">
        <f t="shared" si="1"/>
        <v/>
      </c>
      <c r="Q7" s="124" t="str">
        <f t="shared" si="2"/>
        <v>KHÁ</v>
      </c>
      <c r="R7" s="124">
        <f t="shared" si="3"/>
        <v>50000</v>
      </c>
      <c r="S7" s="124">
        <f t="shared" si="4"/>
        <v>50000</v>
      </c>
      <c r="T7" s="6">
        <v>50000</v>
      </c>
    </row>
    <row r="8" spans="1:21" x14ac:dyDescent="0.25">
      <c r="B8" s="41" t="s">
        <v>97</v>
      </c>
      <c r="C8" s="41" t="s">
        <v>111</v>
      </c>
      <c r="D8" s="128">
        <v>9</v>
      </c>
      <c r="E8" s="128">
        <v>7</v>
      </c>
      <c r="F8" s="128">
        <v>9</v>
      </c>
      <c r="G8" s="128">
        <v>6</v>
      </c>
      <c r="H8" s="128">
        <v>8</v>
      </c>
      <c r="I8" s="128">
        <v>7</v>
      </c>
      <c r="J8" s="128">
        <v>7</v>
      </c>
      <c r="K8" s="128">
        <v>6</v>
      </c>
      <c r="L8" s="128">
        <v>6</v>
      </c>
      <c r="M8" s="128">
        <v>10</v>
      </c>
      <c r="N8" s="128">
        <f t="shared" si="5"/>
        <v>7.3636363636363633</v>
      </c>
      <c r="O8" s="128" t="str">
        <f t="shared" si="0"/>
        <v>ĐẠT</v>
      </c>
      <c r="P8" s="124" t="str">
        <f t="shared" si="1"/>
        <v/>
      </c>
      <c r="Q8" s="124" t="str">
        <f t="shared" si="2"/>
        <v>KHÁ</v>
      </c>
      <c r="R8" s="124">
        <f t="shared" si="3"/>
        <v>50000</v>
      </c>
      <c r="S8" s="124">
        <f t="shared" si="4"/>
        <v>50000</v>
      </c>
      <c r="T8" s="6">
        <v>50000</v>
      </c>
    </row>
    <row r="9" spans="1:21" x14ac:dyDescent="0.25">
      <c r="B9" s="41" t="s">
        <v>340</v>
      </c>
      <c r="C9" s="41" t="s">
        <v>338</v>
      </c>
      <c r="D9" s="128">
        <v>7</v>
      </c>
      <c r="E9" s="128">
        <v>8</v>
      </c>
      <c r="F9" s="128">
        <v>9</v>
      </c>
      <c r="G9" s="128">
        <v>9</v>
      </c>
      <c r="H9" s="128">
        <v>8</v>
      </c>
      <c r="I9" s="128">
        <v>7</v>
      </c>
      <c r="J9" s="128">
        <v>4</v>
      </c>
      <c r="K9" s="128">
        <v>7</v>
      </c>
      <c r="L9" s="128">
        <v>7</v>
      </c>
      <c r="M9" s="128">
        <v>5</v>
      </c>
      <c r="N9" s="128">
        <f t="shared" si="5"/>
        <v>7.0909090909090908</v>
      </c>
      <c r="O9" s="128" t="str">
        <f t="shared" si="0"/>
        <v>THI LẠI</v>
      </c>
      <c r="P9" s="124" t="str">
        <f>IF(D9&lt;5,$D$4,"")&amp;IF(E9&lt;5,$E$4,"")&amp;IF(F9&lt;5,$F$4,"")&amp;IF(G9&lt;5,$G$4,"")&amp;IF(H9&lt;5,$H$4,"")&amp;IF(I9&lt;5,$I$4,"")&amp;IF(J9&lt;5,$J$4,"")&amp;IF(K9&lt;5,$K$4,"")&amp;IF(L9&lt;5,$L$4,"")&amp;IF(M9&lt;5,$M$4,"")</f>
        <v>Anh</v>
      </c>
      <c r="Q9" s="124" t="str">
        <f t="shared" si="2"/>
        <v/>
      </c>
      <c r="R9" s="124" t="str">
        <f t="shared" si="3"/>
        <v/>
      </c>
      <c r="S9" s="124" t="str">
        <f t="shared" si="4"/>
        <v/>
      </c>
      <c r="T9" s="6" t="s">
        <v>341</v>
      </c>
    </row>
    <row r="10" spans="1:21" x14ac:dyDescent="0.25">
      <c r="B10" s="41" t="s">
        <v>56</v>
      </c>
      <c r="C10" s="41" t="s">
        <v>90</v>
      </c>
      <c r="D10" s="128">
        <v>4</v>
      </c>
      <c r="E10" s="128">
        <v>6</v>
      </c>
      <c r="F10" s="128">
        <v>7</v>
      </c>
      <c r="G10" s="128">
        <v>6</v>
      </c>
      <c r="H10" s="128">
        <v>7</v>
      </c>
      <c r="I10" s="128">
        <v>8</v>
      </c>
      <c r="J10" s="128">
        <v>9</v>
      </c>
      <c r="K10" s="128">
        <v>6</v>
      </c>
      <c r="L10" s="128">
        <v>7</v>
      </c>
      <c r="M10" s="128">
        <v>9</v>
      </c>
      <c r="N10" s="128">
        <f t="shared" si="5"/>
        <v>7</v>
      </c>
      <c r="O10" s="128" t="str">
        <f t="shared" si="0"/>
        <v>THI LẠI</v>
      </c>
      <c r="P10" s="124" t="str">
        <f t="shared" si="1"/>
        <v>Toán</v>
      </c>
      <c r="Q10" s="124" t="str">
        <f t="shared" si="2"/>
        <v/>
      </c>
      <c r="R10" s="124" t="str">
        <f t="shared" si="3"/>
        <v/>
      </c>
      <c r="S10" s="124" t="str">
        <f t="shared" si="4"/>
        <v/>
      </c>
      <c r="T10" s="6" t="s">
        <v>341</v>
      </c>
    </row>
    <row r="11" spans="1:21" x14ac:dyDescent="0.25">
      <c r="B11" s="41" t="s">
        <v>342</v>
      </c>
      <c r="C11" s="41" t="s">
        <v>89</v>
      </c>
      <c r="D11" s="128">
        <v>8</v>
      </c>
      <c r="E11" s="128">
        <v>9</v>
      </c>
      <c r="F11" s="128">
        <v>6</v>
      </c>
      <c r="G11" s="128">
        <v>9</v>
      </c>
      <c r="H11" s="128">
        <v>3</v>
      </c>
      <c r="I11" s="128">
        <v>8</v>
      </c>
      <c r="J11" s="128">
        <v>8</v>
      </c>
      <c r="K11" s="128">
        <v>6</v>
      </c>
      <c r="L11" s="128">
        <v>7</v>
      </c>
      <c r="M11" s="128">
        <v>8</v>
      </c>
      <c r="N11" s="128">
        <f t="shared" si="5"/>
        <v>6.8181818181818183</v>
      </c>
      <c r="O11" s="128" t="str">
        <f t="shared" si="0"/>
        <v>HỎNG</v>
      </c>
      <c r="P11" s="124" t="str">
        <f t="shared" si="1"/>
        <v>Sử</v>
      </c>
      <c r="Q11" s="124" t="str">
        <f t="shared" si="2"/>
        <v/>
      </c>
      <c r="R11" s="124" t="str">
        <f t="shared" si="3"/>
        <v/>
      </c>
      <c r="S11" s="124" t="str">
        <f t="shared" si="4"/>
        <v/>
      </c>
      <c r="T11" s="6" t="s">
        <v>341</v>
      </c>
    </row>
    <row r="12" spans="1:21" x14ac:dyDescent="0.25">
      <c r="B12" s="41" t="s">
        <v>343</v>
      </c>
      <c r="C12" s="41" t="s">
        <v>87</v>
      </c>
      <c r="D12" s="128">
        <v>9</v>
      </c>
      <c r="E12" s="128">
        <v>6</v>
      </c>
      <c r="F12" s="128">
        <v>7</v>
      </c>
      <c r="G12" s="128">
        <v>7</v>
      </c>
      <c r="H12" s="128">
        <v>7</v>
      </c>
      <c r="I12" s="128">
        <v>8</v>
      </c>
      <c r="J12" s="128">
        <v>7</v>
      </c>
      <c r="K12" s="128">
        <v>3</v>
      </c>
      <c r="L12" s="128">
        <v>6</v>
      </c>
      <c r="M12" s="128">
        <v>5</v>
      </c>
      <c r="N12" s="128">
        <f t="shared" si="5"/>
        <v>6.5454545454545459</v>
      </c>
      <c r="O12" s="128" t="str">
        <f t="shared" si="0"/>
        <v>THI LẠI</v>
      </c>
      <c r="P12" s="124" t="str">
        <f t="shared" si="1"/>
        <v>Pháp</v>
      </c>
      <c r="Q12" s="124" t="str">
        <f t="shared" si="2"/>
        <v/>
      </c>
      <c r="R12" s="124" t="str">
        <f t="shared" si="3"/>
        <v/>
      </c>
      <c r="S12" s="124" t="str">
        <f t="shared" si="4"/>
        <v/>
      </c>
      <c r="T12" s="6" t="s">
        <v>341</v>
      </c>
    </row>
    <row r="13" spans="1:21" x14ac:dyDescent="0.25">
      <c r="B13" s="41" t="s">
        <v>344</v>
      </c>
      <c r="C13" s="41" t="s">
        <v>337</v>
      </c>
      <c r="D13" s="128">
        <v>8</v>
      </c>
      <c r="E13" s="128">
        <v>6</v>
      </c>
      <c r="F13" s="128">
        <v>7</v>
      </c>
      <c r="G13" s="128">
        <v>5</v>
      </c>
      <c r="H13" s="128">
        <v>6</v>
      </c>
      <c r="I13" s="128">
        <v>7</v>
      </c>
      <c r="J13" s="128">
        <v>7</v>
      </c>
      <c r="K13" s="128">
        <v>6</v>
      </c>
      <c r="L13" s="128">
        <v>5</v>
      </c>
      <c r="M13" s="128">
        <v>9</v>
      </c>
      <c r="N13" s="128">
        <f t="shared" si="5"/>
        <v>6.5454545454545459</v>
      </c>
      <c r="O13" s="128" t="str">
        <f t="shared" si="0"/>
        <v>ĐẠT</v>
      </c>
      <c r="P13" s="124" t="str">
        <f t="shared" si="1"/>
        <v/>
      </c>
      <c r="Q13" s="124" t="str">
        <f t="shared" si="2"/>
        <v>TB</v>
      </c>
      <c r="R13" s="124">
        <f t="shared" si="3"/>
        <v>0</v>
      </c>
      <c r="S13" s="124" t="str">
        <f t="shared" si="4"/>
        <v/>
      </c>
      <c r="T13" s="6">
        <v>0</v>
      </c>
    </row>
    <row r="14" spans="1:21" x14ac:dyDescent="0.25">
      <c r="B14" s="41" t="s">
        <v>345</v>
      </c>
      <c r="C14" s="41" t="s">
        <v>87</v>
      </c>
      <c r="D14" s="128">
        <v>7</v>
      </c>
      <c r="E14" s="128">
        <v>5</v>
      </c>
      <c r="F14" s="128">
        <v>8</v>
      </c>
      <c r="G14" s="128">
        <v>5</v>
      </c>
      <c r="H14" s="128">
        <v>5</v>
      </c>
      <c r="I14" s="128">
        <v>7</v>
      </c>
      <c r="J14" s="128">
        <v>8</v>
      </c>
      <c r="K14" s="128">
        <v>9</v>
      </c>
      <c r="L14" s="128">
        <v>5</v>
      </c>
      <c r="M14" s="128">
        <v>4</v>
      </c>
      <c r="N14" s="128">
        <f t="shared" si="5"/>
        <v>6.4545454545454541</v>
      </c>
      <c r="O14" s="128" t="str">
        <f t="shared" si="0"/>
        <v>THI LẠI</v>
      </c>
      <c r="P14" s="124" t="str">
        <f t="shared" si="1"/>
        <v>Sinh</v>
      </c>
      <c r="Q14" s="124" t="str">
        <f t="shared" si="2"/>
        <v/>
      </c>
      <c r="R14" s="124" t="str">
        <f t="shared" si="3"/>
        <v/>
      </c>
      <c r="S14" s="124" t="str">
        <f t="shared" si="4"/>
        <v/>
      </c>
      <c r="T14" s="6"/>
    </row>
    <row r="15" spans="1:21" x14ac:dyDescent="0.25">
      <c r="B15" s="41" t="s">
        <v>54</v>
      </c>
      <c r="C15" s="41" t="s">
        <v>85</v>
      </c>
      <c r="D15" s="128">
        <v>6</v>
      </c>
      <c r="E15" s="128">
        <v>5</v>
      </c>
      <c r="F15" s="128">
        <v>9</v>
      </c>
      <c r="G15" s="128">
        <v>4</v>
      </c>
      <c r="H15" s="128">
        <v>5</v>
      </c>
      <c r="I15" s="128">
        <v>6</v>
      </c>
      <c r="J15" s="128">
        <v>9</v>
      </c>
      <c r="K15" s="128">
        <v>6</v>
      </c>
      <c r="L15" s="128">
        <v>6</v>
      </c>
      <c r="M15" s="128">
        <v>7</v>
      </c>
      <c r="N15" s="128">
        <f t="shared" si="5"/>
        <v>6.2727272727272725</v>
      </c>
      <c r="O15" s="128" t="str">
        <f t="shared" si="0"/>
        <v>THI LẠI</v>
      </c>
      <c r="P15" s="124" t="str">
        <f t="shared" si="1"/>
        <v>Văn</v>
      </c>
      <c r="Q15" s="124" t="str">
        <f t="shared" si="2"/>
        <v/>
      </c>
      <c r="R15" s="124" t="str">
        <f t="shared" si="3"/>
        <v/>
      </c>
      <c r="S15" s="124" t="str">
        <f t="shared" si="4"/>
        <v/>
      </c>
      <c r="T15" s="6" t="s">
        <v>341</v>
      </c>
    </row>
    <row r="16" spans="1:21" x14ac:dyDescent="0.25">
      <c r="B16" s="41" t="s">
        <v>346</v>
      </c>
      <c r="C16" s="41" t="s">
        <v>86</v>
      </c>
      <c r="D16" s="128">
        <v>6</v>
      </c>
      <c r="E16" s="128">
        <v>5</v>
      </c>
      <c r="F16" s="128">
        <v>7</v>
      </c>
      <c r="G16" s="128">
        <v>5</v>
      </c>
      <c r="H16" s="128">
        <v>6</v>
      </c>
      <c r="I16" s="128">
        <v>6</v>
      </c>
      <c r="J16" s="128">
        <v>8</v>
      </c>
      <c r="K16" s="128">
        <v>7</v>
      </c>
      <c r="L16" s="128">
        <v>8</v>
      </c>
      <c r="M16" s="128">
        <v>5</v>
      </c>
      <c r="N16" s="128">
        <f t="shared" si="5"/>
        <v>6.1818181818181817</v>
      </c>
      <c r="O16" s="128" t="str">
        <f t="shared" si="0"/>
        <v>ĐẠT</v>
      </c>
      <c r="P16" s="124" t="str">
        <f t="shared" si="1"/>
        <v/>
      </c>
      <c r="Q16" s="124" t="str">
        <f t="shared" si="2"/>
        <v>TB</v>
      </c>
      <c r="R16" s="124">
        <f t="shared" si="3"/>
        <v>0</v>
      </c>
      <c r="S16" s="124" t="str">
        <f t="shared" si="4"/>
        <v/>
      </c>
      <c r="T16" s="6">
        <v>0</v>
      </c>
    </row>
    <row r="17" spans="1:20" x14ac:dyDescent="0.25">
      <c r="B17" s="41" t="s">
        <v>59</v>
      </c>
      <c r="C17" s="41" t="s">
        <v>90</v>
      </c>
      <c r="D17" s="128">
        <v>5</v>
      </c>
      <c r="E17" s="128">
        <v>8</v>
      </c>
      <c r="F17" s="128">
        <v>6</v>
      </c>
      <c r="G17" s="128">
        <v>7</v>
      </c>
      <c r="H17" s="128">
        <v>6</v>
      </c>
      <c r="I17" s="128">
        <v>6</v>
      </c>
      <c r="J17" s="128">
        <v>9</v>
      </c>
      <c r="K17" s="128">
        <v>2</v>
      </c>
      <c r="L17" s="128">
        <v>6</v>
      </c>
      <c r="M17" s="128">
        <v>3</v>
      </c>
      <c r="N17" s="128">
        <f t="shared" si="5"/>
        <v>5.8181818181818183</v>
      </c>
      <c r="O17" s="128" t="str">
        <f t="shared" si="0"/>
        <v>THI LẠI</v>
      </c>
      <c r="P17" s="124" t="str">
        <f>IF(D17&lt;5,$D$4,"")&amp;IF(E17&lt;5,$E$4,"")&amp;IF(F17&lt;5,$F$4,"")&amp;IF(G17&lt;5,$G$4,"")&amp;IF(H17&lt;5,$H$4,"")&amp;IF(I17&lt;5,$I$4,"")&amp;IF(J17&lt;5,$J$4,"")&amp;IF(K17&lt;5,$K$4,"")&amp;IF(L17&lt;5,$L$4,"")&amp;IF(M17&lt;5,$M$4,"")</f>
        <v>PhápSinh</v>
      </c>
      <c r="Q17" s="124" t="str">
        <f t="shared" si="2"/>
        <v/>
      </c>
      <c r="R17" s="124" t="str">
        <f t="shared" si="3"/>
        <v/>
      </c>
      <c r="S17" s="124" t="str">
        <f t="shared" si="4"/>
        <v/>
      </c>
      <c r="T17" s="6" t="s">
        <v>341</v>
      </c>
    </row>
    <row r="18" spans="1:20" x14ac:dyDescent="0.25">
      <c r="B18" s="125"/>
    </row>
    <row r="19" spans="1:20" x14ac:dyDescent="0.25">
      <c r="A19" s="16" t="s">
        <v>62</v>
      </c>
    </row>
    <row r="20" spans="1:20" x14ac:dyDescent="0.25">
      <c r="A20" s="16" t="s">
        <v>63</v>
      </c>
      <c r="B20" s="1" t="s">
        <v>777</v>
      </c>
    </row>
    <row r="21" spans="1:20" x14ac:dyDescent="0.25">
      <c r="A21" s="8"/>
      <c r="B21" s="1" t="s">
        <v>778</v>
      </c>
    </row>
    <row r="22" spans="1:20" x14ac:dyDescent="0.25">
      <c r="A22" s="16" t="s">
        <v>64</v>
      </c>
      <c r="B22" s="1" t="s">
        <v>779</v>
      </c>
    </row>
    <row r="23" spans="1:20" x14ac:dyDescent="0.25">
      <c r="A23" s="8"/>
      <c r="B23" s="126" t="s">
        <v>780</v>
      </c>
    </row>
    <row r="24" spans="1:20" x14ac:dyDescent="0.25">
      <c r="A24" s="8"/>
      <c r="B24" s="126" t="s">
        <v>781</v>
      </c>
    </row>
    <row r="25" spans="1:20" x14ac:dyDescent="0.25">
      <c r="A25" s="8"/>
      <c r="B25" s="126" t="s">
        <v>782</v>
      </c>
    </row>
    <row r="26" spans="1:20" x14ac:dyDescent="0.25">
      <c r="A26" s="16" t="s">
        <v>71</v>
      </c>
      <c r="B26" s="1" t="s">
        <v>783</v>
      </c>
    </row>
    <row r="27" spans="1:20" x14ac:dyDescent="0.25">
      <c r="A27" s="17"/>
      <c r="B27" s="52" t="s">
        <v>784</v>
      </c>
    </row>
    <row r="28" spans="1:20" x14ac:dyDescent="0.25">
      <c r="A28" s="17"/>
      <c r="B28" s="52" t="s">
        <v>347</v>
      </c>
    </row>
    <row r="29" spans="1:20" x14ac:dyDescent="0.25">
      <c r="A29" s="16" t="s">
        <v>73</v>
      </c>
      <c r="B29" s="1" t="s">
        <v>785</v>
      </c>
    </row>
    <row r="30" spans="1:20" x14ac:dyDescent="0.25">
      <c r="A30" s="8"/>
      <c r="B30" s="126" t="s">
        <v>786</v>
      </c>
    </row>
    <row r="31" spans="1:20" x14ac:dyDescent="0.25">
      <c r="A31" s="8"/>
      <c r="B31" s="126" t="s">
        <v>787</v>
      </c>
    </row>
    <row r="32" spans="1:20" x14ac:dyDescent="0.25">
      <c r="A32" s="8"/>
      <c r="B32" s="126" t="s">
        <v>788</v>
      </c>
    </row>
    <row r="33" spans="1:2" x14ac:dyDescent="0.25">
      <c r="A33" s="17"/>
      <c r="B33" s="52" t="s">
        <v>789</v>
      </c>
    </row>
    <row r="34" spans="1:2" x14ac:dyDescent="0.25">
      <c r="A34" s="16" t="s">
        <v>74</v>
      </c>
      <c r="B34" s="1" t="s">
        <v>790</v>
      </c>
    </row>
    <row r="35" spans="1:2" x14ac:dyDescent="0.25">
      <c r="B35" s="52" t="s">
        <v>791</v>
      </c>
    </row>
    <row r="36" spans="1:2" x14ac:dyDescent="0.25">
      <c r="B36" s="52" t="s">
        <v>792</v>
      </c>
    </row>
    <row r="37" spans="1:2" x14ac:dyDescent="0.25">
      <c r="B37" s="52" t="s">
        <v>793</v>
      </c>
    </row>
    <row r="38" spans="1:2" x14ac:dyDescent="0.25">
      <c r="B38" s="1" t="s">
        <v>794</v>
      </c>
    </row>
    <row r="39" spans="1:2" x14ac:dyDescent="0.25">
      <c r="B39" s="52" t="s">
        <v>795</v>
      </c>
    </row>
    <row r="40" spans="1:2" x14ac:dyDescent="0.25">
      <c r="B40" s="52" t="s">
        <v>796</v>
      </c>
    </row>
    <row r="41" spans="1:2" x14ac:dyDescent="0.25">
      <c r="B41" s="52" t="s">
        <v>797</v>
      </c>
    </row>
  </sheetData>
  <mergeCells count="11">
    <mergeCell ref="T3:T4"/>
    <mergeCell ref="B2:T2"/>
    <mergeCell ref="B3:B4"/>
    <mergeCell ref="C3:C4"/>
    <mergeCell ref="D3:M3"/>
    <mergeCell ref="N3:N4"/>
    <mergeCell ref="O3:O4"/>
    <mergeCell ref="P3:P4"/>
    <mergeCell ref="Q3:Q4"/>
    <mergeCell ref="R3:R4"/>
    <mergeCell ref="S3:S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38"/>
  <sheetViews>
    <sheetView workbookViewId="0">
      <selection sqref="A1:XFD1048576"/>
    </sheetView>
  </sheetViews>
  <sheetFormatPr defaultRowHeight="15.75" x14ac:dyDescent="0.25"/>
  <cols>
    <col min="1" max="1" width="10.625" style="89" customWidth="1"/>
    <col min="2" max="2" width="11.5" style="89" bestFit="1" customWidth="1"/>
    <col min="3" max="3" width="9.75" style="89" customWidth="1"/>
    <col min="4" max="4" width="4.5" style="89" bestFit="1" customWidth="1"/>
    <col min="5" max="5" width="8.375" style="89" customWidth="1"/>
    <col min="6" max="6" width="14.5" style="89" customWidth="1"/>
    <col min="7" max="7" width="10.625" style="89" bestFit="1" customWidth="1"/>
    <col min="8" max="8" width="10.625" style="89" customWidth="1"/>
    <col min="9" max="9" width="9.75" style="89" bestFit="1" customWidth="1"/>
    <col min="10" max="10" width="11.875" style="89" customWidth="1"/>
    <col min="11" max="11" width="3.75" style="89" customWidth="1"/>
    <col min="12" max="12" width="9" style="89"/>
    <col min="13" max="13" width="10.625" style="89" customWidth="1"/>
    <col min="14" max="14" width="10.875" style="89" customWidth="1"/>
    <col min="15" max="17" width="9.125" style="89" bestFit="1" customWidth="1"/>
    <col min="18" max="256" width="9" style="89"/>
    <col min="257" max="257" width="10.625" style="89" customWidth="1"/>
    <col min="258" max="258" width="11.5" style="89" bestFit="1" customWidth="1"/>
    <col min="259" max="259" width="9.75" style="89" customWidth="1"/>
    <col min="260" max="260" width="4.5" style="89" bestFit="1" customWidth="1"/>
    <col min="261" max="261" width="8.375" style="89" customWidth="1"/>
    <col min="262" max="262" width="14.5" style="89" customWidth="1"/>
    <col min="263" max="263" width="10.625" style="89" bestFit="1" customWidth="1"/>
    <col min="264" max="264" width="10.625" style="89" customWidth="1"/>
    <col min="265" max="265" width="9.75" style="89" bestFit="1" customWidth="1"/>
    <col min="266" max="266" width="11.875" style="89" customWidth="1"/>
    <col min="267" max="267" width="3.75" style="89" customWidth="1"/>
    <col min="268" max="268" width="9" style="89"/>
    <col min="269" max="269" width="10.625" style="89" customWidth="1"/>
    <col min="270" max="270" width="10.875" style="89" customWidth="1"/>
    <col min="271" max="273" width="9.125" style="89" bestFit="1" customWidth="1"/>
    <col min="274" max="512" width="9" style="89"/>
    <col min="513" max="513" width="10.625" style="89" customWidth="1"/>
    <col min="514" max="514" width="11.5" style="89" bestFit="1" customWidth="1"/>
    <col min="515" max="515" width="9.75" style="89" customWidth="1"/>
    <col min="516" max="516" width="4.5" style="89" bestFit="1" customWidth="1"/>
    <col min="517" max="517" width="8.375" style="89" customWidth="1"/>
    <col min="518" max="518" width="14.5" style="89" customWidth="1"/>
    <col min="519" max="519" width="10.625" style="89" bestFit="1" customWidth="1"/>
    <col min="520" max="520" width="10.625" style="89" customWidth="1"/>
    <col min="521" max="521" width="9.75" style="89" bestFit="1" customWidth="1"/>
    <col min="522" max="522" width="11.875" style="89" customWidth="1"/>
    <col min="523" max="523" width="3.75" style="89" customWidth="1"/>
    <col min="524" max="524" width="9" style="89"/>
    <col min="525" max="525" width="10.625" style="89" customWidth="1"/>
    <col min="526" max="526" width="10.875" style="89" customWidth="1"/>
    <col min="527" max="529" width="9.125" style="89" bestFit="1" customWidth="1"/>
    <col min="530" max="768" width="9" style="89"/>
    <col min="769" max="769" width="10.625" style="89" customWidth="1"/>
    <col min="770" max="770" width="11.5" style="89" bestFit="1" customWidth="1"/>
    <col min="771" max="771" width="9.75" style="89" customWidth="1"/>
    <col min="772" max="772" width="4.5" style="89" bestFit="1" customWidth="1"/>
    <col min="773" max="773" width="8.375" style="89" customWidth="1"/>
    <col min="774" max="774" width="14.5" style="89" customWidth="1"/>
    <col min="775" max="775" width="10.625" style="89" bestFit="1" customWidth="1"/>
    <col min="776" max="776" width="10.625" style="89" customWidth="1"/>
    <col min="777" max="777" width="9.75" style="89" bestFit="1" customWidth="1"/>
    <col min="778" max="778" width="11.875" style="89" customWidth="1"/>
    <col min="779" max="779" width="3.75" style="89" customWidth="1"/>
    <col min="780" max="780" width="9" style="89"/>
    <col min="781" max="781" width="10.625" style="89" customWidth="1"/>
    <col min="782" max="782" width="10.875" style="89" customWidth="1"/>
    <col min="783" max="785" width="9.125" style="89" bestFit="1" customWidth="1"/>
    <col min="786" max="1024" width="9" style="89"/>
    <col min="1025" max="1025" width="10.625" style="89" customWidth="1"/>
    <col min="1026" max="1026" width="11.5" style="89" bestFit="1" customWidth="1"/>
    <col min="1027" max="1027" width="9.75" style="89" customWidth="1"/>
    <col min="1028" max="1028" width="4.5" style="89" bestFit="1" customWidth="1"/>
    <col min="1029" max="1029" width="8.375" style="89" customWidth="1"/>
    <col min="1030" max="1030" width="14.5" style="89" customWidth="1"/>
    <col min="1031" max="1031" width="10.625" style="89" bestFit="1" customWidth="1"/>
    <col min="1032" max="1032" width="10.625" style="89" customWidth="1"/>
    <col min="1033" max="1033" width="9.75" style="89" bestFit="1" customWidth="1"/>
    <col min="1034" max="1034" width="11.875" style="89" customWidth="1"/>
    <col min="1035" max="1035" width="3.75" style="89" customWidth="1"/>
    <col min="1036" max="1036" width="9" style="89"/>
    <col min="1037" max="1037" width="10.625" style="89" customWidth="1"/>
    <col min="1038" max="1038" width="10.875" style="89" customWidth="1"/>
    <col min="1039" max="1041" width="9.125" style="89" bestFit="1" customWidth="1"/>
    <col min="1042" max="1280" width="9" style="89"/>
    <col min="1281" max="1281" width="10.625" style="89" customWidth="1"/>
    <col min="1282" max="1282" width="11.5" style="89" bestFit="1" customWidth="1"/>
    <col min="1283" max="1283" width="9.75" style="89" customWidth="1"/>
    <col min="1284" max="1284" width="4.5" style="89" bestFit="1" customWidth="1"/>
    <col min="1285" max="1285" width="8.375" style="89" customWidth="1"/>
    <col min="1286" max="1286" width="14.5" style="89" customWidth="1"/>
    <col min="1287" max="1287" width="10.625" style="89" bestFit="1" customWidth="1"/>
    <col min="1288" max="1288" width="10.625" style="89" customWidth="1"/>
    <col min="1289" max="1289" width="9.75" style="89" bestFit="1" customWidth="1"/>
    <col min="1290" max="1290" width="11.875" style="89" customWidth="1"/>
    <col min="1291" max="1291" width="3.75" style="89" customWidth="1"/>
    <col min="1292" max="1292" width="9" style="89"/>
    <col min="1293" max="1293" width="10.625" style="89" customWidth="1"/>
    <col min="1294" max="1294" width="10.875" style="89" customWidth="1"/>
    <col min="1295" max="1297" width="9.125" style="89" bestFit="1" customWidth="1"/>
    <col min="1298" max="1536" width="9" style="89"/>
    <col min="1537" max="1537" width="10.625" style="89" customWidth="1"/>
    <col min="1538" max="1538" width="11.5" style="89" bestFit="1" customWidth="1"/>
    <col min="1539" max="1539" width="9.75" style="89" customWidth="1"/>
    <col min="1540" max="1540" width="4.5" style="89" bestFit="1" customWidth="1"/>
    <col min="1541" max="1541" width="8.375" style="89" customWidth="1"/>
    <col min="1542" max="1542" width="14.5" style="89" customWidth="1"/>
    <col min="1543" max="1543" width="10.625" style="89" bestFit="1" customWidth="1"/>
    <col min="1544" max="1544" width="10.625" style="89" customWidth="1"/>
    <col min="1545" max="1545" width="9.75" style="89" bestFit="1" customWidth="1"/>
    <col min="1546" max="1546" width="11.875" style="89" customWidth="1"/>
    <col min="1547" max="1547" width="3.75" style="89" customWidth="1"/>
    <col min="1548" max="1548" width="9" style="89"/>
    <col min="1549" max="1549" width="10.625" style="89" customWidth="1"/>
    <col min="1550" max="1550" width="10.875" style="89" customWidth="1"/>
    <col min="1551" max="1553" width="9.125" style="89" bestFit="1" customWidth="1"/>
    <col min="1554" max="1792" width="9" style="89"/>
    <col min="1793" max="1793" width="10.625" style="89" customWidth="1"/>
    <col min="1794" max="1794" width="11.5" style="89" bestFit="1" customWidth="1"/>
    <col min="1795" max="1795" width="9.75" style="89" customWidth="1"/>
    <col min="1796" max="1796" width="4.5" style="89" bestFit="1" customWidth="1"/>
    <col min="1797" max="1797" width="8.375" style="89" customWidth="1"/>
    <col min="1798" max="1798" width="14.5" style="89" customWidth="1"/>
    <col min="1799" max="1799" width="10.625" style="89" bestFit="1" customWidth="1"/>
    <col min="1800" max="1800" width="10.625" style="89" customWidth="1"/>
    <col min="1801" max="1801" width="9.75" style="89" bestFit="1" customWidth="1"/>
    <col min="1802" max="1802" width="11.875" style="89" customWidth="1"/>
    <col min="1803" max="1803" width="3.75" style="89" customWidth="1"/>
    <col min="1804" max="1804" width="9" style="89"/>
    <col min="1805" max="1805" width="10.625" style="89" customWidth="1"/>
    <col min="1806" max="1806" width="10.875" style="89" customWidth="1"/>
    <col min="1807" max="1809" width="9.125" style="89" bestFit="1" customWidth="1"/>
    <col min="1810" max="2048" width="9" style="89"/>
    <col min="2049" max="2049" width="10.625" style="89" customWidth="1"/>
    <col min="2050" max="2050" width="11.5" style="89" bestFit="1" customWidth="1"/>
    <col min="2051" max="2051" width="9.75" style="89" customWidth="1"/>
    <col min="2052" max="2052" width="4.5" style="89" bestFit="1" customWidth="1"/>
    <col min="2053" max="2053" width="8.375" style="89" customWidth="1"/>
    <col min="2054" max="2054" width="14.5" style="89" customWidth="1"/>
    <col min="2055" max="2055" width="10.625" style="89" bestFit="1" customWidth="1"/>
    <col min="2056" max="2056" width="10.625" style="89" customWidth="1"/>
    <col min="2057" max="2057" width="9.75" style="89" bestFit="1" customWidth="1"/>
    <col min="2058" max="2058" width="11.875" style="89" customWidth="1"/>
    <col min="2059" max="2059" width="3.75" style="89" customWidth="1"/>
    <col min="2060" max="2060" width="9" style="89"/>
    <col min="2061" max="2061" width="10.625" style="89" customWidth="1"/>
    <col min="2062" max="2062" width="10.875" style="89" customWidth="1"/>
    <col min="2063" max="2065" width="9.125" style="89" bestFit="1" customWidth="1"/>
    <col min="2066" max="2304" width="9" style="89"/>
    <col min="2305" max="2305" width="10.625" style="89" customWidth="1"/>
    <col min="2306" max="2306" width="11.5" style="89" bestFit="1" customWidth="1"/>
    <col min="2307" max="2307" width="9.75" style="89" customWidth="1"/>
    <col min="2308" max="2308" width="4.5" style="89" bestFit="1" customWidth="1"/>
    <col min="2309" max="2309" width="8.375" style="89" customWidth="1"/>
    <col min="2310" max="2310" width="14.5" style="89" customWidth="1"/>
    <col min="2311" max="2311" width="10.625" style="89" bestFit="1" customWidth="1"/>
    <col min="2312" max="2312" width="10.625" style="89" customWidth="1"/>
    <col min="2313" max="2313" width="9.75" style="89" bestFit="1" customWidth="1"/>
    <col min="2314" max="2314" width="11.875" style="89" customWidth="1"/>
    <col min="2315" max="2315" width="3.75" style="89" customWidth="1"/>
    <col min="2316" max="2316" width="9" style="89"/>
    <col min="2317" max="2317" width="10.625" style="89" customWidth="1"/>
    <col min="2318" max="2318" width="10.875" style="89" customWidth="1"/>
    <col min="2319" max="2321" width="9.125" style="89" bestFit="1" customWidth="1"/>
    <col min="2322" max="2560" width="9" style="89"/>
    <col min="2561" max="2561" width="10.625" style="89" customWidth="1"/>
    <col min="2562" max="2562" width="11.5" style="89" bestFit="1" customWidth="1"/>
    <col min="2563" max="2563" width="9.75" style="89" customWidth="1"/>
    <col min="2564" max="2564" width="4.5" style="89" bestFit="1" customWidth="1"/>
    <col min="2565" max="2565" width="8.375" style="89" customWidth="1"/>
    <col min="2566" max="2566" width="14.5" style="89" customWidth="1"/>
    <col min="2567" max="2567" width="10.625" style="89" bestFit="1" customWidth="1"/>
    <col min="2568" max="2568" width="10.625" style="89" customWidth="1"/>
    <col min="2569" max="2569" width="9.75" style="89" bestFit="1" customWidth="1"/>
    <col min="2570" max="2570" width="11.875" style="89" customWidth="1"/>
    <col min="2571" max="2571" width="3.75" style="89" customWidth="1"/>
    <col min="2572" max="2572" width="9" style="89"/>
    <col min="2573" max="2573" width="10.625" style="89" customWidth="1"/>
    <col min="2574" max="2574" width="10.875" style="89" customWidth="1"/>
    <col min="2575" max="2577" width="9.125" style="89" bestFit="1" customWidth="1"/>
    <col min="2578" max="2816" width="9" style="89"/>
    <col min="2817" max="2817" width="10.625" style="89" customWidth="1"/>
    <col min="2818" max="2818" width="11.5" style="89" bestFit="1" customWidth="1"/>
    <col min="2819" max="2819" width="9.75" style="89" customWidth="1"/>
    <col min="2820" max="2820" width="4.5" style="89" bestFit="1" customWidth="1"/>
    <col min="2821" max="2821" width="8.375" style="89" customWidth="1"/>
    <col min="2822" max="2822" width="14.5" style="89" customWidth="1"/>
    <col min="2823" max="2823" width="10.625" style="89" bestFit="1" customWidth="1"/>
    <col min="2824" max="2824" width="10.625" style="89" customWidth="1"/>
    <col min="2825" max="2825" width="9.75" style="89" bestFit="1" customWidth="1"/>
    <col min="2826" max="2826" width="11.875" style="89" customWidth="1"/>
    <col min="2827" max="2827" width="3.75" style="89" customWidth="1"/>
    <col min="2828" max="2828" width="9" style="89"/>
    <col min="2829" max="2829" width="10.625" style="89" customWidth="1"/>
    <col min="2830" max="2830" width="10.875" style="89" customWidth="1"/>
    <col min="2831" max="2833" width="9.125" style="89" bestFit="1" customWidth="1"/>
    <col min="2834" max="3072" width="9" style="89"/>
    <col min="3073" max="3073" width="10.625" style="89" customWidth="1"/>
    <col min="3074" max="3074" width="11.5" style="89" bestFit="1" customWidth="1"/>
    <col min="3075" max="3075" width="9.75" style="89" customWidth="1"/>
    <col min="3076" max="3076" width="4.5" style="89" bestFit="1" customWidth="1"/>
    <col min="3077" max="3077" width="8.375" style="89" customWidth="1"/>
    <col min="3078" max="3078" width="14.5" style="89" customWidth="1"/>
    <col min="3079" max="3079" width="10.625" style="89" bestFit="1" customWidth="1"/>
    <col min="3080" max="3080" width="10.625" style="89" customWidth="1"/>
    <col min="3081" max="3081" width="9.75" style="89" bestFit="1" customWidth="1"/>
    <col min="3082" max="3082" width="11.875" style="89" customWidth="1"/>
    <col min="3083" max="3083" width="3.75" style="89" customWidth="1"/>
    <col min="3084" max="3084" width="9" style="89"/>
    <col min="3085" max="3085" width="10.625" style="89" customWidth="1"/>
    <col min="3086" max="3086" width="10.875" style="89" customWidth="1"/>
    <col min="3087" max="3089" width="9.125" style="89" bestFit="1" customWidth="1"/>
    <col min="3090" max="3328" width="9" style="89"/>
    <col min="3329" max="3329" width="10.625" style="89" customWidth="1"/>
    <col min="3330" max="3330" width="11.5" style="89" bestFit="1" customWidth="1"/>
    <col min="3331" max="3331" width="9.75" style="89" customWidth="1"/>
    <col min="3332" max="3332" width="4.5" style="89" bestFit="1" customWidth="1"/>
    <col min="3333" max="3333" width="8.375" style="89" customWidth="1"/>
    <col min="3334" max="3334" width="14.5" style="89" customWidth="1"/>
    <col min="3335" max="3335" width="10.625" style="89" bestFit="1" customWidth="1"/>
    <col min="3336" max="3336" width="10.625" style="89" customWidth="1"/>
    <col min="3337" max="3337" width="9.75" style="89" bestFit="1" customWidth="1"/>
    <col min="3338" max="3338" width="11.875" style="89" customWidth="1"/>
    <col min="3339" max="3339" width="3.75" style="89" customWidth="1"/>
    <col min="3340" max="3340" width="9" style="89"/>
    <col min="3341" max="3341" width="10.625" style="89" customWidth="1"/>
    <col min="3342" max="3342" width="10.875" style="89" customWidth="1"/>
    <col min="3343" max="3345" width="9.125" style="89" bestFit="1" customWidth="1"/>
    <col min="3346" max="3584" width="9" style="89"/>
    <col min="3585" max="3585" width="10.625" style="89" customWidth="1"/>
    <col min="3586" max="3586" width="11.5" style="89" bestFit="1" customWidth="1"/>
    <col min="3587" max="3587" width="9.75" style="89" customWidth="1"/>
    <col min="3588" max="3588" width="4.5" style="89" bestFit="1" customWidth="1"/>
    <col min="3589" max="3589" width="8.375" style="89" customWidth="1"/>
    <col min="3590" max="3590" width="14.5" style="89" customWidth="1"/>
    <col min="3591" max="3591" width="10.625" style="89" bestFit="1" customWidth="1"/>
    <col min="3592" max="3592" width="10.625" style="89" customWidth="1"/>
    <col min="3593" max="3593" width="9.75" style="89" bestFit="1" customWidth="1"/>
    <col min="3594" max="3594" width="11.875" style="89" customWidth="1"/>
    <col min="3595" max="3595" width="3.75" style="89" customWidth="1"/>
    <col min="3596" max="3596" width="9" style="89"/>
    <col min="3597" max="3597" width="10.625" style="89" customWidth="1"/>
    <col min="3598" max="3598" width="10.875" style="89" customWidth="1"/>
    <col min="3599" max="3601" width="9.125" style="89" bestFit="1" customWidth="1"/>
    <col min="3602" max="3840" width="9" style="89"/>
    <col min="3841" max="3841" width="10.625" style="89" customWidth="1"/>
    <col min="3842" max="3842" width="11.5" style="89" bestFit="1" customWidth="1"/>
    <col min="3843" max="3843" width="9.75" style="89" customWidth="1"/>
    <col min="3844" max="3844" width="4.5" style="89" bestFit="1" customWidth="1"/>
    <col min="3845" max="3845" width="8.375" style="89" customWidth="1"/>
    <col min="3846" max="3846" width="14.5" style="89" customWidth="1"/>
    <col min="3847" max="3847" width="10.625" style="89" bestFit="1" customWidth="1"/>
    <col min="3848" max="3848" width="10.625" style="89" customWidth="1"/>
    <col min="3849" max="3849" width="9.75" style="89" bestFit="1" customWidth="1"/>
    <col min="3850" max="3850" width="11.875" style="89" customWidth="1"/>
    <col min="3851" max="3851" width="3.75" style="89" customWidth="1"/>
    <col min="3852" max="3852" width="9" style="89"/>
    <col min="3853" max="3853" width="10.625" style="89" customWidth="1"/>
    <col min="3854" max="3854" width="10.875" style="89" customWidth="1"/>
    <col min="3855" max="3857" width="9.125" style="89" bestFit="1" customWidth="1"/>
    <col min="3858" max="4096" width="9" style="89"/>
    <col min="4097" max="4097" width="10.625" style="89" customWidth="1"/>
    <col min="4098" max="4098" width="11.5" style="89" bestFit="1" customWidth="1"/>
    <col min="4099" max="4099" width="9.75" style="89" customWidth="1"/>
    <col min="4100" max="4100" width="4.5" style="89" bestFit="1" customWidth="1"/>
    <col min="4101" max="4101" width="8.375" style="89" customWidth="1"/>
    <col min="4102" max="4102" width="14.5" style="89" customWidth="1"/>
    <col min="4103" max="4103" width="10.625" style="89" bestFit="1" customWidth="1"/>
    <col min="4104" max="4104" width="10.625" style="89" customWidth="1"/>
    <col min="4105" max="4105" width="9.75" style="89" bestFit="1" customWidth="1"/>
    <col min="4106" max="4106" width="11.875" style="89" customWidth="1"/>
    <col min="4107" max="4107" width="3.75" style="89" customWidth="1"/>
    <col min="4108" max="4108" width="9" style="89"/>
    <col min="4109" max="4109" width="10.625" style="89" customWidth="1"/>
    <col min="4110" max="4110" width="10.875" style="89" customWidth="1"/>
    <col min="4111" max="4113" width="9.125" style="89" bestFit="1" customWidth="1"/>
    <col min="4114" max="4352" width="9" style="89"/>
    <col min="4353" max="4353" width="10.625" style="89" customWidth="1"/>
    <col min="4354" max="4354" width="11.5" style="89" bestFit="1" customWidth="1"/>
    <col min="4355" max="4355" width="9.75" style="89" customWidth="1"/>
    <col min="4356" max="4356" width="4.5" style="89" bestFit="1" customWidth="1"/>
    <col min="4357" max="4357" width="8.375" style="89" customWidth="1"/>
    <col min="4358" max="4358" width="14.5" style="89" customWidth="1"/>
    <col min="4359" max="4359" width="10.625" style="89" bestFit="1" customWidth="1"/>
    <col min="4360" max="4360" width="10.625" style="89" customWidth="1"/>
    <col min="4361" max="4361" width="9.75" style="89" bestFit="1" customWidth="1"/>
    <col min="4362" max="4362" width="11.875" style="89" customWidth="1"/>
    <col min="4363" max="4363" width="3.75" style="89" customWidth="1"/>
    <col min="4364" max="4364" width="9" style="89"/>
    <col min="4365" max="4365" width="10.625" style="89" customWidth="1"/>
    <col min="4366" max="4366" width="10.875" style="89" customWidth="1"/>
    <col min="4367" max="4369" width="9.125" style="89" bestFit="1" customWidth="1"/>
    <col min="4370" max="4608" width="9" style="89"/>
    <col min="4609" max="4609" width="10.625" style="89" customWidth="1"/>
    <col min="4610" max="4610" width="11.5" style="89" bestFit="1" customWidth="1"/>
    <col min="4611" max="4611" width="9.75" style="89" customWidth="1"/>
    <col min="4612" max="4612" width="4.5" style="89" bestFit="1" customWidth="1"/>
    <col min="4613" max="4613" width="8.375" style="89" customWidth="1"/>
    <col min="4614" max="4614" width="14.5" style="89" customWidth="1"/>
    <col min="4615" max="4615" width="10.625" style="89" bestFit="1" customWidth="1"/>
    <col min="4616" max="4616" width="10.625" style="89" customWidth="1"/>
    <col min="4617" max="4617" width="9.75" style="89" bestFit="1" customWidth="1"/>
    <col min="4618" max="4618" width="11.875" style="89" customWidth="1"/>
    <col min="4619" max="4619" width="3.75" style="89" customWidth="1"/>
    <col min="4620" max="4620" width="9" style="89"/>
    <col min="4621" max="4621" width="10.625" style="89" customWidth="1"/>
    <col min="4622" max="4622" width="10.875" style="89" customWidth="1"/>
    <col min="4623" max="4625" width="9.125" style="89" bestFit="1" customWidth="1"/>
    <col min="4626" max="4864" width="9" style="89"/>
    <col min="4865" max="4865" width="10.625" style="89" customWidth="1"/>
    <col min="4866" max="4866" width="11.5" style="89" bestFit="1" customWidth="1"/>
    <col min="4867" max="4867" width="9.75" style="89" customWidth="1"/>
    <col min="4868" max="4868" width="4.5" style="89" bestFit="1" customWidth="1"/>
    <col min="4869" max="4869" width="8.375" style="89" customWidth="1"/>
    <col min="4870" max="4870" width="14.5" style="89" customWidth="1"/>
    <col min="4871" max="4871" width="10.625" style="89" bestFit="1" customWidth="1"/>
    <col min="4872" max="4872" width="10.625" style="89" customWidth="1"/>
    <col min="4873" max="4873" width="9.75" style="89" bestFit="1" customWidth="1"/>
    <col min="4874" max="4874" width="11.875" style="89" customWidth="1"/>
    <col min="4875" max="4875" width="3.75" style="89" customWidth="1"/>
    <col min="4876" max="4876" width="9" style="89"/>
    <col min="4877" max="4877" width="10.625" style="89" customWidth="1"/>
    <col min="4878" max="4878" width="10.875" style="89" customWidth="1"/>
    <col min="4879" max="4881" width="9.125" style="89" bestFit="1" customWidth="1"/>
    <col min="4882" max="5120" width="9" style="89"/>
    <col min="5121" max="5121" width="10.625" style="89" customWidth="1"/>
    <col min="5122" max="5122" width="11.5" style="89" bestFit="1" customWidth="1"/>
    <col min="5123" max="5123" width="9.75" style="89" customWidth="1"/>
    <col min="5124" max="5124" width="4.5" style="89" bestFit="1" customWidth="1"/>
    <col min="5125" max="5125" width="8.375" style="89" customWidth="1"/>
    <col min="5126" max="5126" width="14.5" style="89" customWidth="1"/>
    <col min="5127" max="5127" width="10.625" style="89" bestFit="1" customWidth="1"/>
    <col min="5128" max="5128" width="10.625" style="89" customWidth="1"/>
    <col min="5129" max="5129" width="9.75" style="89" bestFit="1" customWidth="1"/>
    <col min="5130" max="5130" width="11.875" style="89" customWidth="1"/>
    <col min="5131" max="5131" width="3.75" style="89" customWidth="1"/>
    <col min="5132" max="5132" width="9" style="89"/>
    <col min="5133" max="5133" width="10.625" style="89" customWidth="1"/>
    <col min="5134" max="5134" width="10.875" style="89" customWidth="1"/>
    <col min="5135" max="5137" width="9.125" style="89" bestFit="1" customWidth="1"/>
    <col min="5138" max="5376" width="9" style="89"/>
    <col min="5377" max="5377" width="10.625" style="89" customWidth="1"/>
    <col min="5378" max="5378" width="11.5" style="89" bestFit="1" customWidth="1"/>
    <col min="5379" max="5379" width="9.75" style="89" customWidth="1"/>
    <col min="5380" max="5380" width="4.5" style="89" bestFit="1" customWidth="1"/>
    <col min="5381" max="5381" width="8.375" style="89" customWidth="1"/>
    <col min="5382" max="5382" width="14.5" style="89" customWidth="1"/>
    <col min="5383" max="5383" width="10.625" style="89" bestFit="1" customWidth="1"/>
    <col min="5384" max="5384" width="10.625" style="89" customWidth="1"/>
    <col min="5385" max="5385" width="9.75" style="89" bestFit="1" customWidth="1"/>
    <col min="5386" max="5386" width="11.875" style="89" customWidth="1"/>
    <col min="5387" max="5387" width="3.75" style="89" customWidth="1"/>
    <col min="5388" max="5388" width="9" style="89"/>
    <col min="5389" max="5389" width="10.625" style="89" customWidth="1"/>
    <col min="5390" max="5390" width="10.875" style="89" customWidth="1"/>
    <col min="5391" max="5393" width="9.125" style="89" bestFit="1" customWidth="1"/>
    <col min="5394" max="5632" width="9" style="89"/>
    <col min="5633" max="5633" width="10.625" style="89" customWidth="1"/>
    <col min="5634" max="5634" width="11.5" style="89" bestFit="1" customWidth="1"/>
    <col min="5635" max="5635" width="9.75" style="89" customWidth="1"/>
    <col min="5636" max="5636" width="4.5" style="89" bestFit="1" customWidth="1"/>
    <col min="5637" max="5637" width="8.375" style="89" customWidth="1"/>
    <col min="5638" max="5638" width="14.5" style="89" customWidth="1"/>
    <col min="5639" max="5639" width="10.625" style="89" bestFit="1" customWidth="1"/>
    <col min="5640" max="5640" width="10.625" style="89" customWidth="1"/>
    <col min="5641" max="5641" width="9.75" style="89" bestFit="1" customWidth="1"/>
    <col min="5642" max="5642" width="11.875" style="89" customWidth="1"/>
    <col min="5643" max="5643" width="3.75" style="89" customWidth="1"/>
    <col min="5644" max="5644" width="9" style="89"/>
    <col min="5645" max="5645" width="10.625" style="89" customWidth="1"/>
    <col min="5646" max="5646" width="10.875" style="89" customWidth="1"/>
    <col min="5647" max="5649" width="9.125" style="89" bestFit="1" customWidth="1"/>
    <col min="5650" max="5888" width="9" style="89"/>
    <col min="5889" max="5889" width="10.625" style="89" customWidth="1"/>
    <col min="5890" max="5890" width="11.5" style="89" bestFit="1" customWidth="1"/>
    <col min="5891" max="5891" width="9.75" style="89" customWidth="1"/>
    <col min="5892" max="5892" width="4.5" style="89" bestFit="1" customWidth="1"/>
    <col min="5893" max="5893" width="8.375" style="89" customWidth="1"/>
    <col min="5894" max="5894" width="14.5" style="89" customWidth="1"/>
    <col min="5895" max="5895" width="10.625" style="89" bestFit="1" customWidth="1"/>
    <col min="5896" max="5896" width="10.625" style="89" customWidth="1"/>
    <col min="5897" max="5897" width="9.75" style="89" bestFit="1" customWidth="1"/>
    <col min="5898" max="5898" width="11.875" style="89" customWidth="1"/>
    <col min="5899" max="5899" width="3.75" style="89" customWidth="1"/>
    <col min="5900" max="5900" width="9" style="89"/>
    <col min="5901" max="5901" width="10.625" style="89" customWidth="1"/>
    <col min="5902" max="5902" width="10.875" style="89" customWidth="1"/>
    <col min="5903" max="5905" width="9.125" style="89" bestFit="1" customWidth="1"/>
    <col min="5906" max="6144" width="9" style="89"/>
    <col min="6145" max="6145" width="10.625" style="89" customWidth="1"/>
    <col min="6146" max="6146" width="11.5" style="89" bestFit="1" customWidth="1"/>
    <col min="6147" max="6147" width="9.75" style="89" customWidth="1"/>
    <col min="6148" max="6148" width="4.5" style="89" bestFit="1" customWidth="1"/>
    <col min="6149" max="6149" width="8.375" style="89" customWidth="1"/>
    <col min="6150" max="6150" width="14.5" style="89" customWidth="1"/>
    <col min="6151" max="6151" width="10.625" style="89" bestFit="1" customWidth="1"/>
    <col min="6152" max="6152" width="10.625" style="89" customWidth="1"/>
    <col min="6153" max="6153" width="9.75" style="89" bestFit="1" customWidth="1"/>
    <col min="6154" max="6154" width="11.875" style="89" customWidth="1"/>
    <col min="6155" max="6155" width="3.75" style="89" customWidth="1"/>
    <col min="6156" max="6156" width="9" style="89"/>
    <col min="6157" max="6157" width="10.625" style="89" customWidth="1"/>
    <col min="6158" max="6158" width="10.875" style="89" customWidth="1"/>
    <col min="6159" max="6161" width="9.125" style="89" bestFit="1" customWidth="1"/>
    <col min="6162" max="6400" width="9" style="89"/>
    <col min="6401" max="6401" width="10.625" style="89" customWidth="1"/>
    <col min="6402" max="6402" width="11.5" style="89" bestFit="1" customWidth="1"/>
    <col min="6403" max="6403" width="9.75" style="89" customWidth="1"/>
    <col min="6404" max="6404" width="4.5" style="89" bestFit="1" customWidth="1"/>
    <col min="6405" max="6405" width="8.375" style="89" customWidth="1"/>
    <col min="6406" max="6406" width="14.5" style="89" customWidth="1"/>
    <col min="6407" max="6407" width="10.625" style="89" bestFit="1" customWidth="1"/>
    <col min="6408" max="6408" width="10.625" style="89" customWidth="1"/>
    <col min="6409" max="6409" width="9.75" style="89" bestFit="1" customWidth="1"/>
    <col min="6410" max="6410" width="11.875" style="89" customWidth="1"/>
    <col min="6411" max="6411" width="3.75" style="89" customWidth="1"/>
    <col min="6412" max="6412" width="9" style="89"/>
    <col min="6413" max="6413" width="10.625" style="89" customWidth="1"/>
    <col min="6414" max="6414" width="10.875" style="89" customWidth="1"/>
    <col min="6415" max="6417" width="9.125" style="89" bestFit="1" customWidth="1"/>
    <col min="6418" max="6656" width="9" style="89"/>
    <col min="6657" max="6657" width="10.625" style="89" customWidth="1"/>
    <col min="6658" max="6658" width="11.5" style="89" bestFit="1" customWidth="1"/>
    <col min="6659" max="6659" width="9.75" style="89" customWidth="1"/>
    <col min="6660" max="6660" width="4.5" style="89" bestFit="1" customWidth="1"/>
    <col min="6661" max="6661" width="8.375" style="89" customWidth="1"/>
    <col min="6662" max="6662" width="14.5" style="89" customWidth="1"/>
    <col min="6663" max="6663" width="10.625" style="89" bestFit="1" customWidth="1"/>
    <col min="6664" max="6664" width="10.625" style="89" customWidth="1"/>
    <col min="6665" max="6665" width="9.75" style="89" bestFit="1" customWidth="1"/>
    <col min="6666" max="6666" width="11.875" style="89" customWidth="1"/>
    <col min="6667" max="6667" width="3.75" style="89" customWidth="1"/>
    <col min="6668" max="6668" width="9" style="89"/>
    <col min="6669" max="6669" width="10.625" style="89" customWidth="1"/>
    <col min="6670" max="6670" width="10.875" style="89" customWidth="1"/>
    <col min="6671" max="6673" width="9.125" style="89" bestFit="1" customWidth="1"/>
    <col min="6674" max="6912" width="9" style="89"/>
    <col min="6913" max="6913" width="10.625" style="89" customWidth="1"/>
    <col min="6914" max="6914" width="11.5" style="89" bestFit="1" customWidth="1"/>
    <col min="6915" max="6915" width="9.75" style="89" customWidth="1"/>
    <col min="6916" max="6916" width="4.5" style="89" bestFit="1" customWidth="1"/>
    <col min="6917" max="6917" width="8.375" style="89" customWidth="1"/>
    <col min="6918" max="6918" width="14.5" style="89" customWidth="1"/>
    <col min="6919" max="6919" width="10.625" style="89" bestFit="1" customWidth="1"/>
    <col min="6920" max="6920" width="10.625" style="89" customWidth="1"/>
    <col min="6921" max="6921" width="9.75" style="89" bestFit="1" customWidth="1"/>
    <col min="6922" max="6922" width="11.875" style="89" customWidth="1"/>
    <col min="6923" max="6923" width="3.75" style="89" customWidth="1"/>
    <col min="6924" max="6924" width="9" style="89"/>
    <col min="6925" max="6925" width="10.625" style="89" customWidth="1"/>
    <col min="6926" max="6926" width="10.875" style="89" customWidth="1"/>
    <col min="6927" max="6929" width="9.125" style="89" bestFit="1" customWidth="1"/>
    <col min="6930" max="7168" width="9" style="89"/>
    <col min="7169" max="7169" width="10.625" style="89" customWidth="1"/>
    <col min="7170" max="7170" width="11.5" style="89" bestFit="1" customWidth="1"/>
    <col min="7171" max="7171" width="9.75" style="89" customWidth="1"/>
    <col min="7172" max="7172" width="4.5" style="89" bestFit="1" customWidth="1"/>
    <col min="7173" max="7173" width="8.375" style="89" customWidth="1"/>
    <col min="7174" max="7174" width="14.5" style="89" customWidth="1"/>
    <col min="7175" max="7175" width="10.625" style="89" bestFit="1" customWidth="1"/>
    <col min="7176" max="7176" width="10.625" style="89" customWidth="1"/>
    <col min="7177" max="7177" width="9.75" style="89" bestFit="1" customWidth="1"/>
    <col min="7178" max="7178" width="11.875" style="89" customWidth="1"/>
    <col min="7179" max="7179" width="3.75" style="89" customWidth="1"/>
    <col min="7180" max="7180" width="9" style="89"/>
    <col min="7181" max="7181" width="10.625" style="89" customWidth="1"/>
    <col min="7182" max="7182" width="10.875" style="89" customWidth="1"/>
    <col min="7183" max="7185" width="9.125" style="89" bestFit="1" customWidth="1"/>
    <col min="7186" max="7424" width="9" style="89"/>
    <col min="7425" max="7425" width="10.625" style="89" customWidth="1"/>
    <col min="7426" max="7426" width="11.5" style="89" bestFit="1" customWidth="1"/>
    <col min="7427" max="7427" width="9.75" style="89" customWidth="1"/>
    <col min="7428" max="7428" width="4.5" style="89" bestFit="1" customWidth="1"/>
    <col min="7429" max="7429" width="8.375" style="89" customWidth="1"/>
    <col min="7430" max="7430" width="14.5" style="89" customWidth="1"/>
    <col min="7431" max="7431" width="10.625" style="89" bestFit="1" customWidth="1"/>
    <col min="7432" max="7432" width="10.625" style="89" customWidth="1"/>
    <col min="7433" max="7433" width="9.75" style="89" bestFit="1" customWidth="1"/>
    <col min="7434" max="7434" width="11.875" style="89" customWidth="1"/>
    <col min="7435" max="7435" width="3.75" style="89" customWidth="1"/>
    <col min="7436" max="7436" width="9" style="89"/>
    <col min="7437" max="7437" width="10.625" style="89" customWidth="1"/>
    <col min="7438" max="7438" width="10.875" style="89" customWidth="1"/>
    <col min="7439" max="7441" width="9.125" style="89" bestFit="1" customWidth="1"/>
    <col min="7442" max="7680" width="9" style="89"/>
    <col min="7681" max="7681" width="10.625" style="89" customWidth="1"/>
    <col min="7682" max="7682" width="11.5" style="89" bestFit="1" customWidth="1"/>
    <col min="7683" max="7683" width="9.75" style="89" customWidth="1"/>
    <col min="7684" max="7684" width="4.5" style="89" bestFit="1" customWidth="1"/>
    <col min="7685" max="7685" width="8.375" style="89" customWidth="1"/>
    <col min="7686" max="7686" width="14.5" style="89" customWidth="1"/>
    <col min="7687" max="7687" width="10.625" style="89" bestFit="1" customWidth="1"/>
    <col min="7688" max="7688" width="10.625" style="89" customWidth="1"/>
    <col min="7689" max="7689" width="9.75" style="89" bestFit="1" customWidth="1"/>
    <col min="7690" max="7690" width="11.875" style="89" customWidth="1"/>
    <col min="7691" max="7691" width="3.75" style="89" customWidth="1"/>
    <col min="7692" max="7692" width="9" style="89"/>
    <col min="7693" max="7693" width="10.625" style="89" customWidth="1"/>
    <col min="7694" max="7694" width="10.875" style="89" customWidth="1"/>
    <col min="7695" max="7697" width="9.125" style="89" bestFit="1" customWidth="1"/>
    <col min="7698" max="7936" width="9" style="89"/>
    <col min="7937" max="7937" width="10.625" style="89" customWidth="1"/>
    <col min="7938" max="7938" width="11.5" style="89" bestFit="1" customWidth="1"/>
    <col min="7939" max="7939" width="9.75" style="89" customWidth="1"/>
    <col min="7940" max="7940" width="4.5" style="89" bestFit="1" customWidth="1"/>
    <col min="7941" max="7941" width="8.375" style="89" customWidth="1"/>
    <col min="7942" max="7942" width="14.5" style="89" customWidth="1"/>
    <col min="7943" max="7943" width="10.625" style="89" bestFit="1" customWidth="1"/>
    <col min="7944" max="7944" width="10.625" style="89" customWidth="1"/>
    <col min="7945" max="7945" width="9.75" style="89" bestFit="1" customWidth="1"/>
    <col min="7946" max="7946" width="11.875" style="89" customWidth="1"/>
    <col min="7947" max="7947" width="3.75" style="89" customWidth="1"/>
    <col min="7948" max="7948" width="9" style="89"/>
    <col min="7949" max="7949" width="10.625" style="89" customWidth="1"/>
    <col min="7950" max="7950" width="10.875" style="89" customWidth="1"/>
    <col min="7951" max="7953" width="9.125" style="89" bestFit="1" customWidth="1"/>
    <col min="7954" max="8192" width="9" style="89"/>
    <col min="8193" max="8193" width="10.625" style="89" customWidth="1"/>
    <col min="8194" max="8194" width="11.5" style="89" bestFit="1" customWidth="1"/>
    <col min="8195" max="8195" width="9.75" style="89" customWidth="1"/>
    <col min="8196" max="8196" width="4.5" style="89" bestFit="1" customWidth="1"/>
    <col min="8197" max="8197" width="8.375" style="89" customWidth="1"/>
    <col min="8198" max="8198" width="14.5" style="89" customWidth="1"/>
    <col min="8199" max="8199" width="10.625" style="89" bestFit="1" customWidth="1"/>
    <col min="8200" max="8200" width="10.625" style="89" customWidth="1"/>
    <col min="8201" max="8201" width="9.75" style="89" bestFit="1" customWidth="1"/>
    <col min="8202" max="8202" width="11.875" style="89" customWidth="1"/>
    <col min="8203" max="8203" width="3.75" style="89" customWidth="1"/>
    <col min="8204" max="8204" width="9" style="89"/>
    <col min="8205" max="8205" width="10.625" style="89" customWidth="1"/>
    <col min="8206" max="8206" width="10.875" style="89" customWidth="1"/>
    <col min="8207" max="8209" width="9.125" style="89" bestFit="1" customWidth="1"/>
    <col min="8210" max="8448" width="9" style="89"/>
    <col min="8449" max="8449" width="10.625" style="89" customWidth="1"/>
    <col min="8450" max="8450" width="11.5" style="89" bestFit="1" customWidth="1"/>
    <col min="8451" max="8451" width="9.75" style="89" customWidth="1"/>
    <col min="8452" max="8452" width="4.5" style="89" bestFit="1" customWidth="1"/>
    <col min="8453" max="8453" width="8.375" style="89" customWidth="1"/>
    <col min="8454" max="8454" width="14.5" style="89" customWidth="1"/>
    <col min="8455" max="8455" width="10.625" style="89" bestFit="1" customWidth="1"/>
    <col min="8456" max="8456" width="10.625" style="89" customWidth="1"/>
    <col min="8457" max="8457" width="9.75" style="89" bestFit="1" customWidth="1"/>
    <col min="8458" max="8458" width="11.875" style="89" customWidth="1"/>
    <col min="8459" max="8459" width="3.75" style="89" customWidth="1"/>
    <col min="8460" max="8460" width="9" style="89"/>
    <col min="8461" max="8461" width="10.625" style="89" customWidth="1"/>
    <col min="8462" max="8462" width="10.875" style="89" customWidth="1"/>
    <col min="8463" max="8465" width="9.125" style="89" bestFit="1" customWidth="1"/>
    <col min="8466" max="8704" width="9" style="89"/>
    <col min="8705" max="8705" width="10.625" style="89" customWidth="1"/>
    <col min="8706" max="8706" width="11.5" style="89" bestFit="1" customWidth="1"/>
    <col min="8707" max="8707" width="9.75" style="89" customWidth="1"/>
    <col min="8708" max="8708" width="4.5" style="89" bestFit="1" customWidth="1"/>
    <col min="8709" max="8709" width="8.375" style="89" customWidth="1"/>
    <col min="8710" max="8710" width="14.5" style="89" customWidth="1"/>
    <col min="8711" max="8711" width="10.625" style="89" bestFit="1" customWidth="1"/>
    <col min="8712" max="8712" width="10.625" style="89" customWidth="1"/>
    <col min="8713" max="8713" width="9.75" style="89" bestFit="1" customWidth="1"/>
    <col min="8714" max="8714" width="11.875" style="89" customWidth="1"/>
    <col min="8715" max="8715" width="3.75" style="89" customWidth="1"/>
    <col min="8716" max="8716" width="9" style="89"/>
    <col min="8717" max="8717" width="10.625" style="89" customWidth="1"/>
    <col min="8718" max="8718" width="10.875" style="89" customWidth="1"/>
    <col min="8719" max="8721" width="9.125" style="89" bestFit="1" customWidth="1"/>
    <col min="8722" max="8960" width="9" style="89"/>
    <col min="8961" max="8961" width="10.625" style="89" customWidth="1"/>
    <col min="8962" max="8962" width="11.5" style="89" bestFit="1" customWidth="1"/>
    <col min="8963" max="8963" width="9.75" style="89" customWidth="1"/>
    <col min="8964" max="8964" width="4.5" style="89" bestFit="1" customWidth="1"/>
    <col min="8965" max="8965" width="8.375" style="89" customWidth="1"/>
    <col min="8966" max="8966" width="14.5" style="89" customWidth="1"/>
    <col min="8967" max="8967" width="10.625" style="89" bestFit="1" customWidth="1"/>
    <col min="8968" max="8968" width="10.625" style="89" customWidth="1"/>
    <col min="8969" max="8969" width="9.75" style="89" bestFit="1" customWidth="1"/>
    <col min="8970" max="8970" width="11.875" style="89" customWidth="1"/>
    <col min="8971" max="8971" width="3.75" style="89" customWidth="1"/>
    <col min="8972" max="8972" width="9" style="89"/>
    <col min="8973" max="8973" width="10.625" style="89" customWidth="1"/>
    <col min="8974" max="8974" width="10.875" style="89" customWidth="1"/>
    <col min="8975" max="8977" width="9.125" style="89" bestFit="1" customWidth="1"/>
    <col min="8978" max="9216" width="9" style="89"/>
    <col min="9217" max="9217" width="10.625" style="89" customWidth="1"/>
    <col min="9218" max="9218" width="11.5" style="89" bestFit="1" customWidth="1"/>
    <col min="9219" max="9219" width="9.75" style="89" customWidth="1"/>
    <col min="9220" max="9220" width="4.5" style="89" bestFit="1" customWidth="1"/>
    <col min="9221" max="9221" width="8.375" style="89" customWidth="1"/>
    <col min="9222" max="9222" width="14.5" style="89" customWidth="1"/>
    <col min="9223" max="9223" width="10.625" style="89" bestFit="1" customWidth="1"/>
    <col min="9224" max="9224" width="10.625" style="89" customWidth="1"/>
    <col min="9225" max="9225" width="9.75" style="89" bestFit="1" customWidth="1"/>
    <col min="9226" max="9226" width="11.875" style="89" customWidth="1"/>
    <col min="9227" max="9227" width="3.75" style="89" customWidth="1"/>
    <col min="9228" max="9228" width="9" style="89"/>
    <col min="9229" max="9229" width="10.625" style="89" customWidth="1"/>
    <col min="9230" max="9230" width="10.875" style="89" customWidth="1"/>
    <col min="9231" max="9233" width="9.125" style="89" bestFit="1" customWidth="1"/>
    <col min="9234" max="9472" width="9" style="89"/>
    <col min="9473" max="9473" width="10.625" style="89" customWidth="1"/>
    <col min="9474" max="9474" width="11.5" style="89" bestFit="1" customWidth="1"/>
    <col min="9475" max="9475" width="9.75" style="89" customWidth="1"/>
    <col min="9476" max="9476" width="4.5" style="89" bestFit="1" customWidth="1"/>
    <col min="9477" max="9477" width="8.375" style="89" customWidth="1"/>
    <col min="9478" max="9478" width="14.5" style="89" customWidth="1"/>
    <col min="9479" max="9479" width="10.625" style="89" bestFit="1" customWidth="1"/>
    <col min="9480" max="9480" width="10.625" style="89" customWidth="1"/>
    <col min="9481" max="9481" width="9.75" style="89" bestFit="1" customWidth="1"/>
    <col min="9482" max="9482" width="11.875" style="89" customWidth="1"/>
    <col min="9483" max="9483" width="3.75" style="89" customWidth="1"/>
    <col min="9484" max="9484" width="9" style="89"/>
    <col min="9485" max="9485" width="10.625" style="89" customWidth="1"/>
    <col min="9486" max="9486" width="10.875" style="89" customWidth="1"/>
    <col min="9487" max="9489" width="9.125" style="89" bestFit="1" customWidth="1"/>
    <col min="9490" max="9728" width="9" style="89"/>
    <col min="9729" max="9729" width="10.625" style="89" customWidth="1"/>
    <col min="9730" max="9730" width="11.5" style="89" bestFit="1" customWidth="1"/>
    <col min="9731" max="9731" width="9.75" style="89" customWidth="1"/>
    <col min="9732" max="9732" width="4.5" style="89" bestFit="1" customWidth="1"/>
    <col min="9733" max="9733" width="8.375" style="89" customWidth="1"/>
    <col min="9734" max="9734" width="14.5" style="89" customWidth="1"/>
    <col min="9735" max="9735" width="10.625" style="89" bestFit="1" customWidth="1"/>
    <col min="9736" max="9736" width="10.625" style="89" customWidth="1"/>
    <col min="9737" max="9737" width="9.75" style="89" bestFit="1" customWidth="1"/>
    <col min="9738" max="9738" width="11.875" style="89" customWidth="1"/>
    <col min="9739" max="9739" width="3.75" style="89" customWidth="1"/>
    <col min="9740" max="9740" width="9" style="89"/>
    <col min="9741" max="9741" width="10.625" style="89" customWidth="1"/>
    <col min="9742" max="9742" width="10.875" style="89" customWidth="1"/>
    <col min="9743" max="9745" width="9.125" style="89" bestFit="1" customWidth="1"/>
    <col min="9746" max="9984" width="9" style="89"/>
    <col min="9985" max="9985" width="10.625" style="89" customWidth="1"/>
    <col min="9986" max="9986" width="11.5" style="89" bestFit="1" customWidth="1"/>
    <col min="9987" max="9987" width="9.75" style="89" customWidth="1"/>
    <col min="9988" max="9988" width="4.5" style="89" bestFit="1" customWidth="1"/>
    <col min="9989" max="9989" width="8.375" style="89" customWidth="1"/>
    <col min="9990" max="9990" width="14.5" style="89" customWidth="1"/>
    <col min="9991" max="9991" width="10.625" style="89" bestFit="1" customWidth="1"/>
    <col min="9992" max="9992" width="10.625" style="89" customWidth="1"/>
    <col min="9993" max="9993" width="9.75" style="89" bestFit="1" customWidth="1"/>
    <col min="9994" max="9994" width="11.875" style="89" customWidth="1"/>
    <col min="9995" max="9995" width="3.75" style="89" customWidth="1"/>
    <col min="9996" max="9996" width="9" style="89"/>
    <col min="9997" max="9997" width="10.625" style="89" customWidth="1"/>
    <col min="9998" max="9998" width="10.875" style="89" customWidth="1"/>
    <col min="9999" max="10001" width="9.125" style="89" bestFit="1" customWidth="1"/>
    <col min="10002" max="10240" width="9" style="89"/>
    <col min="10241" max="10241" width="10.625" style="89" customWidth="1"/>
    <col min="10242" max="10242" width="11.5" style="89" bestFit="1" customWidth="1"/>
    <col min="10243" max="10243" width="9.75" style="89" customWidth="1"/>
    <col min="10244" max="10244" width="4.5" style="89" bestFit="1" customWidth="1"/>
    <col min="10245" max="10245" width="8.375" style="89" customWidth="1"/>
    <col min="10246" max="10246" width="14.5" style="89" customWidth="1"/>
    <col min="10247" max="10247" width="10.625" style="89" bestFit="1" customWidth="1"/>
    <col min="10248" max="10248" width="10.625" style="89" customWidth="1"/>
    <col min="10249" max="10249" width="9.75" style="89" bestFit="1" customWidth="1"/>
    <col min="10250" max="10250" width="11.875" style="89" customWidth="1"/>
    <col min="10251" max="10251" width="3.75" style="89" customWidth="1"/>
    <col min="10252" max="10252" width="9" style="89"/>
    <col min="10253" max="10253" width="10.625" style="89" customWidth="1"/>
    <col min="10254" max="10254" width="10.875" style="89" customWidth="1"/>
    <col min="10255" max="10257" width="9.125" style="89" bestFit="1" customWidth="1"/>
    <col min="10258" max="10496" width="9" style="89"/>
    <col min="10497" max="10497" width="10.625" style="89" customWidth="1"/>
    <col min="10498" max="10498" width="11.5" style="89" bestFit="1" customWidth="1"/>
    <col min="10499" max="10499" width="9.75" style="89" customWidth="1"/>
    <col min="10500" max="10500" width="4.5" style="89" bestFit="1" customWidth="1"/>
    <col min="10501" max="10501" width="8.375" style="89" customWidth="1"/>
    <col min="10502" max="10502" width="14.5" style="89" customWidth="1"/>
    <col min="10503" max="10503" width="10.625" style="89" bestFit="1" customWidth="1"/>
    <col min="10504" max="10504" width="10.625" style="89" customWidth="1"/>
    <col min="10505" max="10505" width="9.75" style="89" bestFit="1" customWidth="1"/>
    <col min="10506" max="10506" width="11.875" style="89" customWidth="1"/>
    <col min="10507" max="10507" width="3.75" style="89" customWidth="1"/>
    <col min="10508" max="10508" width="9" style="89"/>
    <col min="10509" max="10509" width="10.625" style="89" customWidth="1"/>
    <col min="10510" max="10510" width="10.875" style="89" customWidth="1"/>
    <col min="10511" max="10513" width="9.125" style="89" bestFit="1" customWidth="1"/>
    <col min="10514" max="10752" width="9" style="89"/>
    <col min="10753" max="10753" width="10.625" style="89" customWidth="1"/>
    <col min="10754" max="10754" width="11.5" style="89" bestFit="1" customWidth="1"/>
    <col min="10755" max="10755" width="9.75" style="89" customWidth="1"/>
    <col min="10756" max="10756" width="4.5" style="89" bestFit="1" customWidth="1"/>
    <col min="10757" max="10757" width="8.375" style="89" customWidth="1"/>
    <col min="10758" max="10758" width="14.5" style="89" customWidth="1"/>
    <col min="10759" max="10759" width="10.625" style="89" bestFit="1" customWidth="1"/>
    <col min="10760" max="10760" width="10.625" style="89" customWidth="1"/>
    <col min="10761" max="10761" width="9.75" style="89" bestFit="1" customWidth="1"/>
    <col min="10762" max="10762" width="11.875" style="89" customWidth="1"/>
    <col min="10763" max="10763" width="3.75" style="89" customWidth="1"/>
    <col min="10764" max="10764" width="9" style="89"/>
    <col min="10765" max="10765" width="10.625" style="89" customWidth="1"/>
    <col min="10766" max="10766" width="10.875" style="89" customWidth="1"/>
    <col min="10767" max="10769" width="9.125" style="89" bestFit="1" customWidth="1"/>
    <col min="10770" max="11008" width="9" style="89"/>
    <col min="11009" max="11009" width="10.625" style="89" customWidth="1"/>
    <col min="11010" max="11010" width="11.5" style="89" bestFit="1" customWidth="1"/>
    <col min="11011" max="11011" width="9.75" style="89" customWidth="1"/>
    <col min="11012" max="11012" width="4.5" style="89" bestFit="1" customWidth="1"/>
    <col min="11013" max="11013" width="8.375" style="89" customWidth="1"/>
    <col min="11014" max="11014" width="14.5" style="89" customWidth="1"/>
    <col min="11015" max="11015" width="10.625" style="89" bestFit="1" customWidth="1"/>
    <col min="11016" max="11016" width="10.625" style="89" customWidth="1"/>
    <col min="11017" max="11017" width="9.75" style="89" bestFit="1" customWidth="1"/>
    <col min="11018" max="11018" width="11.875" style="89" customWidth="1"/>
    <col min="11019" max="11019" width="3.75" style="89" customWidth="1"/>
    <col min="11020" max="11020" width="9" style="89"/>
    <col min="11021" max="11021" width="10.625" style="89" customWidth="1"/>
    <col min="11022" max="11022" width="10.875" style="89" customWidth="1"/>
    <col min="11023" max="11025" width="9.125" style="89" bestFit="1" customWidth="1"/>
    <col min="11026" max="11264" width="9" style="89"/>
    <col min="11265" max="11265" width="10.625" style="89" customWidth="1"/>
    <col min="11266" max="11266" width="11.5" style="89" bestFit="1" customWidth="1"/>
    <col min="11267" max="11267" width="9.75" style="89" customWidth="1"/>
    <col min="11268" max="11268" width="4.5" style="89" bestFit="1" customWidth="1"/>
    <col min="11269" max="11269" width="8.375" style="89" customWidth="1"/>
    <col min="11270" max="11270" width="14.5" style="89" customWidth="1"/>
    <col min="11271" max="11271" width="10.625" style="89" bestFit="1" customWidth="1"/>
    <col min="11272" max="11272" width="10.625" style="89" customWidth="1"/>
    <col min="11273" max="11273" width="9.75" style="89" bestFit="1" customWidth="1"/>
    <col min="11274" max="11274" width="11.875" style="89" customWidth="1"/>
    <col min="11275" max="11275" width="3.75" style="89" customWidth="1"/>
    <col min="11276" max="11276" width="9" style="89"/>
    <col min="11277" max="11277" width="10.625" style="89" customWidth="1"/>
    <col min="11278" max="11278" width="10.875" style="89" customWidth="1"/>
    <col min="11279" max="11281" width="9.125" style="89" bestFit="1" customWidth="1"/>
    <col min="11282" max="11520" width="9" style="89"/>
    <col min="11521" max="11521" width="10.625" style="89" customWidth="1"/>
    <col min="11522" max="11522" width="11.5" style="89" bestFit="1" customWidth="1"/>
    <col min="11523" max="11523" width="9.75" style="89" customWidth="1"/>
    <col min="11524" max="11524" width="4.5" style="89" bestFit="1" customWidth="1"/>
    <col min="11525" max="11525" width="8.375" style="89" customWidth="1"/>
    <col min="11526" max="11526" width="14.5" style="89" customWidth="1"/>
    <col min="11527" max="11527" width="10.625" style="89" bestFit="1" customWidth="1"/>
    <col min="11528" max="11528" width="10.625" style="89" customWidth="1"/>
    <col min="11529" max="11529" width="9.75" style="89" bestFit="1" customWidth="1"/>
    <col min="11530" max="11530" width="11.875" style="89" customWidth="1"/>
    <col min="11531" max="11531" width="3.75" style="89" customWidth="1"/>
    <col min="11532" max="11532" width="9" style="89"/>
    <col min="11533" max="11533" width="10.625" style="89" customWidth="1"/>
    <col min="11534" max="11534" width="10.875" style="89" customWidth="1"/>
    <col min="11535" max="11537" width="9.125" style="89" bestFit="1" customWidth="1"/>
    <col min="11538" max="11776" width="9" style="89"/>
    <col min="11777" max="11777" width="10.625" style="89" customWidth="1"/>
    <col min="11778" max="11778" width="11.5" style="89" bestFit="1" customWidth="1"/>
    <col min="11779" max="11779" width="9.75" style="89" customWidth="1"/>
    <col min="11780" max="11780" width="4.5" style="89" bestFit="1" customWidth="1"/>
    <col min="11781" max="11781" width="8.375" style="89" customWidth="1"/>
    <col min="11782" max="11782" width="14.5" style="89" customWidth="1"/>
    <col min="11783" max="11783" width="10.625" style="89" bestFit="1" customWidth="1"/>
    <col min="11784" max="11784" width="10.625" style="89" customWidth="1"/>
    <col min="11785" max="11785" width="9.75" style="89" bestFit="1" customWidth="1"/>
    <col min="11786" max="11786" width="11.875" style="89" customWidth="1"/>
    <col min="11787" max="11787" width="3.75" style="89" customWidth="1"/>
    <col min="11788" max="11788" width="9" style="89"/>
    <col min="11789" max="11789" width="10.625" style="89" customWidth="1"/>
    <col min="11790" max="11790" width="10.875" style="89" customWidth="1"/>
    <col min="11791" max="11793" width="9.125" style="89" bestFit="1" customWidth="1"/>
    <col min="11794" max="12032" width="9" style="89"/>
    <col min="12033" max="12033" width="10.625" style="89" customWidth="1"/>
    <col min="12034" max="12034" width="11.5" style="89" bestFit="1" customWidth="1"/>
    <col min="12035" max="12035" width="9.75" style="89" customWidth="1"/>
    <col min="12036" max="12036" width="4.5" style="89" bestFit="1" customWidth="1"/>
    <col min="12037" max="12037" width="8.375" style="89" customWidth="1"/>
    <col min="12038" max="12038" width="14.5" style="89" customWidth="1"/>
    <col min="12039" max="12039" width="10.625" style="89" bestFit="1" customWidth="1"/>
    <col min="12040" max="12040" width="10.625" style="89" customWidth="1"/>
    <col min="12041" max="12041" width="9.75" style="89" bestFit="1" customWidth="1"/>
    <col min="12042" max="12042" width="11.875" style="89" customWidth="1"/>
    <col min="12043" max="12043" width="3.75" style="89" customWidth="1"/>
    <col min="12044" max="12044" width="9" style="89"/>
    <col min="12045" max="12045" width="10.625" style="89" customWidth="1"/>
    <col min="12046" max="12046" width="10.875" style="89" customWidth="1"/>
    <col min="12047" max="12049" width="9.125" style="89" bestFit="1" customWidth="1"/>
    <col min="12050" max="12288" width="9" style="89"/>
    <col min="12289" max="12289" width="10.625" style="89" customWidth="1"/>
    <col min="12290" max="12290" width="11.5" style="89" bestFit="1" customWidth="1"/>
    <col min="12291" max="12291" width="9.75" style="89" customWidth="1"/>
    <col min="12292" max="12292" width="4.5" style="89" bestFit="1" customWidth="1"/>
    <col min="12293" max="12293" width="8.375" style="89" customWidth="1"/>
    <col min="12294" max="12294" width="14.5" style="89" customWidth="1"/>
    <col min="12295" max="12295" width="10.625" style="89" bestFit="1" customWidth="1"/>
    <col min="12296" max="12296" width="10.625" style="89" customWidth="1"/>
    <col min="12297" max="12297" width="9.75" style="89" bestFit="1" customWidth="1"/>
    <col min="12298" max="12298" width="11.875" style="89" customWidth="1"/>
    <col min="12299" max="12299" width="3.75" style="89" customWidth="1"/>
    <col min="12300" max="12300" width="9" style="89"/>
    <col min="12301" max="12301" width="10.625" style="89" customWidth="1"/>
    <col min="12302" max="12302" width="10.875" style="89" customWidth="1"/>
    <col min="12303" max="12305" width="9.125" style="89" bestFit="1" customWidth="1"/>
    <col min="12306" max="12544" width="9" style="89"/>
    <col min="12545" max="12545" width="10.625" style="89" customWidth="1"/>
    <col min="12546" max="12546" width="11.5" style="89" bestFit="1" customWidth="1"/>
    <col min="12547" max="12547" width="9.75" style="89" customWidth="1"/>
    <col min="12548" max="12548" width="4.5" style="89" bestFit="1" customWidth="1"/>
    <col min="12549" max="12549" width="8.375" style="89" customWidth="1"/>
    <col min="12550" max="12550" width="14.5" style="89" customWidth="1"/>
    <col min="12551" max="12551" width="10.625" style="89" bestFit="1" customWidth="1"/>
    <col min="12552" max="12552" width="10.625" style="89" customWidth="1"/>
    <col min="12553" max="12553" width="9.75" style="89" bestFit="1" customWidth="1"/>
    <col min="12554" max="12554" width="11.875" style="89" customWidth="1"/>
    <col min="12555" max="12555" width="3.75" style="89" customWidth="1"/>
    <col min="12556" max="12556" width="9" style="89"/>
    <col min="12557" max="12557" width="10.625" style="89" customWidth="1"/>
    <col min="12558" max="12558" width="10.875" style="89" customWidth="1"/>
    <col min="12559" max="12561" width="9.125" style="89" bestFit="1" customWidth="1"/>
    <col min="12562" max="12800" width="9" style="89"/>
    <col min="12801" max="12801" width="10.625" style="89" customWidth="1"/>
    <col min="12802" max="12802" width="11.5" style="89" bestFit="1" customWidth="1"/>
    <col min="12803" max="12803" width="9.75" style="89" customWidth="1"/>
    <col min="12804" max="12804" width="4.5" style="89" bestFit="1" customWidth="1"/>
    <col min="12805" max="12805" width="8.375" style="89" customWidth="1"/>
    <col min="12806" max="12806" width="14.5" style="89" customWidth="1"/>
    <col min="12807" max="12807" width="10.625" style="89" bestFit="1" customWidth="1"/>
    <col min="12808" max="12808" width="10.625" style="89" customWidth="1"/>
    <col min="12809" max="12809" width="9.75" style="89" bestFit="1" customWidth="1"/>
    <col min="12810" max="12810" width="11.875" style="89" customWidth="1"/>
    <col min="12811" max="12811" width="3.75" style="89" customWidth="1"/>
    <col min="12812" max="12812" width="9" style="89"/>
    <col min="12813" max="12813" width="10.625" style="89" customWidth="1"/>
    <col min="12814" max="12814" width="10.875" style="89" customWidth="1"/>
    <col min="12815" max="12817" width="9.125" style="89" bestFit="1" customWidth="1"/>
    <col min="12818" max="13056" width="9" style="89"/>
    <col min="13057" max="13057" width="10.625" style="89" customWidth="1"/>
    <col min="13058" max="13058" width="11.5" style="89" bestFit="1" customWidth="1"/>
    <col min="13059" max="13059" width="9.75" style="89" customWidth="1"/>
    <col min="13060" max="13060" width="4.5" style="89" bestFit="1" customWidth="1"/>
    <col min="13061" max="13061" width="8.375" style="89" customWidth="1"/>
    <col min="13062" max="13062" width="14.5" style="89" customWidth="1"/>
    <col min="13063" max="13063" width="10.625" style="89" bestFit="1" customWidth="1"/>
    <col min="13064" max="13064" width="10.625" style="89" customWidth="1"/>
    <col min="13065" max="13065" width="9.75" style="89" bestFit="1" customWidth="1"/>
    <col min="13066" max="13066" width="11.875" style="89" customWidth="1"/>
    <col min="13067" max="13067" width="3.75" style="89" customWidth="1"/>
    <col min="13068" max="13068" width="9" style="89"/>
    <col min="13069" max="13069" width="10.625" style="89" customWidth="1"/>
    <col min="13070" max="13070" width="10.875" style="89" customWidth="1"/>
    <col min="13071" max="13073" width="9.125" style="89" bestFit="1" customWidth="1"/>
    <col min="13074" max="13312" width="9" style="89"/>
    <col min="13313" max="13313" width="10.625" style="89" customWidth="1"/>
    <col min="13314" max="13314" width="11.5" style="89" bestFit="1" customWidth="1"/>
    <col min="13315" max="13315" width="9.75" style="89" customWidth="1"/>
    <col min="13316" max="13316" width="4.5" style="89" bestFit="1" customWidth="1"/>
    <col min="13317" max="13317" width="8.375" style="89" customWidth="1"/>
    <col min="13318" max="13318" width="14.5" style="89" customWidth="1"/>
    <col min="13319" max="13319" width="10.625" style="89" bestFit="1" customWidth="1"/>
    <col min="13320" max="13320" width="10.625" style="89" customWidth="1"/>
    <col min="13321" max="13321" width="9.75" style="89" bestFit="1" customWidth="1"/>
    <col min="13322" max="13322" width="11.875" style="89" customWidth="1"/>
    <col min="13323" max="13323" width="3.75" style="89" customWidth="1"/>
    <col min="13324" max="13324" width="9" style="89"/>
    <col min="13325" max="13325" width="10.625" style="89" customWidth="1"/>
    <col min="13326" max="13326" width="10.875" style="89" customWidth="1"/>
    <col min="13327" max="13329" width="9.125" style="89" bestFit="1" customWidth="1"/>
    <col min="13330" max="13568" width="9" style="89"/>
    <col min="13569" max="13569" width="10.625" style="89" customWidth="1"/>
    <col min="13570" max="13570" width="11.5" style="89" bestFit="1" customWidth="1"/>
    <col min="13571" max="13571" width="9.75" style="89" customWidth="1"/>
    <col min="13572" max="13572" width="4.5" style="89" bestFit="1" customWidth="1"/>
    <col min="13573" max="13573" width="8.375" style="89" customWidth="1"/>
    <col min="13574" max="13574" width="14.5" style="89" customWidth="1"/>
    <col min="13575" max="13575" width="10.625" style="89" bestFit="1" customWidth="1"/>
    <col min="13576" max="13576" width="10.625" style="89" customWidth="1"/>
    <col min="13577" max="13577" width="9.75" style="89" bestFit="1" customWidth="1"/>
    <col min="13578" max="13578" width="11.875" style="89" customWidth="1"/>
    <col min="13579" max="13579" width="3.75" style="89" customWidth="1"/>
    <col min="13580" max="13580" width="9" style="89"/>
    <col min="13581" max="13581" width="10.625" style="89" customWidth="1"/>
    <col min="13582" max="13582" width="10.875" style="89" customWidth="1"/>
    <col min="13583" max="13585" width="9.125" style="89" bestFit="1" customWidth="1"/>
    <col min="13586" max="13824" width="9" style="89"/>
    <col min="13825" max="13825" width="10.625" style="89" customWidth="1"/>
    <col min="13826" max="13826" width="11.5" style="89" bestFit="1" customWidth="1"/>
    <col min="13827" max="13827" width="9.75" style="89" customWidth="1"/>
    <col min="13828" max="13828" width="4.5" style="89" bestFit="1" customWidth="1"/>
    <col min="13829" max="13829" width="8.375" style="89" customWidth="1"/>
    <col min="13830" max="13830" width="14.5" style="89" customWidth="1"/>
    <col min="13831" max="13831" width="10.625" style="89" bestFit="1" customWidth="1"/>
    <col min="13832" max="13832" width="10.625" style="89" customWidth="1"/>
    <col min="13833" max="13833" width="9.75" style="89" bestFit="1" customWidth="1"/>
    <col min="13834" max="13834" width="11.875" style="89" customWidth="1"/>
    <col min="13835" max="13835" width="3.75" style="89" customWidth="1"/>
    <col min="13836" max="13836" width="9" style="89"/>
    <col min="13837" max="13837" width="10.625" style="89" customWidth="1"/>
    <col min="13838" max="13838" width="10.875" style="89" customWidth="1"/>
    <col min="13839" max="13841" width="9.125" style="89" bestFit="1" customWidth="1"/>
    <col min="13842" max="14080" width="9" style="89"/>
    <col min="14081" max="14081" width="10.625" style="89" customWidth="1"/>
    <col min="14082" max="14082" width="11.5" style="89" bestFit="1" customWidth="1"/>
    <col min="14083" max="14083" width="9.75" style="89" customWidth="1"/>
    <col min="14084" max="14084" width="4.5" style="89" bestFit="1" customWidth="1"/>
    <col min="14085" max="14085" width="8.375" style="89" customWidth="1"/>
    <col min="14086" max="14086" width="14.5" style="89" customWidth="1"/>
    <col min="14087" max="14087" width="10.625" style="89" bestFit="1" customWidth="1"/>
    <col min="14088" max="14088" width="10.625" style="89" customWidth="1"/>
    <col min="14089" max="14089" width="9.75" style="89" bestFit="1" customWidth="1"/>
    <col min="14090" max="14090" width="11.875" style="89" customWidth="1"/>
    <col min="14091" max="14091" width="3.75" style="89" customWidth="1"/>
    <col min="14092" max="14092" width="9" style="89"/>
    <col min="14093" max="14093" width="10.625" style="89" customWidth="1"/>
    <col min="14094" max="14094" width="10.875" style="89" customWidth="1"/>
    <col min="14095" max="14097" width="9.125" style="89" bestFit="1" customWidth="1"/>
    <col min="14098" max="14336" width="9" style="89"/>
    <col min="14337" max="14337" width="10.625" style="89" customWidth="1"/>
    <col min="14338" max="14338" width="11.5" style="89" bestFit="1" customWidth="1"/>
    <col min="14339" max="14339" width="9.75" style="89" customWidth="1"/>
    <col min="14340" max="14340" width="4.5" style="89" bestFit="1" customWidth="1"/>
    <col min="14341" max="14341" width="8.375" style="89" customWidth="1"/>
    <col min="14342" max="14342" width="14.5" style="89" customWidth="1"/>
    <col min="14343" max="14343" width="10.625" style="89" bestFit="1" customWidth="1"/>
    <col min="14344" max="14344" width="10.625" style="89" customWidth="1"/>
    <col min="14345" max="14345" width="9.75" style="89" bestFit="1" customWidth="1"/>
    <col min="14346" max="14346" width="11.875" style="89" customWidth="1"/>
    <col min="14347" max="14347" width="3.75" style="89" customWidth="1"/>
    <col min="14348" max="14348" width="9" style="89"/>
    <col min="14349" max="14349" width="10.625" style="89" customWidth="1"/>
    <col min="14350" max="14350" width="10.875" style="89" customWidth="1"/>
    <col min="14351" max="14353" width="9.125" style="89" bestFit="1" customWidth="1"/>
    <col min="14354" max="14592" width="9" style="89"/>
    <col min="14593" max="14593" width="10.625" style="89" customWidth="1"/>
    <col min="14594" max="14594" width="11.5" style="89" bestFit="1" customWidth="1"/>
    <col min="14595" max="14595" width="9.75" style="89" customWidth="1"/>
    <col min="14596" max="14596" width="4.5" style="89" bestFit="1" customWidth="1"/>
    <col min="14597" max="14597" width="8.375" style="89" customWidth="1"/>
    <col min="14598" max="14598" width="14.5" style="89" customWidth="1"/>
    <col min="14599" max="14599" width="10.625" style="89" bestFit="1" customWidth="1"/>
    <col min="14600" max="14600" width="10.625" style="89" customWidth="1"/>
    <col min="14601" max="14601" width="9.75" style="89" bestFit="1" customWidth="1"/>
    <col min="14602" max="14602" width="11.875" style="89" customWidth="1"/>
    <col min="14603" max="14603" width="3.75" style="89" customWidth="1"/>
    <col min="14604" max="14604" width="9" style="89"/>
    <col min="14605" max="14605" width="10.625" style="89" customWidth="1"/>
    <col min="14606" max="14606" width="10.875" style="89" customWidth="1"/>
    <col min="14607" max="14609" width="9.125" style="89" bestFit="1" customWidth="1"/>
    <col min="14610" max="14848" width="9" style="89"/>
    <col min="14849" max="14849" width="10.625" style="89" customWidth="1"/>
    <col min="14850" max="14850" width="11.5" style="89" bestFit="1" customWidth="1"/>
    <col min="14851" max="14851" width="9.75" style="89" customWidth="1"/>
    <col min="14852" max="14852" width="4.5" style="89" bestFit="1" customWidth="1"/>
    <col min="14853" max="14853" width="8.375" style="89" customWidth="1"/>
    <col min="14854" max="14854" width="14.5" style="89" customWidth="1"/>
    <col min="14855" max="14855" width="10.625" style="89" bestFit="1" customWidth="1"/>
    <col min="14856" max="14856" width="10.625" style="89" customWidth="1"/>
    <col min="14857" max="14857" width="9.75" style="89" bestFit="1" customWidth="1"/>
    <col min="14858" max="14858" width="11.875" style="89" customWidth="1"/>
    <col min="14859" max="14859" width="3.75" style="89" customWidth="1"/>
    <col min="14860" max="14860" width="9" style="89"/>
    <col min="14861" max="14861" width="10.625" style="89" customWidth="1"/>
    <col min="14862" max="14862" width="10.875" style="89" customWidth="1"/>
    <col min="14863" max="14865" width="9.125" style="89" bestFit="1" customWidth="1"/>
    <col min="14866" max="15104" width="9" style="89"/>
    <col min="15105" max="15105" width="10.625" style="89" customWidth="1"/>
    <col min="15106" max="15106" width="11.5" style="89" bestFit="1" customWidth="1"/>
    <col min="15107" max="15107" width="9.75" style="89" customWidth="1"/>
    <col min="15108" max="15108" width="4.5" style="89" bestFit="1" customWidth="1"/>
    <col min="15109" max="15109" width="8.375" style="89" customWidth="1"/>
    <col min="15110" max="15110" width="14.5" style="89" customWidth="1"/>
    <col min="15111" max="15111" width="10.625" style="89" bestFit="1" customWidth="1"/>
    <col min="15112" max="15112" width="10.625" style="89" customWidth="1"/>
    <col min="15113" max="15113" width="9.75" style="89" bestFit="1" customWidth="1"/>
    <col min="15114" max="15114" width="11.875" style="89" customWidth="1"/>
    <col min="15115" max="15115" width="3.75" style="89" customWidth="1"/>
    <col min="15116" max="15116" width="9" style="89"/>
    <col min="15117" max="15117" width="10.625" style="89" customWidth="1"/>
    <col min="15118" max="15118" width="10.875" style="89" customWidth="1"/>
    <col min="15119" max="15121" width="9.125" style="89" bestFit="1" customWidth="1"/>
    <col min="15122" max="15360" width="9" style="89"/>
    <col min="15361" max="15361" width="10.625" style="89" customWidth="1"/>
    <col min="15362" max="15362" width="11.5" style="89" bestFit="1" customWidth="1"/>
    <col min="15363" max="15363" width="9.75" style="89" customWidth="1"/>
    <col min="15364" max="15364" width="4.5" style="89" bestFit="1" customWidth="1"/>
    <col min="15365" max="15365" width="8.375" style="89" customWidth="1"/>
    <col min="15366" max="15366" width="14.5" style="89" customWidth="1"/>
    <col min="15367" max="15367" width="10.625" style="89" bestFit="1" customWidth="1"/>
    <col min="15368" max="15368" width="10.625" style="89" customWidth="1"/>
    <col min="15369" max="15369" width="9.75" style="89" bestFit="1" customWidth="1"/>
    <col min="15370" max="15370" width="11.875" style="89" customWidth="1"/>
    <col min="15371" max="15371" width="3.75" style="89" customWidth="1"/>
    <col min="15372" max="15372" width="9" style="89"/>
    <col min="15373" max="15373" width="10.625" style="89" customWidth="1"/>
    <col min="15374" max="15374" width="10.875" style="89" customWidth="1"/>
    <col min="15375" max="15377" width="9.125" style="89" bestFit="1" customWidth="1"/>
    <col min="15378" max="15616" width="9" style="89"/>
    <col min="15617" max="15617" width="10.625" style="89" customWidth="1"/>
    <col min="15618" max="15618" width="11.5" style="89" bestFit="1" customWidth="1"/>
    <col min="15619" max="15619" width="9.75" style="89" customWidth="1"/>
    <col min="15620" max="15620" width="4.5" style="89" bestFit="1" customWidth="1"/>
    <col min="15621" max="15621" width="8.375" style="89" customWidth="1"/>
    <col min="15622" max="15622" width="14.5" style="89" customWidth="1"/>
    <col min="15623" max="15623" width="10.625" style="89" bestFit="1" customWidth="1"/>
    <col min="15624" max="15624" width="10.625" style="89" customWidth="1"/>
    <col min="15625" max="15625" width="9.75" style="89" bestFit="1" customWidth="1"/>
    <col min="15626" max="15626" width="11.875" style="89" customWidth="1"/>
    <col min="15627" max="15627" width="3.75" style="89" customWidth="1"/>
    <col min="15628" max="15628" width="9" style="89"/>
    <col min="15629" max="15629" width="10.625" style="89" customWidth="1"/>
    <col min="15630" max="15630" width="10.875" style="89" customWidth="1"/>
    <col min="15631" max="15633" width="9.125" style="89" bestFit="1" customWidth="1"/>
    <col min="15634" max="15872" width="9" style="89"/>
    <col min="15873" max="15873" width="10.625" style="89" customWidth="1"/>
    <col min="15874" max="15874" width="11.5" style="89" bestFit="1" customWidth="1"/>
    <col min="15875" max="15875" width="9.75" style="89" customWidth="1"/>
    <col min="15876" max="15876" width="4.5" style="89" bestFit="1" customWidth="1"/>
    <col min="15877" max="15877" width="8.375" style="89" customWidth="1"/>
    <col min="15878" max="15878" width="14.5" style="89" customWidth="1"/>
    <col min="15879" max="15879" width="10.625" style="89" bestFit="1" customWidth="1"/>
    <col min="15880" max="15880" width="10.625" style="89" customWidth="1"/>
    <col min="15881" max="15881" width="9.75" style="89" bestFit="1" customWidth="1"/>
    <col min="15882" max="15882" width="11.875" style="89" customWidth="1"/>
    <col min="15883" max="15883" width="3.75" style="89" customWidth="1"/>
    <col min="15884" max="15884" width="9" style="89"/>
    <col min="15885" max="15885" width="10.625" style="89" customWidth="1"/>
    <col min="15886" max="15886" width="10.875" style="89" customWidth="1"/>
    <col min="15887" max="15889" width="9.125" style="89" bestFit="1" customWidth="1"/>
    <col min="15890" max="16128" width="9" style="89"/>
    <col min="16129" max="16129" width="10.625" style="89" customWidth="1"/>
    <col min="16130" max="16130" width="11.5" style="89" bestFit="1" customWidth="1"/>
    <col min="16131" max="16131" width="9.75" style="89" customWidth="1"/>
    <col min="16132" max="16132" width="4.5" style="89" bestFit="1" customWidth="1"/>
    <col min="16133" max="16133" width="8.375" style="89" customWidth="1"/>
    <col min="16134" max="16134" width="14.5" style="89" customWidth="1"/>
    <col min="16135" max="16135" width="10.625" style="89" bestFit="1" customWidth="1"/>
    <col min="16136" max="16136" width="10.625" style="89" customWidth="1"/>
    <col min="16137" max="16137" width="9.75" style="89" bestFit="1" customWidth="1"/>
    <col min="16138" max="16138" width="11.875" style="89" customWidth="1"/>
    <col min="16139" max="16139" width="3.75" style="89" customWidth="1"/>
    <col min="16140" max="16140" width="9" style="89"/>
    <col min="16141" max="16141" width="10.625" style="89" customWidth="1"/>
    <col min="16142" max="16142" width="10.875" style="89" customWidth="1"/>
    <col min="16143" max="16145" width="9.125" style="89" bestFit="1" customWidth="1"/>
    <col min="16146" max="16384" width="9" style="89"/>
  </cols>
  <sheetData>
    <row r="1" spans="1:14" x14ac:dyDescent="0.25">
      <c r="J1" s="23"/>
      <c r="K1" s="24"/>
    </row>
    <row r="3" spans="1:14" ht="15.75" customHeight="1" x14ac:dyDescent="0.25">
      <c r="A3" s="231" t="s">
        <v>381</v>
      </c>
      <c r="B3" s="231"/>
      <c r="C3" s="231"/>
      <c r="D3" s="55"/>
      <c r="E3" s="249" t="s">
        <v>382</v>
      </c>
      <c r="F3" s="250"/>
      <c r="G3" s="250"/>
      <c r="H3" s="251"/>
      <c r="I3" s="55"/>
      <c r="J3" s="130"/>
    </row>
    <row r="4" spans="1:14" ht="31.5" x14ac:dyDescent="0.25">
      <c r="A4" s="57" t="s">
        <v>383</v>
      </c>
      <c r="B4" s="57" t="s">
        <v>384</v>
      </c>
      <c r="C4" s="57" t="s">
        <v>385</v>
      </c>
      <c r="E4" s="57" t="s">
        <v>384</v>
      </c>
      <c r="F4" s="57" t="s">
        <v>386</v>
      </c>
      <c r="G4" s="57" t="s">
        <v>387</v>
      </c>
      <c r="H4" s="57" t="s">
        <v>388</v>
      </c>
    </row>
    <row r="5" spans="1:14" x14ac:dyDescent="0.25">
      <c r="A5" s="30" t="s">
        <v>291</v>
      </c>
      <c r="B5" s="30" t="s">
        <v>386</v>
      </c>
      <c r="C5" s="30">
        <v>22</v>
      </c>
      <c r="E5" s="57" t="s">
        <v>389</v>
      </c>
      <c r="F5" s="30">
        <v>27</v>
      </c>
      <c r="G5" s="30">
        <v>25</v>
      </c>
      <c r="H5" s="30">
        <v>37</v>
      </c>
    </row>
    <row r="6" spans="1:14" x14ac:dyDescent="0.25">
      <c r="A6" s="30" t="s">
        <v>287</v>
      </c>
      <c r="B6" s="30" t="s">
        <v>387</v>
      </c>
      <c r="C6" s="30">
        <v>20</v>
      </c>
      <c r="E6" s="129"/>
      <c r="F6" s="129"/>
      <c r="G6" s="129"/>
      <c r="H6" s="129"/>
      <c r="I6" s="130"/>
    </row>
    <row r="7" spans="1:14" ht="15.75" customHeight="1" x14ac:dyDescent="0.25">
      <c r="A7" s="30" t="s">
        <v>283</v>
      </c>
      <c r="B7" s="30" t="s">
        <v>388</v>
      </c>
      <c r="C7" s="30">
        <v>32</v>
      </c>
      <c r="E7" s="131"/>
      <c r="F7" s="131"/>
      <c r="G7" s="131"/>
      <c r="H7" s="131"/>
      <c r="I7" s="55"/>
      <c r="J7" s="55"/>
      <c r="K7" s="129"/>
    </row>
    <row r="8" spans="1:14" x14ac:dyDescent="0.25">
      <c r="A8" s="231" t="s">
        <v>390</v>
      </c>
      <c r="B8" s="231"/>
      <c r="C8" s="231"/>
      <c r="D8" s="55"/>
      <c r="E8" s="231" t="s">
        <v>391</v>
      </c>
      <c r="F8" s="231"/>
      <c r="G8" s="231"/>
      <c r="H8" s="55"/>
      <c r="I8" s="131"/>
      <c r="J8" s="129"/>
      <c r="K8" s="130"/>
    </row>
    <row r="9" spans="1:14" ht="31.5" x14ac:dyDescent="0.25">
      <c r="A9" s="57" t="s">
        <v>392</v>
      </c>
      <c r="B9" s="57" t="s">
        <v>393</v>
      </c>
      <c r="C9" s="57" t="s">
        <v>394</v>
      </c>
      <c r="E9" s="57" t="s">
        <v>395</v>
      </c>
      <c r="F9" s="57" t="s">
        <v>396</v>
      </c>
      <c r="G9" s="57" t="s">
        <v>394</v>
      </c>
      <c r="H9" s="55"/>
      <c r="I9" s="131"/>
      <c r="J9" s="129"/>
      <c r="K9" s="130"/>
    </row>
    <row r="10" spans="1:14" ht="31.5" x14ac:dyDescent="0.25">
      <c r="A10" s="132" t="s">
        <v>397</v>
      </c>
      <c r="B10" s="132" t="s">
        <v>398</v>
      </c>
      <c r="C10" s="30">
        <v>1</v>
      </c>
      <c r="E10" s="30">
        <v>1</v>
      </c>
      <c r="F10" s="132" t="s">
        <v>399</v>
      </c>
      <c r="G10" s="30">
        <v>3</v>
      </c>
      <c r="H10" s="129"/>
      <c r="I10" s="131"/>
      <c r="J10" s="129"/>
      <c r="K10" s="130"/>
    </row>
    <row r="11" spans="1:14" ht="31.5" x14ac:dyDescent="0.25">
      <c r="A11" s="132" t="s">
        <v>400</v>
      </c>
      <c r="B11" s="132" t="s">
        <v>401</v>
      </c>
      <c r="C11" s="30">
        <v>2</v>
      </c>
      <c r="E11" s="30">
        <v>2</v>
      </c>
      <c r="F11" s="132" t="s">
        <v>402</v>
      </c>
      <c r="G11" s="30">
        <v>2</v>
      </c>
      <c r="H11" s="129"/>
      <c r="I11" s="133"/>
      <c r="J11" s="133"/>
      <c r="K11" s="130"/>
    </row>
    <row r="12" spans="1:14" ht="31.5" x14ac:dyDescent="0.25">
      <c r="A12" s="134" t="s">
        <v>403</v>
      </c>
      <c r="B12" s="134" t="s">
        <v>404</v>
      </c>
      <c r="C12" s="135">
        <v>3</v>
      </c>
      <c r="E12" s="135">
        <v>3</v>
      </c>
      <c r="F12" s="134" t="s">
        <v>405</v>
      </c>
      <c r="G12" s="135">
        <v>1</v>
      </c>
      <c r="H12" s="129"/>
      <c r="I12" s="133"/>
      <c r="J12" s="133"/>
      <c r="K12" s="130"/>
    </row>
    <row r="13" spans="1:14" ht="16.5" customHeight="1" x14ac:dyDescent="0.25">
      <c r="A13" s="231" t="s">
        <v>406</v>
      </c>
      <c r="B13" s="231"/>
      <c r="C13" s="231"/>
      <c r="D13" s="231"/>
      <c r="E13" s="231"/>
      <c r="F13" s="231"/>
      <c r="G13" s="231"/>
      <c r="H13" s="231"/>
      <c r="I13" s="231"/>
      <c r="J13" s="231"/>
      <c r="K13" s="136"/>
    </row>
    <row r="14" spans="1:14" x14ac:dyDescent="0.25">
      <c r="A14" s="231" t="s">
        <v>407</v>
      </c>
      <c r="B14" s="231" t="s">
        <v>408</v>
      </c>
      <c r="C14" s="231" t="s">
        <v>409</v>
      </c>
      <c r="D14" s="231" t="s">
        <v>389</v>
      </c>
      <c r="E14" s="231"/>
      <c r="F14" s="231"/>
      <c r="G14" s="231" t="s">
        <v>410</v>
      </c>
      <c r="H14" s="253" t="s">
        <v>411</v>
      </c>
      <c r="I14" s="231" t="s">
        <v>411</v>
      </c>
      <c r="J14" s="231" t="s">
        <v>412</v>
      </c>
      <c r="K14" s="131"/>
      <c r="L14" s="29" t="s">
        <v>413</v>
      </c>
      <c r="M14" s="29" t="s">
        <v>414</v>
      </c>
      <c r="N14" s="29" t="s">
        <v>415</v>
      </c>
    </row>
    <row r="15" spans="1:14" x14ac:dyDescent="0.25">
      <c r="A15" s="231"/>
      <c r="B15" s="231"/>
      <c r="C15" s="231"/>
      <c r="D15" s="57" t="s">
        <v>88</v>
      </c>
      <c r="E15" s="57" t="s">
        <v>89</v>
      </c>
      <c r="F15" s="57" t="s">
        <v>86</v>
      </c>
      <c r="G15" s="231"/>
      <c r="H15" s="254"/>
      <c r="I15" s="231"/>
      <c r="J15" s="231"/>
      <c r="K15" s="55"/>
      <c r="L15" s="29" t="b">
        <f>AND(LEFT(A16,1)="C",H16="ĐẬU")</f>
        <v>0</v>
      </c>
      <c r="M15" s="29" t="b">
        <f>AND(LEFT(A16,1)="B",H16="ĐẬU")</f>
        <v>0</v>
      </c>
      <c r="N15" s="29" t="b">
        <f>AND(LEFT(A16,1)="A",H16="ĐẬU")</f>
        <v>0</v>
      </c>
    </row>
    <row r="16" spans="1:14" x14ac:dyDescent="0.25">
      <c r="A16" s="132" t="s">
        <v>416</v>
      </c>
      <c r="B16" s="132" t="s">
        <v>417</v>
      </c>
      <c r="C16" s="57" t="str">
        <f>VLOOKUP(LEFT(A16,1),$A$5:$C$7,2,0)</f>
        <v>LÝ</v>
      </c>
      <c r="D16" s="30">
        <v>5</v>
      </c>
      <c r="E16" s="30">
        <v>5</v>
      </c>
      <c r="F16" s="30">
        <v>8</v>
      </c>
      <c r="G16" s="57">
        <f>SUM(D16:F16)+SUMIF($D$15:$F$15,C16,D16:F16)+IF(OR(MID(A16,3,2)="VS",MID(A16,3,2)="VX",MID(A16,3,2)="MN"),VLOOKUP(MID(A16,3,2),$A$10:$C$12,3,0),0)+VLOOKUP(VALUE(MID(A16,2,1)),$E$10:$G$12,3,0)</f>
        <v>30</v>
      </c>
      <c r="H16" s="57" t="str">
        <f>IF(AND(MIN(D16:F16)&gt;3,G16&gt;=VLOOKUP(LEFT(A16,1),$A$5:$C$7,3,0)),"ĐẬU","RỚT")</f>
        <v>RỚT</v>
      </c>
      <c r="I16" s="57" t="str">
        <f>IF(OR(D16&lt;=3,E16&lt;=3,F16&lt;=3),"RỚT",IF(G16&gt;=VLOOKUP(LEFT(A16,1),$A$5:$C$7,3,0),"ĐẬU","RỚT"))</f>
        <v>RỚT</v>
      </c>
      <c r="J16" s="57" t="str">
        <f>IF(AND(H16="ĐẬU",G16&gt;=HLOOKUP(C16,$F$4:$H$5,2,0)),"CÓ",IF(AND(H16="ĐẬU",G16&lt;HLOOKUP(C16,$F$4:$H$5,2,0)),"KHÔNG",""))</f>
        <v/>
      </c>
    </row>
    <row r="17" spans="1:17" ht="15.75" customHeight="1" x14ac:dyDescent="0.25">
      <c r="A17" s="132" t="s">
        <v>418</v>
      </c>
      <c r="B17" s="132" t="s">
        <v>419</v>
      </c>
      <c r="C17" s="57" t="str">
        <f>VLOOKUP(LEFT(A17,1),$A$5:$C$7,2,0)</f>
        <v>SINH</v>
      </c>
      <c r="D17" s="30">
        <v>4</v>
      </c>
      <c r="E17" s="30">
        <v>5</v>
      </c>
      <c r="F17" s="30">
        <v>7</v>
      </c>
      <c r="G17" s="57">
        <f>SUM(D17:F17)+SUMIF($D$15:$F$15,C17,D17:F17)+IF(OR(MID(A17,3,2)="VS",MID(A17,3,2)="VX",MID(A17,3,2)="MN"),VLOOKUP(MID(A17,3,2),$A$10:$C$12,3,0),0)+VLOOKUP(VALUE(MID(A17,2,1)),$E$10:$G$12,3,0)</f>
        <v>23</v>
      </c>
      <c r="H17" s="57" t="str">
        <f t="shared" ref="H17:H25" si="0">IF(AND(MIN(D17:F17)&gt;3,G17&gt;=VLOOKUP(LEFT(A17,1),$A$5:$C$7,3,0)),"ĐẬU","RỚT")</f>
        <v>ĐẬU</v>
      </c>
      <c r="I17" s="57" t="str">
        <f t="shared" ref="I17:I25" si="1">IF(OR(D17&lt;=3,E17&lt;=3,F17&lt;=3),"RỚT",IF(G17&gt;=VLOOKUP(LEFT(A17,1),$A$5:$C$7,3,0),"ĐẬU","RỚT"))</f>
        <v>ĐẬU</v>
      </c>
      <c r="J17" s="57" t="str">
        <f t="shared" ref="J17:J25" si="2">IF(AND(H17="ĐẬU",G17&gt;=HLOOKUP(C17,$F$4:$H$5,2,0)),"CÓ",IF(AND(H17="ĐẬU",G17&lt;HLOOKUP(C17,$F$4:$H$5,2,0)),"KHÔNG",""))</f>
        <v>KHÔNG</v>
      </c>
    </row>
    <row r="18" spans="1:17" x14ac:dyDescent="0.25">
      <c r="A18" s="132" t="s">
        <v>420</v>
      </c>
      <c r="B18" s="132" t="s">
        <v>421</v>
      </c>
      <c r="C18" s="57" t="str">
        <f t="shared" ref="C18:C25" si="3">VLOOKUP(LEFT(A18,1),$A$5:$C$7,2,0)</f>
        <v>SỬ</v>
      </c>
      <c r="D18" s="30">
        <v>6</v>
      </c>
      <c r="E18" s="30">
        <v>6</v>
      </c>
      <c r="F18" s="30">
        <v>6</v>
      </c>
      <c r="G18" s="57">
        <f>SUM(D18:F18)+SUMIF($D$15:$F$15,C18,D18:F18)+IF(OR(MID(A18,3,2)="VS",MID(A18,3,2)="VX",MID(A18,3,2)="MN"),VLOOKUP(MID(A18,3,2),$A$10:$C$12,3,0),0)+VLOOKUP(VALUE(MID(A18,2,1)),$E$10:$G$12,3,0)</f>
        <v>28</v>
      </c>
      <c r="H18" s="57" t="str">
        <f t="shared" si="0"/>
        <v>ĐẬU</v>
      </c>
      <c r="I18" s="57" t="str">
        <f t="shared" si="1"/>
        <v>ĐẬU</v>
      </c>
      <c r="J18" s="57" t="str">
        <f t="shared" si="2"/>
        <v>CÓ</v>
      </c>
    </row>
    <row r="19" spans="1:17" x14ac:dyDescent="0.25">
      <c r="A19" s="132" t="s">
        <v>422</v>
      </c>
      <c r="B19" s="132" t="s">
        <v>423</v>
      </c>
      <c r="C19" s="57" t="str">
        <f t="shared" si="3"/>
        <v>SINH</v>
      </c>
      <c r="D19" s="30">
        <v>3</v>
      </c>
      <c r="E19" s="30">
        <v>8</v>
      </c>
      <c r="F19" s="30">
        <v>8</v>
      </c>
      <c r="G19" s="57">
        <f t="shared" ref="G19:G25" si="4">SUM(D19:F19)+SUMIF($D$15:$F$15,C19,D19:F19)+IF(OR(MID(A19,3,2)="VS",MID(A19,3,2)="VX",MID(A19,3,2)="MN"),VLOOKUP(MID(A19,3,2),$A$10:$C$12,3,0),0)+VLOOKUP(VALUE(MID(A19,2,1)),$E$10:$G$12,3,0)</f>
        <v>24</v>
      </c>
      <c r="H19" s="57" t="str">
        <f t="shared" si="0"/>
        <v>RỚT</v>
      </c>
      <c r="I19" s="57" t="str">
        <f t="shared" si="1"/>
        <v>RỚT</v>
      </c>
      <c r="J19" s="57" t="str">
        <f t="shared" si="2"/>
        <v/>
      </c>
    </row>
    <row r="20" spans="1:17" x14ac:dyDescent="0.25">
      <c r="A20" s="132" t="s">
        <v>424</v>
      </c>
      <c r="B20" s="132" t="s">
        <v>425</v>
      </c>
      <c r="C20" s="57" t="str">
        <f t="shared" si="3"/>
        <v>LÝ</v>
      </c>
      <c r="D20" s="30">
        <v>8</v>
      </c>
      <c r="E20" s="30">
        <v>5</v>
      </c>
      <c r="F20" s="30">
        <v>9</v>
      </c>
      <c r="G20" s="57">
        <f t="shared" si="4"/>
        <v>36</v>
      </c>
      <c r="H20" s="57" t="str">
        <f t="shared" si="0"/>
        <v>ĐẬU</v>
      </c>
      <c r="I20" s="57" t="str">
        <f t="shared" si="1"/>
        <v>ĐẬU</v>
      </c>
      <c r="J20" s="57" t="str">
        <f t="shared" si="2"/>
        <v>KHÔNG</v>
      </c>
      <c r="L20" s="231" t="s">
        <v>426</v>
      </c>
      <c r="M20" s="231"/>
      <c r="N20" s="231"/>
      <c r="O20" s="231"/>
    </row>
    <row r="21" spans="1:17" ht="15.75" customHeight="1" x14ac:dyDescent="0.25">
      <c r="A21" s="132" t="s">
        <v>427</v>
      </c>
      <c r="B21" s="132" t="s">
        <v>428</v>
      </c>
      <c r="C21" s="57" t="str">
        <f t="shared" si="3"/>
        <v>SINH</v>
      </c>
      <c r="D21" s="30">
        <v>3</v>
      </c>
      <c r="E21" s="30">
        <v>4</v>
      </c>
      <c r="F21" s="30">
        <v>9</v>
      </c>
      <c r="G21" s="57">
        <f t="shared" si="4"/>
        <v>22</v>
      </c>
      <c r="H21" s="57" t="str">
        <f t="shared" si="0"/>
        <v>RỚT</v>
      </c>
      <c r="I21" s="57" t="str">
        <f t="shared" si="1"/>
        <v>RỚT</v>
      </c>
      <c r="J21" s="57" t="str">
        <f t="shared" si="2"/>
        <v/>
      </c>
      <c r="L21" s="252" t="s">
        <v>429</v>
      </c>
      <c r="M21" s="252"/>
      <c r="N21" s="252"/>
      <c r="O21" s="57">
        <f>COUNTIF($H$16:$H$25,"RỚT")</f>
        <v>7</v>
      </c>
    </row>
    <row r="22" spans="1:17" x14ac:dyDescent="0.25">
      <c r="A22" s="132" t="s">
        <v>430</v>
      </c>
      <c r="B22" s="132" t="s">
        <v>431</v>
      </c>
      <c r="C22" s="57" t="str">
        <f t="shared" si="3"/>
        <v>LÝ</v>
      </c>
      <c r="D22" s="30">
        <v>3</v>
      </c>
      <c r="E22" s="30">
        <v>2</v>
      </c>
      <c r="F22" s="30">
        <v>8</v>
      </c>
      <c r="G22" s="57">
        <f t="shared" si="4"/>
        <v>24</v>
      </c>
      <c r="H22" s="57" t="str">
        <f t="shared" si="0"/>
        <v>RỚT</v>
      </c>
      <c r="I22" s="57" t="str">
        <f t="shared" si="1"/>
        <v>RỚT</v>
      </c>
      <c r="J22" s="57" t="str">
        <f t="shared" si="2"/>
        <v/>
      </c>
      <c r="L22" s="252" t="s">
        <v>432</v>
      </c>
      <c r="M22" s="252"/>
      <c r="N22" s="252"/>
      <c r="O22" s="57">
        <f>COUNTIF($J$16:$J$25,"CÓ")</f>
        <v>1</v>
      </c>
    </row>
    <row r="23" spans="1:17" ht="15.75" customHeight="1" x14ac:dyDescent="0.25">
      <c r="A23" s="132" t="s">
        <v>433</v>
      </c>
      <c r="B23" s="132" t="s">
        <v>434</v>
      </c>
      <c r="C23" s="57" t="str">
        <f t="shared" si="3"/>
        <v>SỬ</v>
      </c>
      <c r="D23" s="30">
        <v>2</v>
      </c>
      <c r="E23" s="30">
        <v>4</v>
      </c>
      <c r="F23" s="30">
        <v>6</v>
      </c>
      <c r="G23" s="57">
        <f t="shared" si="4"/>
        <v>18</v>
      </c>
      <c r="H23" s="57" t="str">
        <f t="shared" si="0"/>
        <v>RỚT</v>
      </c>
      <c r="I23" s="57" t="str">
        <f t="shared" si="1"/>
        <v>RỚT</v>
      </c>
      <c r="J23" s="57" t="str">
        <f t="shared" si="2"/>
        <v/>
      </c>
      <c r="L23" s="252" t="s">
        <v>435</v>
      </c>
      <c r="M23" s="252"/>
      <c r="N23" s="252"/>
      <c r="O23" s="57">
        <f>COUNTA($B$16:$B$25)</f>
        <v>10</v>
      </c>
    </row>
    <row r="24" spans="1:17" x14ac:dyDescent="0.25">
      <c r="A24" s="132" t="s">
        <v>436</v>
      </c>
      <c r="B24" s="132" t="s">
        <v>437</v>
      </c>
      <c r="C24" s="57" t="str">
        <f t="shared" si="3"/>
        <v>LÝ</v>
      </c>
      <c r="D24" s="30">
        <v>5</v>
      </c>
      <c r="E24" s="30">
        <v>3</v>
      </c>
      <c r="F24" s="30">
        <v>4</v>
      </c>
      <c r="G24" s="57">
        <f t="shared" si="4"/>
        <v>19</v>
      </c>
      <c r="H24" s="57" t="str">
        <f t="shared" si="0"/>
        <v>RỚT</v>
      </c>
      <c r="I24" s="57" t="str">
        <f t="shared" si="1"/>
        <v>RỚT</v>
      </c>
      <c r="J24" s="57" t="str">
        <f t="shared" si="2"/>
        <v/>
      </c>
      <c r="L24" s="252" t="s">
        <v>438</v>
      </c>
      <c r="M24" s="252"/>
      <c r="N24" s="252"/>
      <c r="O24" s="30" t="s">
        <v>89</v>
      </c>
      <c r="P24" s="30" t="s">
        <v>88</v>
      </c>
      <c r="Q24" s="30" t="s">
        <v>86</v>
      </c>
    </row>
    <row r="25" spans="1:17" x14ac:dyDescent="0.25">
      <c r="A25" s="132" t="s">
        <v>439</v>
      </c>
      <c r="B25" s="132" t="s">
        <v>440</v>
      </c>
      <c r="C25" s="57" t="str">
        <f t="shared" si="3"/>
        <v>SỬ</v>
      </c>
      <c r="D25" s="30">
        <v>3</v>
      </c>
      <c r="E25" s="30">
        <v>7</v>
      </c>
      <c r="F25" s="30">
        <v>4</v>
      </c>
      <c r="G25" s="57">
        <f t="shared" si="4"/>
        <v>24</v>
      </c>
      <c r="H25" s="57" t="str">
        <f t="shared" si="0"/>
        <v>RỚT</v>
      </c>
      <c r="I25" s="57" t="str">
        <f t="shared" si="1"/>
        <v>RỚT</v>
      </c>
      <c r="J25" s="57" t="str">
        <f t="shared" si="2"/>
        <v/>
      </c>
      <c r="O25" s="137">
        <f>DCOUNTA($A$14:$J$25,H14,$L$14:$L$15)</f>
        <v>1</v>
      </c>
      <c r="P25" s="57">
        <f>DCOUNTA($A$14:$J$25,H14,$M$14:$M$15)</f>
        <v>1</v>
      </c>
      <c r="Q25" s="57">
        <f>DCOUNTA($A$14:$J$25,H14,$N$14:$N$15)</f>
        <v>1</v>
      </c>
    </row>
    <row r="26" spans="1:17" x14ac:dyDescent="0.25">
      <c r="A26" s="138" t="s">
        <v>798</v>
      </c>
      <c r="B26" s="139"/>
      <c r="C26" s="139"/>
      <c r="D26" s="139"/>
      <c r="E26" s="139"/>
      <c r="F26" s="139"/>
      <c r="G26" s="139"/>
      <c r="H26" s="139"/>
      <c r="I26" s="139"/>
      <c r="J26" s="139"/>
      <c r="K26" s="139"/>
      <c r="L26" s="139"/>
    </row>
    <row r="27" spans="1:17" x14ac:dyDescent="0.25">
      <c r="A27" s="139" t="s">
        <v>799</v>
      </c>
      <c r="B27" s="139"/>
      <c r="C27" s="139"/>
      <c r="D27" s="139"/>
      <c r="E27" s="139"/>
      <c r="F27" s="139"/>
      <c r="G27" s="139"/>
      <c r="H27" s="139"/>
      <c r="I27" s="139"/>
      <c r="J27" s="139"/>
      <c r="K27" s="139"/>
      <c r="L27" s="139"/>
    </row>
    <row r="28" spans="1:17" x14ac:dyDescent="0.25">
      <c r="A28" s="139" t="s">
        <v>441</v>
      </c>
      <c r="B28" s="139"/>
      <c r="C28" s="139"/>
      <c r="D28" s="139"/>
      <c r="E28" s="139"/>
      <c r="F28" s="139"/>
      <c r="G28" s="139"/>
      <c r="H28" s="139"/>
      <c r="I28" s="139"/>
      <c r="J28" s="139"/>
      <c r="K28" s="139"/>
      <c r="L28" s="139"/>
    </row>
    <row r="29" spans="1:17" x14ac:dyDescent="0.25">
      <c r="A29" s="139" t="s">
        <v>442</v>
      </c>
      <c r="B29" s="139"/>
      <c r="C29" s="139"/>
      <c r="D29" s="139"/>
      <c r="E29" s="139"/>
      <c r="F29" s="139"/>
      <c r="G29" s="139"/>
      <c r="H29" s="139"/>
      <c r="I29" s="139"/>
      <c r="J29" s="139"/>
      <c r="K29" s="139"/>
      <c r="L29" s="139"/>
    </row>
    <row r="30" spans="1:17" x14ac:dyDescent="0.25">
      <c r="A30" s="139" t="s">
        <v>443</v>
      </c>
      <c r="B30" s="139"/>
      <c r="C30" s="139"/>
      <c r="D30" s="139"/>
      <c r="E30" s="139"/>
      <c r="F30" s="139"/>
      <c r="G30" s="139"/>
      <c r="H30" s="139"/>
      <c r="I30" s="139"/>
      <c r="J30" s="139"/>
      <c r="K30" s="139"/>
      <c r="L30" s="139"/>
    </row>
    <row r="31" spans="1:17" x14ac:dyDescent="0.25">
      <c r="A31" s="140" t="s">
        <v>444</v>
      </c>
      <c r="B31" s="139"/>
      <c r="C31" s="139"/>
      <c r="D31" s="139"/>
      <c r="E31" s="139"/>
      <c r="F31" s="139"/>
      <c r="G31" s="139"/>
      <c r="H31" s="139"/>
      <c r="I31" s="139"/>
      <c r="J31" s="139"/>
      <c r="K31" s="139"/>
      <c r="L31" s="139"/>
    </row>
    <row r="32" spans="1:17" x14ac:dyDescent="0.25">
      <c r="A32" s="140" t="s">
        <v>445</v>
      </c>
      <c r="B32" s="140"/>
      <c r="C32" s="140"/>
      <c r="D32" s="140"/>
      <c r="E32" s="140"/>
      <c r="F32" s="140"/>
      <c r="G32" s="140"/>
      <c r="H32" s="140"/>
      <c r="I32" s="140"/>
      <c r="J32" s="140"/>
      <c r="K32" s="140"/>
      <c r="L32" s="140"/>
    </row>
    <row r="33" spans="1:12" x14ac:dyDescent="0.25">
      <c r="A33" s="140" t="s">
        <v>446</v>
      </c>
      <c r="B33" s="140"/>
      <c r="C33" s="140"/>
      <c r="D33" s="140"/>
      <c r="E33" s="140"/>
      <c r="F33" s="140"/>
      <c r="G33" s="140"/>
      <c r="H33" s="140"/>
      <c r="I33" s="140"/>
      <c r="J33" s="140"/>
      <c r="K33" s="140"/>
      <c r="L33" s="140"/>
    </row>
    <row r="34" spans="1:12" x14ac:dyDescent="0.25">
      <c r="A34" s="139" t="s">
        <v>800</v>
      </c>
      <c r="B34" s="139"/>
      <c r="C34" s="139"/>
      <c r="D34" s="139"/>
      <c r="E34" s="139"/>
      <c r="F34" s="139"/>
      <c r="G34" s="139"/>
      <c r="H34" s="139"/>
      <c r="I34" s="139"/>
      <c r="J34" s="139"/>
      <c r="K34" s="139"/>
      <c r="L34" s="139"/>
    </row>
    <row r="35" spans="1:12" x14ac:dyDescent="0.25">
      <c r="A35" s="139" t="s">
        <v>447</v>
      </c>
      <c r="B35" s="139"/>
      <c r="C35" s="139"/>
      <c r="D35" s="139"/>
      <c r="E35" s="139"/>
      <c r="F35" s="139"/>
      <c r="G35" s="139"/>
      <c r="H35" s="139"/>
      <c r="I35" s="139"/>
      <c r="J35" s="139"/>
      <c r="K35" s="139"/>
      <c r="L35" s="139"/>
    </row>
    <row r="36" spans="1:12" x14ac:dyDescent="0.25">
      <c r="A36" s="139" t="s">
        <v>448</v>
      </c>
      <c r="B36" s="139"/>
      <c r="C36" s="139"/>
      <c r="D36" s="139"/>
      <c r="E36" s="139"/>
      <c r="F36" s="139"/>
      <c r="G36" s="139"/>
      <c r="H36" s="139"/>
      <c r="I36" s="139"/>
      <c r="J36" s="139"/>
      <c r="K36" s="139"/>
      <c r="L36" s="139"/>
    </row>
    <row r="37" spans="1:12" x14ac:dyDescent="0.25">
      <c r="A37" s="139" t="s">
        <v>449</v>
      </c>
      <c r="B37" s="139"/>
      <c r="C37" s="139"/>
      <c r="D37" s="139"/>
      <c r="E37" s="139"/>
      <c r="F37" s="139"/>
      <c r="G37" s="139"/>
      <c r="H37" s="139"/>
      <c r="I37" s="139"/>
      <c r="J37" s="139"/>
      <c r="K37" s="139"/>
      <c r="L37" s="139"/>
    </row>
    <row r="38" spans="1:12" x14ac:dyDescent="0.25">
      <c r="A38" s="139" t="s">
        <v>450</v>
      </c>
      <c r="B38" s="139"/>
      <c r="C38" s="139"/>
      <c r="D38" s="139"/>
      <c r="E38" s="139"/>
      <c r="F38" s="139"/>
      <c r="G38" s="139"/>
      <c r="H38" s="139"/>
      <c r="I38" s="139"/>
      <c r="J38" s="139"/>
      <c r="K38" s="139"/>
      <c r="L38" s="139"/>
    </row>
  </sheetData>
  <mergeCells count="18">
    <mergeCell ref="L23:N23"/>
    <mergeCell ref="L24:N24"/>
    <mergeCell ref="H14:H15"/>
    <mergeCell ref="I14:I15"/>
    <mergeCell ref="J14:J15"/>
    <mergeCell ref="L20:O20"/>
    <mergeCell ref="L21:N21"/>
    <mergeCell ref="L22:N22"/>
    <mergeCell ref="A3:C3"/>
    <mergeCell ref="E3:H3"/>
    <mergeCell ref="A8:C8"/>
    <mergeCell ref="E8:G8"/>
    <mergeCell ref="A13:J13"/>
    <mergeCell ref="A14:A15"/>
    <mergeCell ref="B14:B15"/>
    <mergeCell ref="C14:C15"/>
    <mergeCell ref="D14:F14"/>
    <mergeCell ref="G14:G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7"/>
  <sheetViews>
    <sheetView workbookViewId="0">
      <selection sqref="A1:XFD1048576"/>
    </sheetView>
  </sheetViews>
  <sheetFormatPr defaultRowHeight="15.75" x14ac:dyDescent="0.25"/>
  <cols>
    <col min="1" max="1" width="10.875" style="1" customWidth="1"/>
    <col min="2" max="2" width="9.5" style="1" customWidth="1"/>
    <col min="3" max="3" width="18.5" style="1" bestFit="1" customWidth="1"/>
    <col min="4" max="4" width="27.75" style="1" bestFit="1" customWidth="1"/>
    <col min="5" max="5" width="13.25" style="1" customWidth="1"/>
    <col min="6" max="7" width="11" style="1" customWidth="1"/>
    <col min="8" max="8" width="10.875" style="1" bestFit="1" customWidth="1"/>
    <col min="9" max="256" width="9" style="1"/>
    <col min="257" max="257" width="10.875" style="1" customWidth="1"/>
    <col min="258" max="258" width="9.5" style="1" customWidth="1"/>
    <col min="259" max="259" width="18.5" style="1" bestFit="1" customWidth="1"/>
    <col min="260" max="260" width="27.75" style="1" bestFit="1" customWidth="1"/>
    <col min="261" max="261" width="13.25" style="1" customWidth="1"/>
    <col min="262" max="263" width="11" style="1" customWidth="1"/>
    <col min="264" max="264" width="10.875" style="1" bestFit="1" customWidth="1"/>
    <col min="265" max="512" width="9" style="1"/>
    <col min="513" max="513" width="10.875" style="1" customWidth="1"/>
    <col min="514" max="514" width="9.5" style="1" customWidth="1"/>
    <col min="515" max="515" width="18.5" style="1" bestFit="1" customWidth="1"/>
    <col min="516" max="516" width="27.75" style="1" bestFit="1" customWidth="1"/>
    <col min="517" max="517" width="13.25" style="1" customWidth="1"/>
    <col min="518" max="519" width="11" style="1" customWidth="1"/>
    <col min="520" max="520" width="10.875" style="1" bestFit="1" customWidth="1"/>
    <col min="521" max="768" width="9" style="1"/>
    <col min="769" max="769" width="10.875" style="1" customWidth="1"/>
    <col min="770" max="770" width="9.5" style="1" customWidth="1"/>
    <col min="771" max="771" width="18.5" style="1" bestFit="1" customWidth="1"/>
    <col min="772" max="772" width="27.75" style="1" bestFit="1" customWidth="1"/>
    <col min="773" max="773" width="13.25" style="1" customWidth="1"/>
    <col min="774" max="775" width="11" style="1" customWidth="1"/>
    <col min="776" max="776" width="10.875" style="1" bestFit="1" customWidth="1"/>
    <col min="777" max="1024" width="9" style="1"/>
    <col min="1025" max="1025" width="10.875" style="1" customWidth="1"/>
    <col min="1026" max="1026" width="9.5" style="1" customWidth="1"/>
    <col min="1027" max="1027" width="18.5" style="1" bestFit="1" customWidth="1"/>
    <col min="1028" max="1028" width="27.75" style="1" bestFit="1" customWidth="1"/>
    <col min="1029" max="1029" width="13.25" style="1" customWidth="1"/>
    <col min="1030" max="1031" width="11" style="1" customWidth="1"/>
    <col min="1032" max="1032" width="10.875" style="1" bestFit="1" customWidth="1"/>
    <col min="1033" max="1280" width="9" style="1"/>
    <col min="1281" max="1281" width="10.875" style="1" customWidth="1"/>
    <col min="1282" max="1282" width="9.5" style="1" customWidth="1"/>
    <col min="1283" max="1283" width="18.5" style="1" bestFit="1" customWidth="1"/>
    <col min="1284" max="1284" width="27.75" style="1" bestFit="1" customWidth="1"/>
    <col min="1285" max="1285" width="13.25" style="1" customWidth="1"/>
    <col min="1286" max="1287" width="11" style="1" customWidth="1"/>
    <col min="1288" max="1288" width="10.875" style="1" bestFit="1" customWidth="1"/>
    <col min="1289" max="1536" width="9" style="1"/>
    <col min="1537" max="1537" width="10.875" style="1" customWidth="1"/>
    <col min="1538" max="1538" width="9.5" style="1" customWidth="1"/>
    <col min="1539" max="1539" width="18.5" style="1" bestFit="1" customWidth="1"/>
    <col min="1540" max="1540" width="27.75" style="1" bestFit="1" customWidth="1"/>
    <col min="1541" max="1541" width="13.25" style="1" customWidth="1"/>
    <col min="1542" max="1543" width="11" style="1" customWidth="1"/>
    <col min="1544" max="1544" width="10.875" style="1" bestFit="1" customWidth="1"/>
    <col min="1545" max="1792" width="9" style="1"/>
    <col min="1793" max="1793" width="10.875" style="1" customWidth="1"/>
    <col min="1794" max="1794" width="9.5" style="1" customWidth="1"/>
    <col min="1795" max="1795" width="18.5" style="1" bestFit="1" customWidth="1"/>
    <col min="1796" max="1796" width="27.75" style="1" bestFit="1" customWidth="1"/>
    <col min="1797" max="1797" width="13.25" style="1" customWidth="1"/>
    <col min="1798" max="1799" width="11" style="1" customWidth="1"/>
    <col min="1800" max="1800" width="10.875" style="1" bestFit="1" customWidth="1"/>
    <col min="1801" max="2048" width="9" style="1"/>
    <col min="2049" max="2049" width="10.875" style="1" customWidth="1"/>
    <col min="2050" max="2050" width="9.5" style="1" customWidth="1"/>
    <col min="2051" max="2051" width="18.5" style="1" bestFit="1" customWidth="1"/>
    <col min="2052" max="2052" width="27.75" style="1" bestFit="1" customWidth="1"/>
    <col min="2053" max="2053" width="13.25" style="1" customWidth="1"/>
    <col min="2054" max="2055" width="11" style="1" customWidth="1"/>
    <col min="2056" max="2056" width="10.875" style="1" bestFit="1" customWidth="1"/>
    <col min="2057" max="2304" width="9" style="1"/>
    <col min="2305" max="2305" width="10.875" style="1" customWidth="1"/>
    <col min="2306" max="2306" width="9.5" style="1" customWidth="1"/>
    <col min="2307" max="2307" width="18.5" style="1" bestFit="1" customWidth="1"/>
    <col min="2308" max="2308" width="27.75" style="1" bestFit="1" customWidth="1"/>
    <col min="2309" max="2309" width="13.25" style="1" customWidth="1"/>
    <col min="2310" max="2311" width="11" style="1" customWidth="1"/>
    <col min="2312" max="2312" width="10.875" style="1" bestFit="1" customWidth="1"/>
    <col min="2313" max="2560" width="9" style="1"/>
    <col min="2561" max="2561" width="10.875" style="1" customWidth="1"/>
    <col min="2562" max="2562" width="9.5" style="1" customWidth="1"/>
    <col min="2563" max="2563" width="18.5" style="1" bestFit="1" customWidth="1"/>
    <col min="2564" max="2564" width="27.75" style="1" bestFit="1" customWidth="1"/>
    <col min="2565" max="2565" width="13.25" style="1" customWidth="1"/>
    <col min="2566" max="2567" width="11" style="1" customWidth="1"/>
    <col min="2568" max="2568" width="10.875" style="1" bestFit="1" customWidth="1"/>
    <col min="2569" max="2816" width="9" style="1"/>
    <col min="2817" max="2817" width="10.875" style="1" customWidth="1"/>
    <col min="2818" max="2818" width="9.5" style="1" customWidth="1"/>
    <col min="2819" max="2819" width="18.5" style="1" bestFit="1" customWidth="1"/>
    <col min="2820" max="2820" width="27.75" style="1" bestFit="1" customWidth="1"/>
    <col min="2821" max="2821" width="13.25" style="1" customWidth="1"/>
    <col min="2822" max="2823" width="11" style="1" customWidth="1"/>
    <col min="2824" max="2824" width="10.875" style="1" bestFit="1" customWidth="1"/>
    <col min="2825" max="3072" width="9" style="1"/>
    <col min="3073" max="3073" width="10.875" style="1" customWidth="1"/>
    <col min="3074" max="3074" width="9.5" style="1" customWidth="1"/>
    <col min="3075" max="3075" width="18.5" style="1" bestFit="1" customWidth="1"/>
    <col min="3076" max="3076" width="27.75" style="1" bestFit="1" customWidth="1"/>
    <col min="3077" max="3077" width="13.25" style="1" customWidth="1"/>
    <col min="3078" max="3079" width="11" style="1" customWidth="1"/>
    <col min="3080" max="3080" width="10.875" style="1" bestFit="1" customWidth="1"/>
    <col min="3081" max="3328" width="9" style="1"/>
    <col min="3329" max="3329" width="10.875" style="1" customWidth="1"/>
    <col min="3330" max="3330" width="9.5" style="1" customWidth="1"/>
    <col min="3331" max="3331" width="18.5" style="1" bestFit="1" customWidth="1"/>
    <col min="3332" max="3332" width="27.75" style="1" bestFit="1" customWidth="1"/>
    <col min="3333" max="3333" width="13.25" style="1" customWidth="1"/>
    <col min="3334" max="3335" width="11" style="1" customWidth="1"/>
    <col min="3336" max="3336" width="10.875" style="1" bestFit="1" customWidth="1"/>
    <col min="3337" max="3584" width="9" style="1"/>
    <col min="3585" max="3585" width="10.875" style="1" customWidth="1"/>
    <col min="3586" max="3586" width="9.5" style="1" customWidth="1"/>
    <col min="3587" max="3587" width="18.5" style="1" bestFit="1" customWidth="1"/>
    <col min="3588" max="3588" width="27.75" style="1" bestFit="1" customWidth="1"/>
    <col min="3589" max="3589" width="13.25" style="1" customWidth="1"/>
    <col min="3590" max="3591" width="11" style="1" customWidth="1"/>
    <col min="3592" max="3592" width="10.875" style="1" bestFit="1" customWidth="1"/>
    <col min="3593" max="3840" width="9" style="1"/>
    <col min="3841" max="3841" width="10.875" style="1" customWidth="1"/>
    <col min="3842" max="3842" width="9.5" style="1" customWidth="1"/>
    <col min="3843" max="3843" width="18.5" style="1" bestFit="1" customWidth="1"/>
    <col min="3844" max="3844" width="27.75" style="1" bestFit="1" customWidth="1"/>
    <col min="3845" max="3845" width="13.25" style="1" customWidth="1"/>
    <col min="3846" max="3847" width="11" style="1" customWidth="1"/>
    <col min="3848" max="3848" width="10.875" style="1" bestFit="1" customWidth="1"/>
    <col min="3849" max="4096" width="9" style="1"/>
    <col min="4097" max="4097" width="10.875" style="1" customWidth="1"/>
    <col min="4098" max="4098" width="9.5" style="1" customWidth="1"/>
    <col min="4099" max="4099" width="18.5" style="1" bestFit="1" customWidth="1"/>
    <col min="4100" max="4100" width="27.75" style="1" bestFit="1" customWidth="1"/>
    <col min="4101" max="4101" width="13.25" style="1" customWidth="1"/>
    <col min="4102" max="4103" width="11" style="1" customWidth="1"/>
    <col min="4104" max="4104" width="10.875" style="1" bestFit="1" customWidth="1"/>
    <col min="4105" max="4352" width="9" style="1"/>
    <col min="4353" max="4353" width="10.875" style="1" customWidth="1"/>
    <col min="4354" max="4354" width="9.5" style="1" customWidth="1"/>
    <col min="4355" max="4355" width="18.5" style="1" bestFit="1" customWidth="1"/>
    <col min="4356" max="4356" width="27.75" style="1" bestFit="1" customWidth="1"/>
    <col min="4357" max="4357" width="13.25" style="1" customWidth="1"/>
    <col min="4358" max="4359" width="11" style="1" customWidth="1"/>
    <col min="4360" max="4360" width="10.875" style="1" bestFit="1" customWidth="1"/>
    <col min="4361" max="4608" width="9" style="1"/>
    <col min="4609" max="4609" width="10.875" style="1" customWidth="1"/>
    <col min="4610" max="4610" width="9.5" style="1" customWidth="1"/>
    <col min="4611" max="4611" width="18.5" style="1" bestFit="1" customWidth="1"/>
    <col min="4612" max="4612" width="27.75" style="1" bestFit="1" customWidth="1"/>
    <col min="4613" max="4613" width="13.25" style="1" customWidth="1"/>
    <col min="4614" max="4615" width="11" style="1" customWidth="1"/>
    <col min="4616" max="4616" width="10.875" style="1" bestFit="1" customWidth="1"/>
    <col min="4617" max="4864" width="9" style="1"/>
    <col min="4865" max="4865" width="10.875" style="1" customWidth="1"/>
    <col min="4866" max="4866" width="9.5" style="1" customWidth="1"/>
    <col min="4867" max="4867" width="18.5" style="1" bestFit="1" customWidth="1"/>
    <col min="4868" max="4868" width="27.75" style="1" bestFit="1" customWidth="1"/>
    <col min="4869" max="4869" width="13.25" style="1" customWidth="1"/>
    <col min="4870" max="4871" width="11" style="1" customWidth="1"/>
    <col min="4872" max="4872" width="10.875" style="1" bestFit="1" customWidth="1"/>
    <col min="4873" max="5120" width="9" style="1"/>
    <col min="5121" max="5121" width="10.875" style="1" customWidth="1"/>
    <col min="5122" max="5122" width="9.5" style="1" customWidth="1"/>
    <col min="5123" max="5123" width="18.5" style="1" bestFit="1" customWidth="1"/>
    <col min="5124" max="5124" width="27.75" style="1" bestFit="1" customWidth="1"/>
    <col min="5125" max="5125" width="13.25" style="1" customWidth="1"/>
    <col min="5126" max="5127" width="11" style="1" customWidth="1"/>
    <col min="5128" max="5128" width="10.875" style="1" bestFit="1" customWidth="1"/>
    <col min="5129" max="5376" width="9" style="1"/>
    <col min="5377" max="5377" width="10.875" style="1" customWidth="1"/>
    <col min="5378" max="5378" width="9.5" style="1" customWidth="1"/>
    <col min="5379" max="5379" width="18.5" style="1" bestFit="1" customWidth="1"/>
    <col min="5380" max="5380" width="27.75" style="1" bestFit="1" customWidth="1"/>
    <col min="5381" max="5381" width="13.25" style="1" customWidth="1"/>
    <col min="5382" max="5383" width="11" style="1" customWidth="1"/>
    <col min="5384" max="5384" width="10.875" style="1" bestFit="1" customWidth="1"/>
    <col min="5385" max="5632" width="9" style="1"/>
    <col min="5633" max="5633" width="10.875" style="1" customWidth="1"/>
    <col min="5634" max="5634" width="9.5" style="1" customWidth="1"/>
    <col min="5635" max="5635" width="18.5" style="1" bestFit="1" customWidth="1"/>
    <col min="5636" max="5636" width="27.75" style="1" bestFit="1" customWidth="1"/>
    <col min="5637" max="5637" width="13.25" style="1" customWidth="1"/>
    <col min="5638" max="5639" width="11" style="1" customWidth="1"/>
    <col min="5640" max="5640" width="10.875" style="1" bestFit="1" customWidth="1"/>
    <col min="5641" max="5888" width="9" style="1"/>
    <col min="5889" max="5889" width="10.875" style="1" customWidth="1"/>
    <col min="5890" max="5890" width="9.5" style="1" customWidth="1"/>
    <col min="5891" max="5891" width="18.5" style="1" bestFit="1" customWidth="1"/>
    <col min="5892" max="5892" width="27.75" style="1" bestFit="1" customWidth="1"/>
    <col min="5893" max="5893" width="13.25" style="1" customWidth="1"/>
    <col min="5894" max="5895" width="11" style="1" customWidth="1"/>
    <col min="5896" max="5896" width="10.875" style="1" bestFit="1" customWidth="1"/>
    <col min="5897" max="6144" width="9" style="1"/>
    <col min="6145" max="6145" width="10.875" style="1" customWidth="1"/>
    <col min="6146" max="6146" width="9.5" style="1" customWidth="1"/>
    <col min="6147" max="6147" width="18.5" style="1" bestFit="1" customWidth="1"/>
    <col min="6148" max="6148" width="27.75" style="1" bestFit="1" customWidth="1"/>
    <col min="6149" max="6149" width="13.25" style="1" customWidth="1"/>
    <col min="6150" max="6151" width="11" style="1" customWidth="1"/>
    <col min="6152" max="6152" width="10.875" style="1" bestFit="1" customWidth="1"/>
    <col min="6153" max="6400" width="9" style="1"/>
    <col min="6401" max="6401" width="10.875" style="1" customWidth="1"/>
    <col min="6402" max="6402" width="9.5" style="1" customWidth="1"/>
    <col min="6403" max="6403" width="18.5" style="1" bestFit="1" customWidth="1"/>
    <col min="6404" max="6404" width="27.75" style="1" bestFit="1" customWidth="1"/>
    <col min="6405" max="6405" width="13.25" style="1" customWidth="1"/>
    <col min="6406" max="6407" width="11" style="1" customWidth="1"/>
    <col min="6408" max="6408" width="10.875" style="1" bestFit="1" customWidth="1"/>
    <col min="6409" max="6656" width="9" style="1"/>
    <col min="6657" max="6657" width="10.875" style="1" customWidth="1"/>
    <col min="6658" max="6658" width="9.5" style="1" customWidth="1"/>
    <col min="6659" max="6659" width="18.5" style="1" bestFit="1" customWidth="1"/>
    <col min="6660" max="6660" width="27.75" style="1" bestFit="1" customWidth="1"/>
    <col min="6661" max="6661" width="13.25" style="1" customWidth="1"/>
    <col min="6662" max="6663" width="11" style="1" customWidth="1"/>
    <col min="6664" max="6664" width="10.875" style="1" bestFit="1" customWidth="1"/>
    <col min="6665" max="6912" width="9" style="1"/>
    <col min="6913" max="6913" width="10.875" style="1" customWidth="1"/>
    <col min="6914" max="6914" width="9.5" style="1" customWidth="1"/>
    <col min="6915" max="6915" width="18.5" style="1" bestFit="1" customWidth="1"/>
    <col min="6916" max="6916" width="27.75" style="1" bestFit="1" customWidth="1"/>
    <col min="6917" max="6917" width="13.25" style="1" customWidth="1"/>
    <col min="6918" max="6919" width="11" style="1" customWidth="1"/>
    <col min="6920" max="6920" width="10.875" style="1" bestFit="1" customWidth="1"/>
    <col min="6921" max="7168" width="9" style="1"/>
    <col min="7169" max="7169" width="10.875" style="1" customWidth="1"/>
    <col min="7170" max="7170" width="9.5" style="1" customWidth="1"/>
    <col min="7171" max="7171" width="18.5" style="1" bestFit="1" customWidth="1"/>
    <col min="7172" max="7172" width="27.75" style="1" bestFit="1" customWidth="1"/>
    <col min="7173" max="7173" width="13.25" style="1" customWidth="1"/>
    <col min="7174" max="7175" width="11" style="1" customWidth="1"/>
    <col min="7176" max="7176" width="10.875" style="1" bestFit="1" customWidth="1"/>
    <col min="7177" max="7424" width="9" style="1"/>
    <col min="7425" max="7425" width="10.875" style="1" customWidth="1"/>
    <col min="7426" max="7426" width="9.5" style="1" customWidth="1"/>
    <col min="7427" max="7427" width="18.5" style="1" bestFit="1" customWidth="1"/>
    <col min="7428" max="7428" width="27.75" style="1" bestFit="1" customWidth="1"/>
    <col min="7429" max="7429" width="13.25" style="1" customWidth="1"/>
    <col min="7430" max="7431" width="11" style="1" customWidth="1"/>
    <col min="7432" max="7432" width="10.875" style="1" bestFit="1" customWidth="1"/>
    <col min="7433" max="7680" width="9" style="1"/>
    <col min="7681" max="7681" width="10.875" style="1" customWidth="1"/>
    <col min="7682" max="7682" width="9.5" style="1" customWidth="1"/>
    <col min="7683" max="7683" width="18.5" style="1" bestFit="1" customWidth="1"/>
    <col min="7684" max="7684" width="27.75" style="1" bestFit="1" customWidth="1"/>
    <col min="7685" max="7685" width="13.25" style="1" customWidth="1"/>
    <col min="7686" max="7687" width="11" style="1" customWidth="1"/>
    <col min="7688" max="7688" width="10.875" style="1" bestFit="1" customWidth="1"/>
    <col min="7689" max="7936" width="9" style="1"/>
    <col min="7937" max="7937" width="10.875" style="1" customWidth="1"/>
    <col min="7938" max="7938" width="9.5" style="1" customWidth="1"/>
    <col min="7939" max="7939" width="18.5" style="1" bestFit="1" customWidth="1"/>
    <col min="7940" max="7940" width="27.75" style="1" bestFit="1" customWidth="1"/>
    <col min="7941" max="7941" width="13.25" style="1" customWidth="1"/>
    <col min="7942" max="7943" width="11" style="1" customWidth="1"/>
    <col min="7944" max="7944" width="10.875" style="1" bestFit="1" customWidth="1"/>
    <col min="7945" max="8192" width="9" style="1"/>
    <col min="8193" max="8193" width="10.875" style="1" customWidth="1"/>
    <col min="8194" max="8194" width="9.5" style="1" customWidth="1"/>
    <col min="8195" max="8195" width="18.5" style="1" bestFit="1" customWidth="1"/>
    <col min="8196" max="8196" width="27.75" style="1" bestFit="1" customWidth="1"/>
    <col min="8197" max="8197" width="13.25" style="1" customWidth="1"/>
    <col min="8198" max="8199" width="11" style="1" customWidth="1"/>
    <col min="8200" max="8200" width="10.875" style="1" bestFit="1" customWidth="1"/>
    <col min="8201" max="8448" width="9" style="1"/>
    <col min="8449" max="8449" width="10.875" style="1" customWidth="1"/>
    <col min="8450" max="8450" width="9.5" style="1" customWidth="1"/>
    <col min="8451" max="8451" width="18.5" style="1" bestFit="1" customWidth="1"/>
    <col min="8452" max="8452" width="27.75" style="1" bestFit="1" customWidth="1"/>
    <col min="8453" max="8453" width="13.25" style="1" customWidth="1"/>
    <col min="8454" max="8455" width="11" style="1" customWidth="1"/>
    <col min="8456" max="8456" width="10.875" style="1" bestFit="1" customWidth="1"/>
    <col min="8457" max="8704" width="9" style="1"/>
    <col min="8705" max="8705" width="10.875" style="1" customWidth="1"/>
    <col min="8706" max="8706" width="9.5" style="1" customWidth="1"/>
    <col min="8707" max="8707" width="18.5" style="1" bestFit="1" customWidth="1"/>
    <col min="8708" max="8708" width="27.75" style="1" bestFit="1" customWidth="1"/>
    <col min="8709" max="8709" width="13.25" style="1" customWidth="1"/>
    <col min="8710" max="8711" width="11" style="1" customWidth="1"/>
    <col min="8712" max="8712" width="10.875" style="1" bestFit="1" customWidth="1"/>
    <col min="8713" max="8960" width="9" style="1"/>
    <col min="8961" max="8961" width="10.875" style="1" customWidth="1"/>
    <col min="8962" max="8962" width="9.5" style="1" customWidth="1"/>
    <col min="8963" max="8963" width="18.5" style="1" bestFit="1" customWidth="1"/>
    <col min="8964" max="8964" width="27.75" style="1" bestFit="1" customWidth="1"/>
    <col min="8965" max="8965" width="13.25" style="1" customWidth="1"/>
    <col min="8966" max="8967" width="11" style="1" customWidth="1"/>
    <col min="8968" max="8968" width="10.875" style="1" bestFit="1" customWidth="1"/>
    <col min="8969" max="9216" width="9" style="1"/>
    <col min="9217" max="9217" width="10.875" style="1" customWidth="1"/>
    <col min="9218" max="9218" width="9.5" style="1" customWidth="1"/>
    <col min="9219" max="9219" width="18.5" style="1" bestFit="1" customWidth="1"/>
    <col min="9220" max="9220" width="27.75" style="1" bestFit="1" customWidth="1"/>
    <col min="9221" max="9221" width="13.25" style="1" customWidth="1"/>
    <col min="9222" max="9223" width="11" style="1" customWidth="1"/>
    <col min="9224" max="9224" width="10.875" style="1" bestFit="1" customWidth="1"/>
    <col min="9225" max="9472" width="9" style="1"/>
    <col min="9473" max="9473" width="10.875" style="1" customWidth="1"/>
    <col min="9474" max="9474" width="9.5" style="1" customWidth="1"/>
    <col min="9475" max="9475" width="18.5" style="1" bestFit="1" customWidth="1"/>
    <col min="9476" max="9476" width="27.75" style="1" bestFit="1" customWidth="1"/>
    <col min="9477" max="9477" width="13.25" style="1" customWidth="1"/>
    <col min="9478" max="9479" width="11" style="1" customWidth="1"/>
    <col min="9480" max="9480" width="10.875" style="1" bestFit="1" customWidth="1"/>
    <col min="9481" max="9728" width="9" style="1"/>
    <col min="9729" max="9729" width="10.875" style="1" customWidth="1"/>
    <col min="9730" max="9730" width="9.5" style="1" customWidth="1"/>
    <col min="9731" max="9731" width="18.5" style="1" bestFit="1" customWidth="1"/>
    <col min="9732" max="9732" width="27.75" style="1" bestFit="1" customWidth="1"/>
    <col min="9733" max="9733" width="13.25" style="1" customWidth="1"/>
    <col min="9734" max="9735" width="11" style="1" customWidth="1"/>
    <col min="9736" max="9736" width="10.875" style="1" bestFit="1" customWidth="1"/>
    <col min="9737" max="9984" width="9" style="1"/>
    <col min="9985" max="9985" width="10.875" style="1" customWidth="1"/>
    <col min="9986" max="9986" width="9.5" style="1" customWidth="1"/>
    <col min="9987" max="9987" width="18.5" style="1" bestFit="1" customWidth="1"/>
    <col min="9988" max="9988" width="27.75" style="1" bestFit="1" customWidth="1"/>
    <col min="9989" max="9989" width="13.25" style="1" customWidth="1"/>
    <col min="9990" max="9991" width="11" style="1" customWidth="1"/>
    <col min="9992" max="9992" width="10.875" style="1" bestFit="1" customWidth="1"/>
    <col min="9993" max="10240" width="9" style="1"/>
    <col min="10241" max="10241" width="10.875" style="1" customWidth="1"/>
    <col min="10242" max="10242" width="9.5" style="1" customWidth="1"/>
    <col min="10243" max="10243" width="18.5" style="1" bestFit="1" customWidth="1"/>
    <col min="10244" max="10244" width="27.75" style="1" bestFit="1" customWidth="1"/>
    <col min="10245" max="10245" width="13.25" style="1" customWidth="1"/>
    <col min="10246" max="10247" width="11" style="1" customWidth="1"/>
    <col min="10248" max="10248" width="10.875" style="1" bestFit="1" customWidth="1"/>
    <col min="10249" max="10496" width="9" style="1"/>
    <col min="10497" max="10497" width="10.875" style="1" customWidth="1"/>
    <col min="10498" max="10498" width="9.5" style="1" customWidth="1"/>
    <col min="10499" max="10499" width="18.5" style="1" bestFit="1" customWidth="1"/>
    <col min="10500" max="10500" width="27.75" style="1" bestFit="1" customWidth="1"/>
    <col min="10501" max="10501" width="13.25" style="1" customWidth="1"/>
    <col min="10502" max="10503" width="11" style="1" customWidth="1"/>
    <col min="10504" max="10504" width="10.875" style="1" bestFit="1" customWidth="1"/>
    <col min="10505" max="10752" width="9" style="1"/>
    <col min="10753" max="10753" width="10.875" style="1" customWidth="1"/>
    <col min="10754" max="10754" width="9.5" style="1" customWidth="1"/>
    <col min="10755" max="10755" width="18.5" style="1" bestFit="1" customWidth="1"/>
    <col min="10756" max="10756" width="27.75" style="1" bestFit="1" customWidth="1"/>
    <col min="10757" max="10757" width="13.25" style="1" customWidth="1"/>
    <col min="10758" max="10759" width="11" style="1" customWidth="1"/>
    <col min="10760" max="10760" width="10.875" style="1" bestFit="1" customWidth="1"/>
    <col min="10761" max="11008" width="9" style="1"/>
    <col min="11009" max="11009" width="10.875" style="1" customWidth="1"/>
    <col min="11010" max="11010" width="9.5" style="1" customWidth="1"/>
    <col min="11011" max="11011" width="18.5" style="1" bestFit="1" customWidth="1"/>
    <col min="11012" max="11012" width="27.75" style="1" bestFit="1" customWidth="1"/>
    <col min="11013" max="11013" width="13.25" style="1" customWidth="1"/>
    <col min="11014" max="11015" width="11" style="1" customWidth="1"/>
    <col min="11016" max="11016" width="10.875" style="1" bestFit="1" customWidth="1"/>
    <col min="11017" max="11264" width="9" style="1"/>
    <col min="11265" max="11265" width="10.875" style="1" customWidth="1"/>
    <col min="11266" max="11266" width="9.5" style="1" customWidth="1"/>
    <col min="11267" max="11267" width="18.5" style="1" bestFit="1" customWidth="1"/>
    <col min="11268" max="11268" width="27.75" style="1" bestFit="1" customWidth="1"/>
    <col min="11269" max="11269" width="13.25" style="1" customWidth="1"/>
    <col min="11270" max="11271" width="11" style="1" customWidth="1"/>
    <col min="11272" max="11272" width="10.875" style="1" bestFit="1" customWidth="1"/>
    <col min="11273" max="11520" width="9" style="1"/>
    <col min="11521" max="11521" width="10.875" style="1" customWidth="1"/>
    <col min="11522" max="11522" width="9.5" style="1" customWidth="1"/>
    <col min="11523" max="11523" width="18.5" style="1" bestFit="1" customWidth="1"/>
    <col min="11524" max="11524" width="27.75" style="1" bestFit="1" customWidth="1"/>
    <col min="11525" max="11525" width="13.25" style="1" customWidth="1"/>
    <col min="11526" max="11527" width="11" style="1" customWidth="1"/>
    <col min="11528" max="11528" width="10.875" style="1" bestFit="1" customWidth="1"/>
    <col min="11529" max="11776" width="9" style="1"/>
    <col min="11777" max="11777" width="10.875" style="1" customWidth="1"/>
    <col min="11778" max="11778" width="9.5" style="1" customWidth="1"/>
    <col min="11779" max="11779" width="18.5" style="1" bestFit="1" customWidth="1"/>
    <col min="11780" max="11780" width="27.75" style="1" bestFit="1" customWidth="1"/>
    <col min="11781" max="11781" width="13.25" style="1" customWidth="1"/>
    <col min="11782" max="11783" width="11" style="1" customWidth="1"/>
    <col min="11784" max="11784" width="10.875" style="1" bestFit="1" customWidth="1"/>
    <col min="11785" max="12032" width="9" style="1"/>
    <col min="12033" max="12033" width="10.875" style="1" customWidth="1"/>
    <col min="12034" max="12034" width="9.5" style="1" customWidth="1"/>
    <col min="12035" max="12035" width="18.5" style="1" bestFit="1" customWidth="1"/>
    <col min="12036" max="12036" width="27.75" style="1" bestFit="1" customWidth="1"/>
    <col min="12037" max="12037" width="13.25" style="1" customWidth="1"/>
    <col min="12038" max="12039" width="11" style="1" customWidth="1"/>
    <col min="12040" max="12040" width="10.875" style="1" bestFit="1" customWidth="1"/>
    <col min="12041" max="12288" width="9" style="1"/>
    <col min="12289" max="12289" width="10.875" style="1" customWidth="1"/>
    <col min="12290" max="12290" width="9.5" style="1" customWidth="1"/>
    <col min="12291" max="12291" width="18.5" style="1" bestFit="1" customWidth="1"/>
    <col min="12292" max="12292" width="27.75" style="1" bestFit="1" customWidth="1"/>
    <col min="12293" max="12293" width="13.25" style="1" customWidth="1"/>
    <col min="12294" max="12295" width="11" style="1" customWidth="1"/>
    <col min="12296" max="12296" width="10.875" style="1" bestFit="1" customWidth="1"/>
    <col min="12297" max="12544" width="9" style="1"/>
    <col min="12545" max="12545" width="10.875" style="1" customWidth="1"/>
    <col min="12546" max="12546" width="9.5" style="1" customWidth="1"/>
    <col min="12547" max="12547" width="18.5" style="1" bestFit="1" customWidth="1"/>
    <col min="12548" max="12548" width="27.75" style="1" bestFit="1" customWidth="1"/>
    <col min="12549" max="12549" width="13.25" style="1" customWidth="1"/>
    <col min="12550" max="12551" width="11" style="1" customWidth="1"/>
    <col min="12552" max="12552" width="10.875" style="1" bestFit="1" customWidth="1"/>
    <col min="12553" max="12800" width="9" style="1"/>
    <col min="12801" max="12801" width="10.875" style="1" customWidth="1"/>
    <col min="12802" max="12802" width="9.5" style="1" customWidth="1"/>
    <col min="12803" max="12803" width="18.5" style="1" bestFit="1" customWidth="1"/>
    <col min="12804" max="12804" width="27.75" style="1" bestFit="1" customWidth="1"/>
    <col min="12805" max="12805" width="13.25" style="1" customWidth="1"/>
    <col min="12806" max="12807" width="11" style="1" customWidth="1"/>
    <col min="12808" max="12808" width="10.875" style="1" bestFit="1" customWidth="1"/>
    <col min="12809" max="13056" width="9" style="1"/>
    <col min="13057" max="13057" width="10.875" style="1" customWidth="1"/>
    <col min="13058" max="13058" width="9.5" style="1" customWidth="1"/>
    <col min="13059" max="13059" width="18.5" style="1" bestFit="1" customWidth="1"/>
    <col min="13060" max="13060" width="27.75" style="1" bestFit="1" customWidth="1"/>
    <col min="13061" max="13061" width="13.25" style="1" customWidth="1"/>
    <col min="13062" max="13063" width="11" style="1" customWidth="1"/>
    <col min="13064" max="13064" width="10.875" style="1" bestFit="1" customWidth="1"/>
    <col min="13065" max="13312" width="9" style="1"/>
    <col min="13313" max="13313" width="10.875" style="1" customWidth="1"/>
    <col min="13314" max="13314" width="9.5" style="1" customWidth="1"/>
    <col min="13315" max="13315" width="18.5" style="1" bestFit="1" customWidth="1"/>
    <col min="13316" max="13316" width="27.75" style="1" bestFit="1" customWidth="1"/>
    <col min="13317" max="13317" width="13.25" style="1" customWidth="1"/>
    <col min="13318" max="13319" width="11" style="1" customWidth="1"/>
    <col min="13320" max="13320" width="10.875" style="1" bestFit="1" customWidth="1"/>
    <col min="13321" max="13568" width="9" style="1"/>
    <col min="13569" max="13569" width="10.875" style="1" customWidth="1"/>
    <col min="13570" max="13570" width="9.5" style="1" customWidth="1"/>
    <col min="13571" max="13571" width="18.5" style="1" bestFit="1" customWidth="1"/>
    <col min="13572" max="13572" width="27.75" style="1" bestFit="1" customWidth="1"/>
    <col min="13573" max="13573" width="13.25" style="1" customWidth="1"/>
    <col min="13574" max="13575" width="11" style="1" customWidth="1"/>
    <col min="13576" max="13576" width="10.875" style="1" bestFit="1" customWidth="1"/>
    <col min="13577" max="13824" width="9" style="1"/>
    <col min="13825" max="13825" width="10.875" style="1" customWidth="1"/>
    <col min="13826" max="13826" width="9.5" style="1" customWidth="1"/>
    <col min="13827" max="13827" width="18.5" style="1" bestFit="1" customWidth="1"/>
    <col min="13828" max="13828" width="27.75" style="1" bestFit="1" customWidth="1"/>
    <col min="13829" max="13829" width="13.25" style="1" customWidth="1"/>
    <col min="13830" max="13831" width="11" style="1" customWidth="1"/>
    <col min="13832" max="13832" width="10.875" style="1" bestFit="1" customWidth="1"/>
    <col min="13833" max="14080" width="9" style="1"/>
    <col min="14081" max="14081" width="10.875" style="1" customWidth="1"/>
    <col min="14082" max="14082" width="9.5" style="1" customWidth="1"/>
    <col min="14083" max="14083" width="18.5" style="1" bestFit="1" customWidth="1"/>
    <col min="14084" max="14084" width="27.75" style="1" bestFit="1" customWidth="1"/>
    <col min="14085" max="14085" width="13.25" style="1" customWidth="1"/>
    <col min="14086" max="14087" width="11" style="1" customWidth="1"/>
    <col min="14088" max="14088" width="10.875" style="1" bestFit="1" customWidth="1"/>
    <col min="14089" max="14336" width="9" style="1"/>
    <col min="14337" max="14337" width="10.875" style="1" customWidth="1"/>
    <col min="14338" max="14338" width="9.5" style="1" customWidth="1"/>
    <col min="14339" max="14339" width="18.5" style="1" bestFit="1" customWidth="1"/>
    <col min="14340" max="14340" width="27.75" style="1" bestFit="1" customWidth="1"/>
    <col min="14341" max="14341" width="13.25" style="1" customWidth="1"/>
    <col min="14342" max="14343" width="11" style="1" customWidth="1"/>
    <col min="14344" max="14344" width="10.875" style="1" bestFit="1" customWidth="1"/>
    <col min="14345" max="14592" width="9" style="1"/>
    <col min="14593" max="14593" width="10.875" style="1" customWidth="1"/>
    <col min="14594" max="14594" width="9.5" style="1" customWidth="1"/>
    <col min="14595" max="14595" width="18.5" style="1" bestFit="1" customWidth="1"/>
    <col min="14596" max="14596" width="27.75" style="1" bestFit="1" customWidth="1"/>
    <col min="14597" max="14597" width="13.25" style="1" customWidth="1"/>
    <col min="14598" max="14599" width="11" style="1" customWidth="1"/>
    <col min="14600" max="14600" width="10.875" style="1" bestFit="1" customWidth="1"/>
    <col min="14601" max="14848" width="9" style="1"/>
    <col min="14849" max="14849" width="10.875" style="1" customWidth="1"/>
    <col min="14850" max="14850" width="9.5" style="1" customWidth="1"/>
    <col min="14851" max="14851" width="18.5" style="1" bestFit="1" customWidth="1"/>
    <col min="14852" max="14852" width="27.75" style="1" bestFit="1" customWidth="1"/>
    <col min="14853" max="14853" width="13.25" style="1" customWidth="1"/>
    <col min="14854" max="14855" width="11" style="1" customWidth="1"/>
    <col min="14856" max="14856" width="10.875" style="1" bestFit="1" customWidth="1"/>
    <col min="14857" max="15104" width="9" style="1"/>
    <col min="15105" max="15105" width="10.875" style="1" customWidth="1"/>
    <col min="15106" max="15106" width="9.5" style="1" customWidth="1"/>
    <col min="15107" max="15107" width="18.5" style="1" bestFit="1" customWidth="1"/>
    <col min="15108" max="15108" width="27.75" style="1" bestFit="1" customWidth="1"/>
    <col min="15109" max="15109" width="13.25" style="1" customWidth="1"/>
    <col min="15110" max="15111" width="11" style="1" customWidth="1"/>
    <col min="15112" max="15112" width="10.875" style="1" bestFit="1" customWidth="1"/>
    <col min="15113" max="15360" width="9" style="1"/>
    <col min="15361" max="15361" width="10.875" style="1" customWidth="1"/>
    <col min="15362" max="15362" width="9.5" style="1" customWidth="1"/>
    <col min="15363" max="15363" width="18.5" style="1" bestFit="1" customWidth="1"/>
    <col min="15364" max="15364" width="27.75" style="1" bestFit="1" customWidth="1"/>
    <col min="15365" max="15365" width="13.25" style="1" customWidth="1"/>
    <col min="15366" max="15367" width="11" style="1" customWidth="1"/>
    <col min="15368" max="15368" width="10.875" style="1" bestFit="1" customWidth="1"/>
    <col min="15369" max="15616" width="9" style="1"/>
    <col min="15617" max="15617" width="10.875" style="1" customWidth="1"/>
    <col min="15618" max="15618" width="9.5" style="1" customWidth="1"/>
    <col min="15619" max="15619" width="18.5" style="1" bestFit="1" customWidth="1"/>
    <col min="15620" max="15620" width="27.75" style="1" bestFit="1" customWidth="1"/>
    <col min="15621" max="15621" width="13.25" style="1" customWidth="1"/>
    <col min="15622" max="15623" width="11" style="1" customWidth="1"/>
    <col min="15624" max="15624" width="10.875" style="1" bestFit="1" customWidth="1"/>
    <col min="15625" max="15872" width="9" style="1"/>
    <col min="15873" max="15873" width="10.875" style="1" customWidth="1"/>
    <col min="15874" max="15874" width="9.5" style="1" customWidth="1"/>
    <col min="15875" max="15875" width="18.5" style="1" bestFit="1" customWidth="1"/>
    <col min="15876" max="15876" width="27.75" style="1" bestFit="1" customWidth="1"/>
    <col min="15877" max="15877" width="13.25" style="1" customWidth="1"/>
    <col min="15878" max="15879" width="11" style="1" customWidth="1"/>
    <col min="15880" max="15880" width="10.875" style="1" bestFit="1" customWidth="1"/>
    <col min="15881" max="16128" width="9" style="1"/>
    <col min="16129" max="16129" width="10.875" style="1" customWidth="1"/>
    <col min="16130" max="16130" width="9.5" style="1" customWidth="1"/>
    <col min="16131" max="16131" width="18.5" style="1" bestFit="1" customWidth="1"/>
    <col min="16132" max="16132" width="27.75" style="1" bestFit="1" customWidth="1"/>
    <col min="16133" max="16133" width="13.25" style="1" customWidth="1"/>
    <col min="16134" max="16135" width="11" style="1" customWidth="1"/>
    <col min="16136" max="16136" width="10.875" style="1" bestFit="1" customWidth="1"/>
    <col min="16137" max="16384" width="9" style="1"/>
  </cols>
  <sheetData>
    <row r="1" spans="1:8" x14ac:dyDescent="0.25">
      <c r="H1" s="2"/>
    </row>
    <row r="2" spans="1:8" x14ac:dyDescent="0.25">
      <c r="A2" s="16" t="s">
        <v>348</v>
      </c>
    </row>
    <row r="3" spans="1:8" x14ac:dyDescent="0.25">
      <c r="B3" s="223" t="s">
        <v>349</v>
      </c>
      <c r="C3" s="223"/>
      <c r="D3" s="223"/>
      <c r="E3" s="223"/>
      <c r="F3" s="223"/>
      <c r="G3" s="223"/>
      <c r="H3" s="16"/>
    </row>
    <row r="4" spans="1:8" x14ac:dyDescent="0.25">
      <c r="B4" s="6" t="s">
        <v>350</v>
      </c>
      <c r="C4" s="6" t="s">
        <v>351</v>
      </c>
      <c r="D4" s="6" t="s">
        <v>352</v>
      </c>
      <c r="E4" s="6" t="s">
        <v>66</v>
      </c>
      <c r="F4" s="6" t="s">
        <v>353</v>
      </c>
      <c r="G4" s="6" t="s">
        <v>279</v>
      </c>
    </row>
    <row r="5" spans="1:8" x14ac:dyDescent="0.25">
      <c r="B5" s="41" t="s">
        <v>354</v>
      </c>
      <c r="C5" s="41" t="s">
        <v>355</v>
      </c>
      <c r="D5" s="10" t="str">
        <f t="shared" ref="D5:D10" si="0">VLOOKUP(LEFT(B5,3),$B$19:$C$21,2,0)&amp;" - "&amp;HLOOKUP(RIGHT(B5,2),$D$17:$F$18,2,0)</f>
        <v>CDRom - SamSung</v>
      </c>
      <c r="E5" s="10">
        <f t="shared" ref="E5:E10" si="1">VLOOKUP(LEFT(B5,3),$B$19:$F$21,IF(RIGHT(B5,2)="SS",3,IF(RIGHT(B5,2)="IM",4,5)),0)</f>
        <v>30</v>
      </c>
      <c r="F5" s="10">
        <v>96</v>
      </c>
      <c r="G5" s="142">
        <f t="shared" ref="G5:G10" si="2">F5*E5</f>
        <v>2880</v>
      </c>
    </row>
    <row r="6" spans="1:8" x14ac:dyDescent="0.25">
      <c r="B6" s="41" t="s">
        <v>356</v>
      </c>
      <c r="C6" s="41" t="s">
        <v>357</v>
      </c>
      <c r="D6" s="10" t="str">
        <f t="shared" si="0"/>
        <v>Keyboard - Dell</v>
      </c>
      <c r="E6" s="10">
        <f t="shared" si="1"/>
        <v>15</v>
      </c>
      <c r="F6" s="10">
        <v>35</v>
      </c>
      <c r="G6" s="142">
        <f t="shared" si="2"/>
        <v>525</v>
      </c>
    </row>
    <row r="7" spans="1:8" x14ac:dyDescent="0.25">
      <c r="B7" s="41" t="s">
        <v>358</v>
      </c>
      <c r="C7" s="41" t="s">
        <v>359</v>
      </c>
      <c r="D7" s="10" t="str">
        <f t="shared" si="0"/>
        <v>Mouse - IBM</v>
      </c>
      <c r="E7" s="10">
        <f t="shared" si="1"/>
        <v>9</v>
      </c>
      <c r="F7" s="10">
        <v>19</v>
      </c>
      <c r="G7" s="142">
        <f t="shared" si="2"/>
        <v>171</v>
      </c>
    </row>
    <row r="8" spans="1:8" x14ac:dyDescent="0.25">
      <c r="B8" s="41" t="s">
        <v>360</v>
      </c>
      <c r="C8" s="41" t="s">
        <v>357</v>
      </c>
      <c r="D8" s="10" t="str">
        <f t="shared" si="0"/>
        <v>Keyboard - SamSung</v>
      </c>
      <c r="E8" s="10">
        <f t="shared" si="1"/>
        <v>10</v>
      </c>
      <c r="F8" s="10">
        <v>39</v>
      </c>
      <c r="G8" s="142">
        <f t="shared" si="2"/>
        <v>390</v>
      </c>
    </row>
    <row r="9" spans="1:8" x14ac:dyDescent="0.25">
      <c r="B9" s="41" t="s">
        <v>361</v>
      </c>
      <c r="C9" s="41" t="s">
        <v>359</v>
      </c>
      <c r="D9" s="10" t="str">
        <f t="shared" si="0"/>
        <v>CDRom - Dell</v>
      </c>
      <c r="E9" s="10">
        <f t="shared" si="1"/>
        <v>20</v>
      </c>
      <c r="F9" s="10">
        <v>53</v>
      </c>
      <c r="G9" s="142">
        <f t="shared" si="2"/>
        <v>1060</v>
      </c>
    </row>
    <row r="10" spans="1:8" x14ac:dyDescent="0.25">
      <c r="B10" s="41" t="s">
        <v>358</v>
      </c>
      <c r="C10" s="41" t="s">
        <v>355</v>
      </c>
      <c r="D10" s="10" t="str">
        <f t="shared" si="0"/>
        <v>Mouse - IBM</v>
      </c>
      <c r="E10" s="10">
        <f t="shared" si="1"/>
        <v>9</v>
      </c>
      <c r="F10" s="10">
        <v>88</v>
      </c>
      <c r="G10" s="142">
        <f t="shared" si="2"/>
        <v>792</v>
      </c>
    </row>
    <row r="11" spans="1:8" x14ac:dyDescent="0.25">
      <c r="B11" s="211" t="s">
        <v>60</v>
      </c>
      <c r="C11" s="211"/>
      <c r="D11" s="211"/>
      <c r="E11" s="211"/>
      <c r="F11" s="16"/>
      <c r="G11" s="143">
        <f>SUM(G5:G10)</f>
        <v>5818</v>
      </c>
    </row>
    <row r="12" spans="1:8" x14ac:dyDescent="0.25">
      <c r="C12" s="16" t="s">
        <v>61</v>
      </c>
      <c r="G12" s="143">
        <v>5818</v>
      </c>
    </row>
    <row r="13" spans="1:8" x14ac:dyDescent="0.25">
      <c r="C13" s="16"/>
      <c r="G13" s="143"/>
    </row>
    <row r="14" spans="1:8" x14ac:dyDescent="0.25">
      <c r="A14" s="16" t="s">
        <v>362</v>
      </c>
      <c r="H14" s="16"/>
    </row>
    <row r="15" spans="1:8" x14ac:dyDescent="0.25">
      <c r="B15" s="211" t="s">
        <v>363</v>
      </c>
      <c r="C15" s="211"/>
      <c r="D15" s="211"/>
      <c r="E15" s="211"/>
      <c r="F15" s="211"/>
    </row>
    <row r="16" spans="1:8" x14ac:dyDescent="0.25">
      <c r="B16" s="3"/>
      <c r="C16" s="3"/>
      <c r="D16" s="223" t="s">
        <v>364</v>
      </c>
      <c r="E16" s="223"/>
      <c r="F16" s="223"/>
    </row>
    <row r="17" spans="1:6" x14ac:dyDescent="0.25">
      <c r="B17" s="3"/>
      <c r="C17" s="3"/>
      <c r="D17" s="6" t="s">
        <v>365</v>
      </c>
      <c r="E17" s="6" t="s">
        <v>366</v>
      </c>
      <c r="F17" s="6" t="s">
        <v>367</v>
      </c>
    </row>
    <row r="18" spans="1:6" x14ac:dyDescent="0.25">
      <c r="B18" s="6" t="s">
        <v>273</v>
      </c>
      <c r="C18" s="6" t="s">
        <v>274</v>
      </c>
      <c r="D18" s="41" t="s">
        <v>368</v>
      </c>
      <c r="E18" s="41" t="s">
        <v>369</v>
      </c>
      <c r="F18" s="41" t="s">
        <v>370</v>
      </c>
    </row>
    <row r="19" spans="1:6" x14ac:dyDescent="0.25">
      <c r="B19" s="6" t="s">
        <v>371</v>
      </c>
      <c r="C19" s="41" t="s">
        <v>372</v>
      </c>
      <c r="D19" s="41">
        <v>30</v>
      </c>
      <c r="E19" s="41">
        <v>25</v>
      </c>
      <c r="F19" s="41">
        <v>20</v>
      </c>
    </row>
    <row r="20" spans="1:6" x14ac:dyDescent="0.25">
      <c r="B20" s="6" t="s">
        <v>373</v>
      </c>
      <c r="C20" s="41" t="s">
        <v>374</v>
      </c>
      <c r="D20" s="41">
        <v>10</v>
      </c>
      <c r="E20" s="41">
        <v>17</v>
      </c>
      <c r="F20" s="41">
        <v>15</v>
      </c>
    </row>
    <row r="21" spans="1:6" x14ac:dyDescent="0.25">
      <c r="B21" s="6" t="s">
        <v>375</v>
      </c>
      <c r="C21" s="41" t="s">
        <v>376</v>
      </c>
      <c r="D21" s="41">
        <v>5</v>
      </c>
      <c r="E21" s="41">
        <v>9</v>
      </c>
      <c r="F21" s="41">
        <v>13</v>
      </c>
    </row>
    <row r="22" spans="1:6" x14ac:dyDescent="0.25">
      <c r="B22" s="8"/>
      <c r="C22" s="12"/>
      <c r="D22" s="12"/>
      <c r="E22" s="12"/>
      <c r="F22" s="12"/>
    </row>
    <row r="23" spans="1:6" x14ac:dyDescent="0.25">
      <c r="A23" s="16" t="s">
        <v>377</v>
      </c>
    </row>
    <row r="24" spans="1:6" ht="31.5" x14ac:dyDescent="0.25">
      <c r="A24" s="2"/>
      <c r="C24" s="223" t="s">
        <v>378</v>
      </c>
      <c r="D24" s="223"/>
      <c r="E24" s="141" t="s">
        <v>336</v>
      </c>
    </row>
    <row r="25" spans="1:6" x14ac:dyDescent="0.25">
      <c r="C25" s="6" t="s">
        <v>351</v>
      </c>
      <c r="D25" s="6" t="s">
        <v>379</v>
      </c>
      <c r="E25" s="3"/>
    </row>
    <row r="26" spans="1:6" x14ac:dyDescent="0.25">
      <c r="C26" s="41" t="s">
        <v>355</v>
      </c>
      <c r="D26" s="10">
        <f>SUMIF($C$5:$C$10,C26,$G$5:$G$10)</f>
        <v>3672</v>
      </c>
      <c r="E26" s="144">
        <v>3672</v>
      </c>
    </row>
    <row r="27" spans="1:6" x14ac:dyDescent="0.25">
      <c r="C27" s="41" t="s">
        <v>357</v>
      </c>
      <c r="D27" s="10">
        <f>SUMIF($C$5:$C$10,C27,$G$5:$G$10)</f>
        <v>915</v>
      </c>
      <c r="E27" s="144">
        <v>915</v>
      </c>
    </row>
    <row r="28" spans="1:6" x14ac:dyDescent="0.25">
      <c r="C28" s="41" t="s">
        <v>359</v>
      </c>
      <c r="D28" s="10">
        <f>SUMIF($C$5:$C$10,C28,$G$5:$G$10)</f>
        <v>1231</v>
      </c>
      <c r="E28" s="144">
        <v>1231</v>
      </c>
    </row>
    <row r="29" spans="1:6" x14ac:dyDescent="0.25">
      <c r="C29" s="145" t="s">
        <v>60</v>
      </c>
    </row>
    <row r="30" spans="1:6" x14ac:dyDescent="0.25">
      <c r="A30" s="16" t="s">
        <v>62</v>
      </c>
      <c r="C30" s="16"/>
    </row>
    <row r="31" spans="1:6" x14ac:dyDescent="0.25">
      <c r="A31" s="16" t="s">
        <v>63</v>
      </c>
      <c r="B31" s="1" t="s">
        <v>801</v>
      </c>
    </row>
    <row r="32" spans="1:6" x14ac:dyDescent="0.25">
      <c r="A32" s="8"/>
      <c r="B32" s="1" t="s">
        <v>802</v>
      </c>
    </row>
    <row r="33" spans="1:2" x14ac:dyDescent="0.25">
      <c r="A33" s="8"/>
      <c r="B33" s="2" t="s">
        <v>380</v>
      </c>
    </row>
    <row r="34" spans="1:2" x14ac:dyDescent="0.25">
      <c r="A34" s="16" t="s">
        <v>64</v>
      </c>
      <c r="B34" s="1" t="s">
        <v>803</v>
      </c>
    </row>
    <row r="35" spans="1:2" x14ac:dyDescent="0.25">
      <c r="A35" s="16" t="s">
        <v>71</v>
      </c>
      <c r="B35" s="1" t="s">
        <v>804</v>
      </c>
    </row>
    <row r="36" spans="1:2" x14ac:dyDescent="0.25">
      <c r="A36" s="16" t="s">
        <v>73</v>
      </c>
      <c r="B36" s="1" t="s">
        <v>805</v>
      </c>
    </row>
    <row r="37" spans="1:2" x14ac:dyDescent="0.25">
      <c r="A37" s="2"/>
    </row>
  </sheetData>
  <mergeCells count="5">
    <mergeCell ref="B3:G3"/>
    <mergeCell ref="B11:E11"/>
    <mergeCell ref="B15:F15"/>
    <mergeCell ref="D16:F16"/>
    <mergeCell ref="C24:D2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50"/>
  <sheetViews>
    <sheetView workbookViewId="0">
      <selection sqref="A1:XFD1048576"/>
    </sheetView>
  </sheetViews>
  <sheetFormatPr defaultRowHeight="15.75" x14ac:dyDescent="0.25"/>
  <cols>
    <col min="1" max="1" width="16.25" style="2" customWidth="1"/>
    <col min="2" max="2" width="14.125" style="2" bestFit="1" customWidth="1"/>
    <col min="3" max="3" width="14" style="2" customWidth="1"/>
    <col min="4" max="4" width="11" style="2" bestFit="1" customWidth="1"/>
    <col min="5" max="5" width="11.5" style="2" bestFit="1" customWidth="1"/>
    <col min="6" max="6" width="12.375" style="2" customWidth="1"/>
    <col min="7" max="7" width="15.375" style="2" customWidth="1"/>
    <col min="8" max="8" width="11.125" style="2" bestFit="1" customWidth="1"/>
    <col min="9" max="9" width="15.375" style="2" bestFit="1" customWidth="1"/>
    <col min="10" max="256" width="9" style="2"/>
    <col min="257" max="257" width="16.25" style="2" customWidth="1"/>
    <col min="258" max="258" width="14.125" style="2" bestFit="1" customWidth="1"/>
    <col min="259" max="259" width="14" style="2" customWidth="1"/>
    <col min="260" max="260" width="11" style="2" bestFit="1" customWidth="1"/>
    <col min="261" max="261" width="11.5" style="2" bestFit="1" customWidth="1"/>
    <col min="262" max="262" width="12.375" style="2" customWidth="1"/>
    <col min="263" max="263" width="15.375" style="2" customWidth="1"/>
    <col min="264" max="264" width="11.125" style="2" bestFit="1" customWidth="1"/>
    <col min="265" max="265" width="15.375" style="2" bestFit="1" customWidth="1"/>
    <col min="266" max="512" width="9" style="2"/>
    <col min="513" max="513" width="16.25" style="2" customWidth="1"/>
    <col min="514" max="514" width="14.125" style="2" bestFit="1" customWidth="1"/>
    <col min="515" max="515" width="14" style="2" customWidth="1"/>
    <col min="516" max="516" width="11" style="2" bestFit="1" customWidth="1"/>
    <col min="517" max="517" width="11.5" style="2" bestFit="1" customWidth="1"/>
    <col min="518" max="518" width="12.375" style="2" customWidth="1"/>
    <col min="519" max="519" width="15.375" style="2" customWidth="1"/>
    <col min="520" max="520" width="11.125" style="2" bestFit="1" customWidth="1"/>
    <col min="521" max="521" width="15.375" style="2" bestFit="1" customWidth="1"/>
    <col min="522" max="768" width="9" style="2"/>
    <col min="769" max="769" width="16.25" style="2" customWidth="1"/>
    <col min="770" max="770" width="14.125" style="2" bestFit="1" customWidth="1"/>
    <col min="771" max="771" width="14" style="2" customWidth="1"/>
    <col min="772" max="772" width="11" style="2" bestFit="1" customWidth="1"/>
    <col min="773" max="773" width="11.5" style="2" bestFit="1" customWidth="1"/>
    <col min="774" max="774" width="12.375" style="2" customWidth="1"/>
    <col min="775" max="775" width="15.375" style="2" customWidth="1"/>
    <col min="776" max="776" width="11.125" style="2" bestFit="1" customWidth="1"/>
    <col min="777" max="777" width="15.375" style="2" bestFit="1" customWidth="1"/>
    <col min="778" max="1024" width="9" style="2"/>
    <col min="1025" max="1025" width="16.25" style="2" customWidth="1"/>
    <col min="1026" max="1026" width="14.125" style="2" bestFit="1" customWidth="1"/>
    <col min="1027" max="1027" width="14" style="2" customWidth="1"/>
    <col min="1028" max="1028" width="11" style="2" bestFit="1" customWidth="1"/>
    <col min="1029" max="1029" width="11.5" style="2" bestFit="1" customWidth="1"/>
    <col min="1030" max="1030" width="12.375" style="2" customWidth="1"/>
    <col min="1031" max="1031" width="15.375" style="2" customWidth="1"/>
    <col min="1032" max="1032" width="11.125" style="2" bestFit="1" customWidth="1"/>
    <col min="1033" max="1033" width="15.375" style="2" bestFit="1" customWidth="1"/>
    <col min="1034" max="1280" width="9" style="2"/>
    <col min="1281" max="1281" width="16.25" style="2" customWidth="1"/>
    <col min="1282" max="1282" width="14.125" style="2" bestFit="1" customWidth="1"/>
    <col min="1283" max="1283" width="14" style="2" customWidth="1"/>
    <col min="1284" max="1284" width="11" style="2" bestFit="1" customWidth="1"/>
    <col min="1285" max="1285" width="11.5" style="2" bestFit="1" customWidth="1"/>
    <col min="1286" max="1286" width="12.375" style="2" customWidth="1"/>
    <col min="1287" max="1287" width="15.375" style="2" customWidth="1"/>
    <col min="1288" max="1288" width="11.125" style="2" bestFit="1" customWidth="1"/>
    <col min="1289" max="1289" width="15.375" style="2" bestFit="1" customWidth="1"/>
    <col min="1290" max="1536" width="9" style="2"/>
    <col min="1537" max="1537" width="16.25" style="2" customWidth="1"/>
    <col min="1538" max="1538" width="14.125" style="2" bestFit="1" customWidth="1"/>
    <col min="1539" max="1539" width="14" style="2" customWidth="1"/>
    <col min="1540" max="1540" width="11" style="2" bestFit="1" customWidth="1"/>
    <col min="1541" max="1541" width="11.5" style="2" bestFit="1" customWidth="1"/>
    <col min="1542" max="1542" width="12.375" style="2" customWidth="1"/>
    <col min="1543" max="1543" width="15.375" style="2" customWidth="1"/>
    <col min="1544" max="1544" width="11.125" style="2" bestFit="1" customWidth="1"/>
    <col min="1545" max="1545" width="15.375" style="2" bestFit="1" customWidth="1"/>
    <col min="1546" max="1792" width="9" style="2"/>
    <col min="1793" max="1793" width="16.25" style="2" customWidth="1"/>
    <col min="1794" max="1794" width="14.125" style="2" bestFit="1" customWidth="1"/>
    <col min="1795" max="1795" width="14" style="2" customWidth="1"/>
    <col min="1796" max="1796" width="11" style="2" bestFit="1" customWidth="1"/>
    <col min="1797" max="1797" width="11.5" style="2" bestFit="1" customWidth="1"/>
    <col min="1798" max="1798" width="12.375" style="2" customWidth="1"/>
    <col min="1799" max="1799" width="15.375" style="2" customWidth="1"/>
    <col min="1800" max="1800" width="11.125" style="2" bestFit="1" customWidth="1"/>
    <col min="1801" max="1801" width="15.375" style="2" bestFit="1" customWidth="1"/>
    <col min="1802" max="2048" width="9" style="2"/>
    <col min="2049" max="2049" width="16.25" style="2" customWidth="1"/>
    <col min="2050" max="2050" width="14.125" style="2" bestFit="1" customWidth="1"/>
    <col min="2051" max="2051" width="14" style="2" customWidth="1"/>
    <col min="2052" max="2052" width="11" style="2" bestFit="1" customWidth="1"/>
    <col min="2053" max="2053" width="11.5" style="2" bestFit="1" customWidth="1"/>
    <col min="2054" max="2054" width="12.375" style="2" customWidth="1"/>
    <col min="2055" max="2055" width="15.375" style="2" customWidth="1"/>
    <col min="2056" max="2056" width="11.125" style="2" bestFit="1" customWidth="1"/>
    <col min="2057" max="2057" width="15.375" style="2" bestFit="1" customWidth="1"/>
    <col min="2058" max="2304" width="9" style="2"/>
    <col min="2305" max="2305" width="16.25" style="2" customWidth="1"/>
    <col min="2306" max="2306" width="14.125" style="2" bestFit="1" customWidth="1"/>
    <col min="2307" max="2307" width="14" style="2" customWidth="1"/>
    <col min="2308" max="2308" width="11" style="2" bestFit="1" customWidth="1"/>
    <col min="2309" max="2309" width="11.5" style="2" bestFit="1" customWidth="1"/>
    <col min="2310" max="2310" width="12.375" style="2" customWidth="1"/>
    <col min="2311" max="2311" width="15.375" style="2" customWidth="1"/>
    <col min="2312" max="2312" width="11.125" style="2" bestFit="1" customWidth="1"/>
    <col min="2313" max="2313" width="15.375" style="2" bestFit="1" customWidth="1"/>
    <col min="2314" max="2560" width="9" style="2"/>
    <col min="2561" max="2561" width="16.25" style="2" customWidth="1"/>
    <col min="2562" max="2562" width="14.125" style="2" bestFit="1" customWidth="1"/>
    <col min="2563" max="2563" width="14" style="2" customWidth="1"/>
    <col min="2564" max="2564" width="11" style="2" bestFit="1" customWidth="1"/>
    <col min="2565" max="2565" width="11.5" style="2" bestFit="1" customWidth="1"/>
    <col min="2566" max="2566" width="12.375" style="2" customWidth="1"/>
    <col min="2567" max="2567" width="15.375" style="2" customWidth="1"/>
    <col min="2568" max="2568" width="11.125" style="2" bestFit="1" customWidth="1"/>
    <col min="2569" max="2569" width="15.375" style="2" bestFit="1" customWidth="1"/>
    <col min="2570" max="2816" width="9" style="2"/>
    <col min="2817" max="2817" width="16.25" style="2" customWidth="1"/>
    <col min="2818" max="2818" width="14.125" style="2" bestFit="1" customWidth="1"/>
    <col min="2819" max="2819" width="14" style="2" customWidth="1"/>
    <col min="2820" max="2820" width="11" style="2" bestFit="1" customWidth="1"/>
    <col min="2821" max="2821" width="11.5" style="2" bestFit="1" customWidth="1"/>
    <col min="2822" max="2822" width="12.375" style="2" customWidth="1"/>
    <col min="2823" max="2823" width="15.375" style="2" customWidth="1"/>
    <col min="2824" max="2824" width="11.125" style="2" bestFit="1" customWidth="1"/>
    <col min="2825" max="2825" width="15.375" style="2" bestFit="1" customWidth="1"/>
    <col min="2826" max="3072" width="9" style="2"/>
    <col min="3073" max="3073" width="16.25" style="2" customWidth="1"/>
    <col min="3074" max="3074" width="14.125" style="2" bestFit="1" customWidth="1"/>
    <col min="3075" max="3075" width="14" style="2" customWidth="1"/>
    <col min="3076" max="3076" width="11" style="2" bestFit="1" customWidth="1"/>
    <col min="3077" max="3077" width="11.5" style="2" bestFit="1" customWidth="1"/>
    <col min="3078" max="3078" width="12.375" style="2" customWidth="1"/>
    <col min="3079" max="3079" width="15.375" style="2" customWidth="1"/>
    <col min="3080" max="3080" width="11.125" style="2" bestFit="1" customWidth="1"/>
    <col min="3081" max="3081" width="15.375" style="2" bestFit="1" customWidth="1"/>
    <col min="3082" max="3328" width="9" style="2"/>
    <col min="3329" max="3329" width="16.25" style="2" customWidth="1"/>
    <col min="3330" max="3330" width="14.125" style="2" bestFit="1" customWidth="1"/>
    <col min="3331" max="3331" width="14" style="2" customWidth="1"/>
    <col min="3332" max="3332" width="11" style="2" bestFit="1" customWidth="1"/>
    <col min="3333" max="3333" width="11.5" style="2" bestFit="1" customWidth="1"/>
    <col min="3334" max="3334" width="12.375" style="2" customWidth="1"/>
    <col min="3335" max="3335" width="15.375" style="2" customWidth="1"/>
    <col min="3336" max="3336" width="11.125" style="2" bestFit="1" customWidth="1"/>
    <col min="3337" max="3337" width="15.375" style="2" bestFit="1" customWidth="1"/>
    <col min="3338" max="3584" width="9" style="2"/>
    <col min="3585" max="3585" width="16.25" style="2" customWidth="1"/>
    <col min="3586" max="3586" width="14.125" style="2" bestFit="1" customWidth="1"/>
    <col min="3587" max="3587" width="14" style="2" customWidth="1"/>
    <col min="3588" max="3588" width="11" style="2" bestFit="1" customWidth="1"/>
    <col min="3589" max="3589" width="11.5" style="2" bestFit="1" customWidth="1"/>
    <col min="3590" max="3590" width="12.375" style="2" customWidth="1"/>
    <col min="3591" max="3591" width="15.375" style="2" customWidth="1"/>
    <col min="3592" max="3592" width="11.125" style="2" bestFit="1" customWidth="1"/>
    <col min="3593" max="3593" width="15.375" style="2" bestFit="1" customWidth="1"/>
    <col min="3594" max="3840" width="9" style="2"/>
    <col min="3841" max="3841" width="16.25" style="2" customWidth="1"/>
    <col min="3842" max="3842" width="14.125" style="2" bestFit="1" customWidth="1"/>
    <col min="3843" max="3843" width="14" style="2" customWidth="1"/>
    <col min="3844" max="3844" width="11" style="2" bestFit="1" customWidth="1"/>
    <col min="3845" max="3845" width="11.5" style="2" bestFit="1" customWidth="1"/>
    <col min="3846" max="3846" width="12.375" style="2" customWidth="1"/>
    <col min="3847" max="3847" width="15.375" style="2" customWidth="1"/>
    <col min="3848" max="3848" width="11.125" style="2" bestFit="1" customWidth="1"/>
    <col min="3849" max="3849" width="15.375" style="2" bestFit="1" customWidth="1"/>
    <col min="3850" max="4096" width="9" style="2"/>
    <col min="4097" max="4097" width="16.25" style="2" customWidth="1"/>
    <col min="4098" max="4098" width="14.125" style="2" bestFit="1" customWidth="1"/>
    <col min="4099" max="4099" width="14" style="2" customWidth="1"/>
    <col min="4100" max="4100" width="11" style="2" bestFit="1" customWidth="1"/>
    <col min="4101" max="4101" width="11.5" style="2" bestFit="1" customWidth="1"/>
    <col min="4102" max="4102" width="12.375" style="2" customWidth="1"/>
    <col min="4103" max="4103" width="15.375" style="2" customWidth="1"/>
    <col min="4104" max="4104" width="11.125" style="2" bestFit="1" customWidth="1"/>
    <col min="4105" max="4105" width="15.375" style="2" bestFit="1" customWidth="1"/>
    <col min="4106" max="4352" width="9" style="2"/>
    <col min="4353" max="4353" width="16.25" style="2" customWidth="1"/>
    <col min="4354" max="4354" width="14.125" style="2" bestFit="1" customWidth="1"/>
    <col min="4355" max="4355" width="14" style="2" customWidth="1"/>
    <col min="4356" max="4356" width="11" style="2" bestFit="1" customWidth="1"/>
    <col min="4357" max="4357" width="11.5" style="2" bestFit="1" customWidth="1"/>
    <col min="4358" max="4358" width="12.375" style="2" customWidth="1"/>
    <col min="4359" max="4359" width="15.375" style="2" customWidth="1"/>
    <col min="4360" max="4360" width="11.125" style="2" bestFit="1" customWidth="1"/>
    <col min="4361" max="4361" width="15.375" style="2" bestFit="1" customWidth="1"/>
    <col min="4362" max="4608" width="9" style="2"/>
    <col min="4609" max="4609" width="16.25" style="2" customWidth="1"/>
    <col min="4610" max="4610" width="14.125" style="2" bestFit="1" customWidth="1"/>
    <col min="4611" max="4611" width="14" style="2" customWidth="1"/>
    <col min="4612" max="4612" width="11" style="2" bestFit="1" customWidth="1"/>
    <col min="4613" max="4613" width="11.5" style="2" bestFit="1" customWidth="1"/>
    <col min="4614" max="4614" width="12.375" style="2" customWidth="1"/>
    <col min="4615" max="4615" width="15.375" style="2" customWidth="1"/>
    <col min="4616" max="4616" width="11.125" style="2" bestFit="1" customWidth="1"/>
    <col min="4617" max="4617" width="15.375" style="2" bestFit="1" customWidth="1"/>
    <col min="4618" max="4864" width="9" style="2"/>
    <col min="4865" max="4865" width="16.25" style="2" customWidth="1"/>
    <col min="4866" max="4866" width="14.125" style="2" bestFit="1" customWidth="1"/>
    <col min="4867" max="4867" width="14" style="2" customWidth="1"/>
    <col min="4868" max="4868" width="11" style="2" bestFit="1" customWidth="1"/>
    <col min="4869" max="4869" width="11.5" style="2" bestFit="1" customWidth="1"/>
    <col min="4870" max="4870" width="12.375" style="2" customWidth="1"/>
    <col min="4871" max="4871" width="15.375" style="2" customWidth="1"/>
    <col min="4872" max="4872" width="11.125" style="2" bestFit="1" customWidth="1"/>
    <col min="4873" max="4873" width="15.375" style="2" bestFit="1" customWidth="1"/>
    <col min="4874" max="5120" width="9" style="2"/>
    <col min="5121" max="5121" width="16.25" style="2" customWidth="1"/>
    <col min="5122" max="5122" width="14.125" style="2" bestFit="1" customWidth="1"/>
    <col min="5123" max="5123" width="14" style="2" customWidth="1"/>
    <col min="5124" max="5124" width="11" style="2" bestFit="1" customWidth="1"/>
    <col min="5125" max="5125" width="11.5" style="2" bestFit="1" customWidth="1"/>
    <col min="5126" max="5126" width="12.375" style="2" customWidth="1"/>
    <col min="5127" max="5127" width="15.375" style="2" customWidth="1"/>
    <col min="5128" max="5128" width="11.125" style="2" bestFit="1" customWidth="1"/>
    <col min="5129" max="5129" width="15.375" style="2" bestFit="1" customWidth="1"/>
    <col min="5130" max="5376" width="9" style="2"/>
    <col min="5377" max="5377" width="16.25" style="2" customWidth="1"/>
    <col min="5378" max="5378" width="14.125" style="2" bestFit="1" customWidth="1"/>
    <col min="5379" max="5379" width="14" style="2" customWidth="1"/>
    <col min="5380" max="5380" width="11" style="2" bestFit="1" customWidth="1"/>
    <col min="5381" max="5381" width="11.5" style="2" bestFit="1" customWidth="1"/>
    <col min="5382" max="5382" width="12.375" style="2" customWidth="1"/>
    <col min="5383" max="5383" width="15.375" style="2" customWidth="1"/>
    <col min="5384" max="5384" width="11.125" style="2" bestFit="1" customWidth="1"/>
    <col min="5385" max="5385" width="15.375" style="2" bestFit="1" customWidth="1"/>
    <col min="5386" max="5632" width="9" style="2"/>
    <col min="5633" max="5633" width="16.25" style="2" customWidth="1"/>
    <col min="5634" max="5634" width="14.125" style="2" bestFit="1" customWidth="1"/>
    <col min="5635" max="5635" width="14" style="2" customWidth="1"/>
    <col min="5636" max="5636" width="11" style="2" bestFit="1" customWidth="1"/>
    <col min="5637" max="5637" width="11.5" style="2" bestFit="1" customWidth="1"/>
    <col min="5638" max="5638" width="12.375" style="2" customWidth="1"/>
    <col min="5639" max="5639" width="15.375" style="2" customWidth="1"/>
    <col min="5640" max="5640" width="11.125" style="2" bestFit="1" customWidth="1"/>
    <col min="5641" max="5641" width="15.375" style="2" bestFit="1" customWidth="1"/>
    <col min="5642" max="5888" width="9" style="2"/>
    <col min="5889" max="5889" width="16.25" style="2" customWidth="1"/>
    <col min="5890" max="5890" width="14.125" style="2" bestFit="1" customWidth="1"/>
    <col min="5891" max="5891" width="14" style="2" customWidth="1"/>
    <col min="5892" max="5892" width="11" style="2" bestFit="1" customWidth="1"/>
    <col min="5893" max="5893" width="11.5" style="2" bestFit="1" customWidth="1"/>
    <col min="5894" max="5894" width="12.375" style="2" customWidth="1"/>
    <col min="5895" max="5895" width="15.375" style="2" customWidth="1"/>
    <col min="5896" max="5896" width="11.125" style="2" bestFit="1" customWidth="1"/>
    <col min="5897" max="5897" width="15.375" style="2" bestFit="1" customWidth="1"/>
    <col min="5898" max="6144" width="9" style="2"/>
    <col min="6145" max="6145" width="16.25" style="2" customWidth="1"/>
    <col min="6146" max="6146" width="14.125" style="2" bestFit="1" customWidth="1"/>
    <col min="6147" max="6147" width="14" style="2" customWidth="1"/>
    <col min="6148" max="6148" width="11" style="2" bestFit="1" customWidth="1"/>
    <col min="6149" max="6149" width="11.5" style="2" bestFit="1" customWidth="1"/>
    <col min="6150" max="6150" width="12.375" style="2" customWidth="1"/>
    <col min="6151" max="6151" width="15.375" style="2" customWidth="1"/>
    <col min="6152" max="6152" width="11.125" style="2" bestFit="1" customWidth="1"/>
    <col min="6153" max="6153" width="15.375" style="2" bestFit="1" customWidth="1"/>
    <col min="6154" max="6400" width="9" style="2"/>
    <col min="6401" max="6401" width="16.25" style="2" customWidth="1"/>
    <col min="6402" max="6402" width="14.125" style="2" bestFit="1" customWidth="1"/>
    <col min="6403" max="6403" width="14" style="2" customWidth="1"/>
    <col min="6404" max="6404" width="11" style="2" bestFit="1" customWidth="1"/>
    <col min="6405" max="6405" width="11.5" style="2" bestFit="1" customWidth="1"/>
    <col min="6406" max="6406" width="12.375" style="2" customWidth="1"/>
    <col min="6407" max="6407" width="15.375" style="2" customWidth="1"/>
    <col min="6408" max="6408" width="11.125" style="2" bestFit="1" customWidth="1"/>
    <col min="6409" max="6409" width="15.375" style="2" bestFit="1" customWidth="1"/>
    <col min="6410" max="6656" width="9" style="2"/>
    <col min="6657" max="6657" width="16.25" style="2" customWidth="1"/>
    <col min="6658" max="6658" width="14.125" style="2" bestFit="1" customWidth="1"/>
    <col min="6659" max="6659" width="14" style="2" customWidth="1"/>
    <col min="6660" max="6660" width="11" style="2" bestFit="1" customWidth="1"/>
    <col min="6661" max="6661" width="11.5" style="2" bestFit="1" customWidth="1"/>
    <col min="6662" max="6662" width="12.375" style="2" customWidth="1"/>
    <col min="6663" max="6663" width="15.375" style="2" customWidth="1"/>
    <col min="6664" max="6664" width="11.125" style="2" bestFit="1" customWidth="1"/>
    <col min="6665" max="6665" width="15.375" style="2" bestFit="1" customWidth="1"/>
    <col min="6666" max="6912" width="9" style="2"/>
    <col min="6913" max="6913" width="16.25" style="2" customWidth="1"/>
    <col min="6914" max="6914" width="14.125" style="2" bestFit="1" customWidth="1"/>
    <col min="6915" max="6915" width="14" style="2" customWidth="1"/>
    <col min="6916" max="6916" width="11" style="2" bestFit="1" customWidth="1"/>
    <col min="6917" max="6917" width="11.5" style="2" bestFit="1" customWidth="1"/>
    <col min="6918" max="6918" width="12.375" style="2" customWidth="1"/>
    <col min="6919" max="6919" width="15.375" style="2" customWidth="1"/>
    <col min="6920" max="6920" width="11.125" style="2" bestFit="1" customWidth="1"/>
    <col min="6921" max="6921" width="15.375" style="2" bestFit="1" customWidth="1"/>
    <col min="6922" max="7168" width="9" style="2"/>
    <col min="7169" max="7169" width="16.25" style="2" customWidth="1"/>
    <col min="7170" max="7170" width="14.125" style="2" bestFit="1" customWidth="1"/>
    <col min="7171" max="7171" width="14" style="2" customWidth="1"/>
    <col min="7172" max="7172" width="11" style="2" bestFit="1" customWidth="1"/>
    <col min="7173" max="7173" width="11.5" style="2" bestFit="1" customWidth="1"/>
    <col min="7174" max="7174" width="12.375" style="2" customWidth="1"/>
    <col min="7175" max="7175" width="15.375" style="2" customWidth="1"/>
    <col min="7176" max="7176" width="11.125" style="2" bestFit="1" customWidth="1"/>
    <col min="7177" max="7177" width="15.375" style="2" bestFit="1" customWidth="1"/>
    <col min="7178" max="7424" width="9" style="2"/>
    <col min="7425" max="7425" width="16.25" style="2" customWidth="1"/>
    <col min="7426" max="7426" width="14.125" style="2" bestFit="1" customWidth="1"/>
    <col min="7427" max="7427" width="14" style="2" customWidth="1"/>
    <col min="7428" max="7428" width="11" style="2" bestFit="1" customWidth="1"/>
    <col min="7429" max="7429" width="11.5" style="2" bestFit="1" customWidth="1"/>
    <col min="7430" max="7430" width="12.375" style="2" customWidth="1"/>
    <col min="7431" max="7431" width="15.375" style="2" customWidth="1"/>
    <col min="7432" max="7432" width="11.125" style="2" bestFit="1" customWidth="1"/>
    <col min="7433" max="7433" width="15.375" style="2" bestFit="1" customWidth="1"/>
    <col min="7434" max="7680" width="9" style="2"/>
    <col min="7681" max="7681" width="16.25" style="2" customWidth="1"/>
    <col min="7682" max="7682" width="14.125" style="2" bestFit="1" customWidth="1"/>
    <col min="7683" max="7683" width="14" style="2" customWidth="1"/>
    <col min="7684" max="7684" width="11" style="2" bestFit="1" customWidth="1"/>
    <col min="7685" max="7685" width="11.5" style="2" bestFit="1" customWidth="1"/>
    <col min="7686" max="7686" width="12.375" style="2" customWidth="1"/>
    <col min="7687" max="7687" width="15.375" style="2" customWidth="1"/>
    <col min="7688" max="7688" width="11.125" style="2" bestFit="1" customWidth="1"/>
    <col min="7689" max="7689" width="15.375" style="2" bestFit="1" customWidth="1"/>
    <col min="7690" max="7936" width="9" style="2"/>
    <col min="7937" max="7937" width="16.25" style="2" customWidth="1"/>
    <col min="7938" max="7938" width="14.125" style="2" bestFit="1" customWidth="1"/>
    <col min="7939" max="7939" width="14" style="2" customWidth="1"/>
    <col min="7940" max="7940" width="11" style="2" bestFit="1" customWidth="1"/>
    <col min="7941" max="7941" width="11.5" style="2" bestFit="1" customWidth="1"/>
    <col min="7942" max="7942" width="12.375" style="2" customWidth="1"/>
    <col min="7943" max="7943" width="15.375" style="2" customWidth="1"/>
    <col min="7944" max="7944" width="11.125" style="2" bestFit="1" customWidth="1"/>
    <col min="7945" max="7945" width="15.375" style="2" bestFit="1" customWidth="1"/>
    <col min="7946" max="8192" width="9" style="2"/>
    <col min="8193" max="8193" width="16.25" style="2" customWidth="1"/>
    <col min="8194" max="8194" width="14.125" style="2" bestFit="1" customWidth="1"/>
    <col min="8195" max="8195" width="14" style="2" customWidth="1"/>
    <col min="8196" max="8196" width="11" style="2" bestFit="1" customWidth="1"/>
    <col min="8197" max="8197" width="11.5" style="2" bestFit="1" customWidth="1"/>
    <col min="8198" max="8198" width="12.375" style="2" customWidth="1"/>
    <col min="8199" max="8199" width="15.375" style="2" customWidth="1"/>
    <col min="8200" max="8200" width="11.125" style="2" bestFit="1" customWidth="1"/>
    <col min="8201" max="8201" width="15.375" style="2" bestFit="1" customWidth="1"/>
    <col min="8202" max="8448" width="9" style="2"/>
    <col min="8449" max="8449" width="16.25" style="2" customWidth="1"/>
    <col min="8450" max="8450" width="14.125" style="2" bestFit="1" customWidth="1"/>
    <col min="8451" max="8451" width="14" style="2" customWidth="1"/>
    <col min="8452" max="8452" width="11" style="2" bestFit="1" customWidth="1"/>
    <col min="8453" max="8453" width="11.5" style="2" bestFit="1" customWidth="1"/>
    <col min="8454" max="8454" width="12.375" style="2" customWidth="1"/>
    <col min="8455" max="8455" width="15.375" style="2" customWidth="1"/>
    <col min="8456" max="8456" width="11.125" style="2" bestFit="1" customWidth="1"/>
    <col min="8457" max="8457" width="15.375" style="2" bestFit="1" customWidth="1"/>
    <col min="8458" max="8704" width="9" style="2"/>
    <col min="8705" max="8705" width="16.25" style="2" customWidth="1"/>
    <col min="8706" max="8706" width="14.125" style="2" bestFit="1" customWidth="1"/>
    <col min="8707" max="8707" width="14" style="2" customWidth="1"/>
    <col min="8708" max="8708" width="11" style="2" bestFit="1" customWidth="1"/>
    <col min="8709" max="8709" width="11.5" style="2" bestFit="1" customWidth="1"/>
    <col min="8710" max="8710" width="12.375" style="2" customWidth="1"/>
    <col min="8711" max="8711" width="15.375" style="2" customWidth="1"/>
    <col min="8712" max="8712" width="11.125" style="2" bestFit="1" customWidth="1"/>
    <col min="8713" max="8713" width="15.375" style="2" bestFit="1" customWidth="1"/>
    <col min="8714" max="8960" width="9" style="2"/>
    <col min="8961" max="8961" width="16.25" style="2" customWidth="1"/>
    <col min="8962" max="8962" width="14.125" style="2" bestFit="1" customWidth="1"/>
    <col min="8963" max="8963" width="14" style="2" customWidth="1"/>
    <col min="8964" max="8964" width="11" style="2" bestFit="1" customWidth="1"/>
    <col min="8965" max="8965" width="11.5" style="2" bestFit="1" customWidth="1"/>
    <col min="8966" max="8966" width="12.375" style="2" customWidth="1"/>
    <col min="8967" max="8967" width="15.375" style="2" customWidth="1"/>
    <col min="8968" max="8968" width="11.125" style="2" bestFit="1" customWidth="1"/>
    <col min="8969" max="8969" width="15.375" style="2" bestFit="1" customWidth="1"/>
    <col min="8970" max="9216" width="9" style="2"/>
    <col min="9217" max="9217" width="16.25" style="2" customWidth="1"/>
    <col min="9218" max="9218" width="14.125" style="2" bestFit="1" customWidth="1"/>
    <col min="9219" max="9219" width="14" style="2" customWidth="1"/>
    <col min="9220" max="9220" width="11" style="2" bestFit="1" customWidth="1"/>
    <col min="9221" max="9221" width="11.5" style="2" bestFit="1" customWidth="1"/>
    <col min="9222" max="9222" width="12.375" style="2" customWidth="1"/>
    <col min="9223" max="9223" width="15.375" style="2" customWidth="1"/>
    <col min="9224" max="9224" width="11.125" style="2" bestFit="1" customWidth="1"/>
    <col min="9225" max="9225" width="15.375" style="2" bestFit="1" customWidth="1"/>
    <col min="9226" max="9472" width="9" style="2"/>
    <col min="9473" max="9473" width="16.25" style="2" customWidth="1"/>
    <col min="9474" max="9474" width="14.125" style="2" bestFit="1" customWidth="1"/>
    <col min="9475" max="9475" width="14" style="2" customWidth="1"/>
    <col min="9476" max="9476" width="11" style="2" bestFit="1" customWidth="1"/>
    <col min="9477" max="9477" width="11.5" style="2" bestFit="1" customWidth="1"/>
    <col min="9478" max="9478" width="12.375" style="2" customWidth="1"/>
    <col min="9479" max="9479" width="15.375" style="2" customWidth="1"/>
    <col min="9480" max="9480" width="11.125" style="2" bestFit="1" customWidth="1"/>
    <col min="9481" max="9481" width="15.375" style="2" bestFit="1" customWidth="1"/>
    <col min="9482" max="9728" width="9" style="2"/>
    <col min="9729" max="9729" width="16.25" style="2" customWidth="1"/>
    <col min="9730" max="9730" width="14.125" style="2" bestFit="1" customWidth="1"/>
    <col min="9731" max="9731" width="14" style="2" customWidth="1"/>
    <col min="9732" max="9732" width="11" style="2" bestFit="1" customWidth="1"/>
    <col min="9733" max="9733" width="11.5" style="2" bestFit="1" customWidth="1"/>
    <col min="9734" max="9734" width="12.375" style="2" customWidth="1"/>
    <col min="9735" max="9735" width="15.375" style="2" customWidth="1"/>
    <col min="9736" max="9736" width="11.125" style="2" bestFit="1" customWidth="1"/>
    <col min="9737" max="9737" width="15.375" style="2" bestFit="1" customWidth="1"/>
    <col min="9738" max="9984" width="9" style="2"/>
    <col min="9985" max="9985" width="16.25" style="2" customWidth="1"/>
    <col min="9986" max="9986" width="14.125" style="2" bestFit="1" customWidth="1"/>
    <col min="9987" max="9987" width="14" style="2" customWidth="1"/>
    <col min="9988" max="9988" width="11" style="2" bestFit="1" customWidth="1"/>
    <col min="9989" max="9989" width="11.5" style="2" bestFit="1" customWidth="1"/>
    <col min="9990" max="9990" width="12.375" style="2" customWidth="1"/>
    <col min="9991" max="9991" width="15.375" style="2" customWidth="1"/>
    <col min="9992" max="9992" width="11.125" style="2" bestFit="1" customWidth="1"/>
    <col min="9993" max="9993" width="15.375" style="2" bestFit="1" customWidth="1"/>
    <col min="9994" max="10240" width="9" style="2"/>
    <col min="10241" max="10241" width="16.25" style="2" customWidth="1"/>
    <col min="10242" max="10242" width="14.125" style="2" bestFit="1" customWidth="1"/>
    <col min="10243" max="10243" width="14" style="2" customWidth="1"/>
    <col min="10244" max="10244" width="11" style="2" bestFit="1" customWidth="1"/>
    <col min="10245" max="10245" width="11.5" style="2" bestFit="1" customWidth="1"/>
    <col min="10246" max="10246" width="12.375" style="2" customWidth="1"/>
    <col min="10247" max="10247" width="15.375" style="2" customWidth="1"/>
    <col min="10248" max="10248" width="11.125" style="2" bestFit="1" customWidth="1"/>
    <col min="10249" max="10249" width="15.375" style="2" bestFit="1" customWidth="1"/>
    <col min="10250" max="10496" width="9" style="2"/>
    <col min="10497" max="10497" width="16.25" style="2" customWidth="1"/>
    <col min="10498" max="10498" width="14.125" style="2" bestFit="1" customWidth="1"/>
    <col min="10499" max="10499" width="14" style="2" customWidth="1"/>
    <col min="10500" max="10500" width="11" style="2" bestFit="1" customWidth="1"/>
    <col min="10501" max="10501" width="11.5" style="2" bestFit="1" customWidth="1"/>
    <col min="10502" max="10502" width="12.375" style="2" customWidth="1"/>
    <col min="10503" max="10503" width="15.375" style="2" customWidth="1"/>
    <col min="10504" max="10504" width="11.125" style="2" bestFit="1" customWidth="1"/>
    <col min="10505" max="10505" width="15.375" style="2" bestFit="1" customWidth="1"/>
    <col min="10506" max="10752" width="9" style="2"/>
    <col min="10753" max="10753" width="16.25" style="2" customWidth="1"/>
    <col min="10754" max="10754" width="14.125" style="2" bestFit="1" customWidth="1"/>
    <col min="10755" max="10755" width="14" style="2" customWidth="1"/>
    <col min="10756" max="10756" width="11" style="2" bestFit="1" customWidth="1"/>
    <col min="10757" max="10757" width="11.5" style="2" bestFit="1" customWidth="1"/>
    <col min="10758" max="10758" width="12.375" style="2" customWidth="1"/>
    <col min="10759" max="10759" width="15.375" style="2" customWidth="1"/>
    <col min="10760" max="10760" width="11.125" style="2" bestFit="1" customWidth="1"/>
    <col min="10761" max="10761" width="15.375" style="2" bestFit="1" customWidth="1"/>
    <col min="10762" max="11008" width="9" style="2"/>
    <col min="11009" max="11009" width="16.25" style="2" customWidth="1"/>
    <col min="11010" max="11010" width="14.125" style="2" bestFit="1" customWidth="1"/>
    <col min="11011" max="11011" width="14" style="2" customWidth="1"/>
    <col min="11012" max="11012" width="11" style="2" bestFit="1" customWidth="1"/>
    <col min="11013" max="11013" width="11.5" style="2" bestFit="1" customWidth="1"/>
    <col min="11014" max="11014" width="12.375" style="2" customWidth="1"/>
    <col min="11015" max="11015" width="15.375" style="2" customWidth="1"/>
    <col min="11016" max="11016" width="11.125" style="2" bestFit="1" customWidth="1"/>
    <col min="11017" max="11017" width="15.375" style="2" bestFit="1" customWidth="1"/>
    <col min="11018" max="11264" width="9" style="2"/>
    <col min="11265" max="11265" width="16.25" style="2" customWidth="1"/>
    <col min="11266" max="11266" width="14.125" style="2" bestFit="1" customWidth="1"/>
    <col min="11267" max="11267" width="14" style="2" customWidth="1"/>
    <col min="11268" max="11268" width="11" style="2" bestFit="1" customWidth="1"/>
    <col min="11269" max="11269" width="11.5" style="2" bestFit="1" customWidth="1"/>
    <col min="11270" max="11270" width="12.375" style="2" customWidth="1"/>
    <col min="11271" max="11271" width="15.375" style="2" customWidth="1"/>
    <col min="11272" max="11272" width="11.125" style="2" bestFit="1" customWidth="1"/>
    <col min="11273" max="11273" width="15.375" style="2" bestFit="1" customWidth="1"/>
    <col min="11274" max="11520" width="9" style="2"/>
    <col min="11521" max="11521" width="16.25" style="2" customWidth="1"/>
    <col min="11522" max="11522" width="14.125" style="2" bestFit="1" customWidth="1"/>
    <col min="11523" max="11523" width="14" style="2" customWidth="1"/>
    <col min="11524" max="11524" width="11" style="2" bestFit="1" customWidth="1"/>
    <col min="11525" max="11525" width="11.5" style="2" bestFit="1" customWidth="1"/>
    <col min="11526" max="11526" width="12.375" style="2" customWidth="1"/>
    <col min="11527" max="11527" width="15.375" style="2" customWidth="1"/>
    <col min="11528" max="11528" width="11.125" style="2" bestFit="1" customWidth="1"/>
    <col min="11529" max="11529" width="15.375" style="2" bestFit="1" customWidth="1"/>
    <col min="11530" max="11776" width="9" style="2"/>
    <col min="11777" max="11777" width="16.25" style="2" customWidth="1"/>
    <col min="11778" max="11778" width="14.125" style="2" bestFit="1" customWidth="1"/>
    <col min="11779" max="11779" width="14" style="2" customWidth="1"/>
    <col min="11780" max="11780" width="11" style="2" bestFit="1" customWidth="1"/>
    <col min="11781" max="11781" width="11.5" style="2" bestFit="1" customWidth="1"/>
    <col min="11782" max="11782" width="12.375" style="2" customWidth="1"/>
    <col min="11783" max="11783" width="15.375" style="2" customWidth="1"/>
    <col min="11784" max="11784" width="11.125" style="2" bestFit="1" customWidth="1"/>
    <col min="11785" max="11785" width="15.375" style="2" bestFit="1" customWidth="1"/>
    <col min="11786" max="12032" width="9" style="2"/>
    <col min="12033" max="12033" width="16.25" style="2" customWidth="1"/>
    <col min="12034" max="12034" width="14.125" style="2" bestFit="1" customWidth="1"/>
    <col min="12035" max="12035" width="14" style="2" customWidth="1"/>
    <col min="12036" max="12036" width="11" style="2" bestFit="1" customWidth="1"/>
    <col min="12037" max="12037" width="11.5" style="2" bestFit="1" customWidth="1"/>
    <col min="12038" max="12038" width="12.375" style="2" customWidth="1"/>
    <col min="12039" max="12039" width="15.375" style="2" customWidth="1"/>
    <col min="12040" max="12040" width="11.125" style="2" bestFit="1" customWidth="1"/>
    <col min="12041" max="12041" width="15.375" style="2" bestFit="1" customWidth="1"/>
    <col min="12042" max="12288" width="9" style="2"/>
    <col min="12289" max="12289" width="16.25" style="2" customWidth="1"/>
    <col min="12290" max="12290" width="14.125" style="2" bestFit="1" customWidth="1"/>
    <col min="12291" max="12291" width="14" style="2" customWidth="1"/>
    <col min="12292" max="12292" width="11" style="2" bestFit="1" customWidth="1"/>
    <col min="12293" max="12293" width="11.5" style="2" bestFit="1" customWidth="1"/>
    <col min="12294" max="12294" width="12.375" style="2" customWidth="1"/>
    <col min="12295" max="12295" width="15.375" style="2" customWidth="1"/>
    <col min="12296" max="12296" width="11.125" style="2" bestFit="1" customWidth="1"/>
    <col min="12297" max="12297" width="15.375" style="2" bestFit="1" customWidth="1"/>
    <col min="12298" max="12544" width="9" style="2"/>
    <col min="12545" max="12545" width="16.25" style="2" customWidth="1"/>
    <col min="12546" max="12546" width="14.125" style="2" bestFit="1" customWidth="1"/>
    <col min="12547" max="12547" width="14" style="2" customWidth="1"/>
    <col min="12548" max="12548" width="11" style="2" bestFit="1" customWidth="1"/>
    <col min="12549" max="12549" width="11.5" style="2" bestFit="1" customWidth="1"/>
    <col min="12550" max="12550" width="12.375" style="2" customWidth="1"/>
    <col min="12551" max="12551" width="15.375" style="2" customWidth="1"/>
    <col min="12552" max="12552" width="11.125" style="2" bestFit="1" customWidth="1"/>
    <col min="12553" max="12553" width="15.375" style="2" bestFit="1" customWidth="1"/>
    <col min="12554" max="12800" width="9" style="2"/>
    <col min="12801" max="12801" width="16.25" style="2" customWidth="1"/>
    <col min="12802" max="12802" width="14.125" style="2" bestFit="1" customWidth="1"/>
    <col min="12803" max="12803" width="14" style="2" customWidth="1"/>
    <col min="12804" max="12804" width="11" style="2" bestFit="1" customWidth="1"/>
    <col min="12805" max="12805" width="11.5" style="2" bestFit="1" customWidth="1"/>
    <col min="12806" max="12806" width="12.375" style="2" customWidth="1"/>
    <col min="12807" max="12807" width="15.375" style="2" customWidth="1"/>
    <col min="12808" max="12808" width="11.125" style="2" bestFit="1" customWidth="1"/>
    <col min="12809" max="12809" width="15.375" style="2" bestFit="1" customWidth="1"/>
    <col min="12810" max="13056" width="9" style="2"/>
    <col min="13057" max="13057" width="16.25" style="2" customWidth="1"/>
    <col min="13058" max="13058" width="14.125" style="2" bestFit="1" customWidth="1"/>
    <col min="13059" max="13059" width="14" style="2" customWidth="1"/>
    <col min="13060" max="13060" width="11" style="2" bestFit="1" customWidth="1"/>
    <col min="13061" max="13061" width="11.5" style="2" bestFit="1" customWidth="1"/>
    <col min="13062" max="13062" width="12.375" style="2" customWidth="1"/>
    <col min="13063" max="13063" width="15.375" style="2" customWidth="1"/>
    <col min="13064" max="13064" width="11.125" style="2" bestFit="1" customWidth="1"/>
    <col min="13065" max="13065" width="15.375" style="2" bestFit="1" customWidth="1"/>
    <col min="13066" max="13312" width="9" style="2"/>
    <col min="13313" max="13313" width="16.25" style="2" customWidth="1"/>
    <col min="13314" max="13314" width="14.125" style="2" bestFit="1" customWidth="1"/>
    <col min="13315" max="13315" width="14" style="2" customWidth="1"/>
    <col min="13316" max="13316" width="11" style="2" bestFit="1" customWidth="1"/>
    <col min="13317" max="13317" width="11.5" style="2" bestFit="1" customWidth="1"/>
    <col min="13318" max="13318" width="12.375" style="2" customWidth="1"/>
    <col min="13319" max="13319" width="15.375" style="2" customWidth="1"/>
    <col min="13320" max="13320" width="11.125" style="2" bestFit="1" customWidth="1"/>
    <col min="13321" max="13321" width="15.375" style="2" bestFit="1" customWidth="1"/>
    <col min="13322" max="13568" width="9" style="2"/>
    <col min="13569" max="13569" width="16.25" style="2" customWidth="1"/>
    <col min="13570" max="13570" width="14.125" style="2" bestFit="1" customWidth="1"/>
    <col min="13571" max="13571" width="14" style="2" customWidth="1"/>
    <col min="13572" max="13572" width="11" style="2" bestFit="1" customWidth="1"/>
    <col min="13573" max="13573" width="11.5" style="2" bestFit="1" customWidth="1"/>
    <col min="13574" max="13574" width="12.375" style="2" customWidth="1"/>
    <col min="13575" max="13575" width="15.375" style="2" customWidth="1"/>
    <col min="13576" max="13576" width="11.125" style="2" bestFit="1" customWidth="1"/>
    <col min="13577" max="13577" width="15.375" style="2" bestFit="1" customWidth="1"/>
    <col min="13578" max="13824" width="9" style="2"/>
    <col min="13825" max="13825" width="16.25" style="2" customWidth="1"/>
    <col min="13826" max="13826" width="14.125" style="2" bestFit="1" customWidth="1"/>
    <col min="13827" max="13827" width="14" style="2" customWidth="1"/>
    <col min="13828" max="13828" width="11" style="2" bestFit="1" customWidth="1"/>
    <col min="13829" max="13829" width="11.5" style="2" bestFit="1" customWidth="1"/>
    <col min="13830" max="13830" width="12.375" style="2" customWidth="1"/>
    <col min="13831" max="13831" width="15.375" style="2" customWidth="1"/>
    <col min="13832" max="13832" width="11.125" style="2" bestFit="1" customWidth="1"/>
    <col min="13833" max="13833" width="15.375" style="2" bestFit="1" customWidth="1"/>
    <col min="13834" max="14080" width="9" style="2"/>
    <col min="14081" max="14081" width="16.25" style="2" customWidth="1"/>
    <col min="14082" max="14082" width="14.125" style="2" bestFit="1" customWidth="1"/>
    <col min="14083" max="14083" width="14" style="2" customWidth="1"/>
    <col min="14084" max="14084" width="11" style="2" bestFit="1" customWidth="1"/>
    <col min="14085" max="14085" width="11.5" style="2" bestFit="1" customWidth="1"/>
    <col min="14086" max="14086" width="12.375" style="2" customWidth="1"/>
    <col min="14087" max="14087" width="15.375" style="2" customWidth="1"/>
    <col min="14088" max="14088" width="11.125" style="2" bestFit="1" customWidth="1"/>
    <col min="14089" max="14089" width="15.375" style="2" bestFit="1" customWidth="1"/>
    <col min="14090" max="14336" width="9" style="2"/>
    <col min="14337" max="14337" width="16.25" style="2" customWidth="1"/>
    <col min="14338" max="14338" width="14.125" style="2" bestFit="1" customWidth="1"/>
    <col min="14339" max="14339" width="14" style="2" customWidth="1"/>
    <col min="14340" max="14340" width="11" style="2" bestFit="1" customWidth="1"/>
    <col min="14341" max="14341" width="11.5" style="2" bestFit="1" customWidth="1"/>
    <col min="14342" max="14342" width="12.375" style="2" customWidth="1"/>
    <col min="14343" max="14343" width="15.375" style="2" customWidth="1"/>
    <col min="14344" max="14344" width="11.125" style="2" bestFit="1" customWidth="1"/>
    <col min="14345" max="14345" width="15.375" style="2" bestFit="1" customWidth="1"/>
    <col min="14346" max="14592" width="9" style="2"/>
    <col min="14593" max="14593" width="16.25" style="2" customWidth="1"/>
    <col min="14594" max="14594" width="14.125" style="2" bestFit="1" customWidth="1"/>
    <col min="14595" max="14595" width="14" style="2" customWidth="1"/>
    <col min="14596" max="14596" width="11" style="2" bestFit="1" customWidth="1"/>
    <col min="14597" max="14597" width="11.5" style="2" bestFit="1" customWidth="1"/>
    <col min="14598" max="14598" width="12.375" style="2" customWidth="1"/>
    <col min="14599" max="14599" width="15.375" style="2" customWidth="1"/>
    <col min="14600" max="14600" width="11.125" style="2" bestFit="1" customWidth="1"/>
    <col min="14601" max="14601" width="15.375" style="2" bestFit="1" customWidth="1"/>
    <col min="14602" max="14848" width="9" style="2"/>
    <col min="14849" max="14849" width="16.25" style="2" customWidth="1"/>
    <col min="14850" max="14850" width="14.125" style="2" bestFit="1" customWidth="1"/>
    <col min="14851" max="14851" width="14" style="2" customWidth="1"/>
    <col min="14852" max="14852" width="11" style="2" bestFit="1" customWidth="1"/>
    <col min="14853" max="14853" width="11.5" style="2" bestFit="1" customWidth="1"/>
    <col min="14854" max="14854" width="12.375" style="2" customWidth="1"/>
    <col min="14855" max="14855" width="15.375" style="2" customWidth="1"/>
    <col min="14856" max="14856" width="11.125" style="2" bestFit="1" customWidth="1"/>
    <col min="14857" max="14857" width="15.375" style="2" bestFit="1" customWidth="1"/>
    <col min="14858" max="15104" width="9" style="2"/>
    <col min="15105" max="15105" width="16.25" style="2" customWidth="1"/>
    <col min="15106" max="15106" width="14.125" style="2" bestFit="1" customWidth="1"/>
    <col min="15107" max="15107" width="14" style="2" customWidth="1"/>
    <col min="15108" max="15108" width="11" style="2" bestFit="1" customWidth="1"/>
    <col min="15109" max="15109" width="11.5" style="2" bestFit="1" customWidth="1"/>
    <col min="15110" max="15110" width="12.375" style="2" customWidth="1"/>
    <col min="15111" max="15111" width="15.375" style="2" customWidth="1"/>
    <col min="15112" max="15112" width="11.125" style="2" bestFit="1" customWidth="1"/>
    <col min="15113" max="15113" width="15.375" style="2" bestFit="1" customWidth="1"/>
    <col min="15114" max="15360" width="9" style="2"/>
    <col min="15361" max="15361" width="16.25" style="2" customWidth="1"/>
    <col min="15362" max="15362" width="14.125" style="2" bestFit="1" customWidth="1"/>
    <col min="15363" max="15363" width="14" style="2" customWidth="1"/>
    <col min="15364" max="15364" width="11" style="2" bestFit="1" customWidth="1"/>
    <col min="15365" max="15365" width="11.5" style="2" bestFit="1" customWidth="1"/>
    <col min="15366" max="15366" width="12.375" style="2" customWidth="1"/>
    <col min="15367" max="15367" width="15.375" style="2" customWidth="1"/>
    <col min="15368" max="15368" width="11.125" style="2" bestFit="1" customWidth="1"/>
    <col min="15369" max="15369" width="15.375" style="2" bestFit="1" customWidth="1"/>
    <col min="15370" max="15616" width="9" style="2"/>
    <col min="15617" max="15617" width="16.25" style="2" customWidth="1"/>
    <col min="15618" max="15618" width="14.125" style="2" bestFit="1" customWidth="1"/>
    <col min="15619" max="15619" width="14" style="2" customWidth="1"/>
    <col min="15620" max="15620" width="11" style="2" bestFit="1" customWidth="1"/>
    <col min="15621" max="15621" width="11.5" style="2" bestFit="1" customWidth="1"/>
    <col min="15622" max="15622" width="12.375" style="2" customWidth="1"/>
    <col min="15623" max="15623" width="15.375" style="2" customWidth="1"/>
    <col min="15624" max="15624" width="11.125" style="2" bestFit="1" customWidth="1"/>
    <col min="15625" max="15625" width="15.375" style="2" bestFit="1" customWidth="1"/>
    <col min="15626" max="15872" width="9" style="2"/>
    <col min="15873" max="15873" width="16.25" style="2" customWidth="1"/>
    <col min="15874" max="15874" width="14.125" style="2" bestFit="1" customWidth="1"/>
    <col min="15875" max="15875" width="14" style="2" customWidth="1"/>
    <col min="15876" max="15876" width="11" style="2" bestFit="1" customWidth="1"/>
    <col min="15877" max="15877" width="11.5" style="2" bestFit="1" customWidth="1"/>
    <col min="15878" max="15878" width="12.375" style="2" customWidth="1"/>
    <col min="15879" max="15879" width="15.375" style="2" customWidth="1"/>
    <col min="15880" max="15880" width="11.125" style="2" bestFit="1" customWidth="1"/>
    <col min="15881" max="15881" width="15.375" style="2" bestFit="1" customWidth="1"/>
    <col min="15882" max="16128" width="9" style="2"/>
    <col min="16129" max="16129" width="16.25" style="2" customWidth="1"/>
    <col min="16130" max="16130" width="14.125" style="2" bestFit="1" customWidth="1"/>
    <col min="16131" max="16131" width="14" style="2" customWidth="1"/>
    <col min="16132" max="16132" width="11" style="2" bestFit="1" customWidth="1"/>
    <col min="16133" max="16133" width="11.5" style="2" bestFit="1" customWidth="1"/>
    <col min="16134" max="16134" width="12.375" style="2" customWidth="1"/>
    <col min="16135" max="16135" width="15.375" style="2" customWidth="1"/>
    <col min="16136" max="16136" width="11.125" style="2" bestFit="1" customWidth="1"/>
    <col min="16137" max="16137" width="15.375" style="2" bestFit="1" customWidth="1"/>
    <col min="16138" max="16384" width="9" style="2"/>
  </cols>
  <sheetData>
    <row r="1" spans="1:9" x14ac:dyDescent="0.25">
      <c r="A1" s="255" t="s">
        <v>451</v>
      </c>
      <c r="B1" s="255"/>
      <c r="C1" s="255"/>
      <c r="D1" s="255"/>
      <c r="H1" s="1"/>
    </row>
    <row r="2" spans="1:9" x14ac:dyDescent="0.25">
      <c r="A2" s="6" t="s">
        <v>63</v>
      </c>
      <c r="B2" s="6" t="s">
        <v>64</v>
      </c>
      <c r="C2" s="6" t="s">
        <v>71</v>
      </c>
      <c r="D2" s="6" t="s">
        <v>73</v>
      </c>
    </row>
    <row r="3" spans="1:9" x14ac:dyDescent="0.25">
      <c r="A3" s="6" t="s">
        <v>74</v>
      </c>
      <c r="B3" s="6" t="s">
        <v>75</v>
      </c>
      <c r="C3" s="6" t="s">
        <v>214</v>
      </c>
      <c r="D3" s="6"/>
      <c r="F3" s="21"/>
    </row>
    <row r="4" spans="1:9" x14ac:dyDescent="0.25">
      <c r="F4" s="21"/>
    </row>
    <row r="5" spans="1:9" x14ac:dyDescent="0.25">
      <c r="A5" s="256" t="s">
        <v>452</v>
      </c>
      <c r="B5" s="256"/>
      <c r="C5" s="256"/>
      <c r="D5" s="255"/>
      <c r="E5" s="255"/>
      <c r="F5" s="21"/>
    </row>
    <row r="6" spans="1:9" x14ac:dyDescent="0.25">
      <c r="A6" s="6" t="s">
        <v>453</v>
      </c>
      <c r="B6" s="147" t="s">
        <v>454</v>
      </c>
      <c r="C6" s="147" t="s">
        <v>455</v>
      </c>
      <c r="D6" s="147" t="s">
        <v>456</v>
      </c>
      <c r="E6" s="147" t="s">
        <v>457</v>
      </c>
    </row>
    <row r="7" spans="1:9" x14ac:dyDescent="0.25">
      <c r="A7" s="6" t="s">
        <v>458</v>
      </c>
      <c r="B7" s="6">
        <v>3000</v>
      </c>
      <c r="C7" s="6">
        <v>3200</v>
      </c>
      <c r="D7" s="6">
        <v>3100</v>
      </c>
      <c r="E7" s="6">
        <v>3400</v>
      </c>
    </row>
    <row r="8" spans="1:9" x14ac:dyDescent="0.25">
      <c r="A8" s="4"/>
      <c r="B8" s="4"/>
    </row>
    <row r="9" spans="1:9" x14ac:dyDescent="0.25">
      <c r="A9" s="6" t="s">
        <v>459</v>
      </c>
      <c r="B9" s="6" t="s">
        <v>407</v>
      </c>
      <c r="C9" s="6" t="s">
        <v>460</v>
      </c>
      <c r="D9" s="6" t="s">
        <v>461</v>
      </c>
      <c r="E9" s="6" t="s">
        <v>462</v>
      </c>
      <c r="F9" s="6" t="s">
        <v>458</v>
      </c>
      <c r="G9" s="6" t="s">
        <v>463</v>
      </c>
      <c r="H9" s="6" t="s">
        <v>464</v>
      </c>
      <c r="I9" s="8"/>
    </row>
    <row r="10" spans="1:9" x14ac:dyDescent="0.25">
      <c r="A10" s="148">
        <v>38233</v>
      </c>
      <c r="B10" s="149" t="s">
        <v>465</v>
      </c>
      <c r="C10" s="124" t="str">
        <f t="shared" ref="C10:C15" si="0">RIGHT(B10,LEN(B10)-3)</f>
        <v>842016</v>
      </c>
      <c r="D10" s="150">
        <v>0.33333333333333331</v>
      </c>
      <c r="E10" s="150">
        <v>0.375</v>
      </c>
      <c r="F10" s="124">
        <f t="shared" ref="F10:F15" si="1">IF(LEFT(B10,2)="11",1500,IF(LEFT(B10,2)="12",2000,IF(LEFT(B10,2)="13",HLOOKUP(LEFT(C10,3),$B$6:$E$7,2,0))))*IF(OR(WEEKDAY(A10)=1,HOUR(D10)&lt;19),90%,1)</f>
        <v>1350</v>
      </c>
      <c r="G10" s="151">
        <f t="shared" ref="G10:G15" si="2">(HOUR(E10-D10)*60+MINUTE(E10-D10))*F10</f>
        <v>81000</v>
      </c>
      <c r="H10" s="44" t="str">
        <f t="shared" ref="H10:H15" si="3">IF(HOUR(E10-D10)*60+MINUTE(E10-D10)&gt;60,"ÁO",IF(AND(HOUR(E10-D10)*60+MINUTE(E10-D10)&lt;=60,HOUR(E10-D10)*60+MINUTE(E10-D10)&gt;50),"NÓN",""))</f>
        <v>NÓN</v>
      </c>
      <c r="I10" s="152">
        <f t="shared" ref="I10:I15" si="4">HOUR(E10-D10)*60+MINUTE(E10-D10)</f>
        <v>60</v>
      </c>
    </row>
    <row r="11" spans="1:9" x14ac:dyDescent="0.25">
      <c r="A11" s="148">
        <v>38234</v>
      </c>
      <c r="B11" s="149" t="s">
        <v>466</v>
      </c>
      <c r="C11" s="124" t="str">
        <f t="shared" si="0"/>
        <v>0913166658</v>
      </c>
      <c r="D11" s="150">
        <v>0.52430555555555558</v>
      </c>
      <c r="E11" s="150">
        <v>0.55208333333333337</v>
      </c>
      <c r="F11" s="124">
        <f t="shared" si="1"/>
        <v>2880</v>
      </c>
      <c r="G11" s="151">
        <f t="shared" si="2"/>
        <v>115200</v>
      </c>
      <c r="H11" s="44" t="str">
        <f t="shared" si="3"/>
        <v/>
      </c>
      <c r="I11" s="152">
        <f t="shared" si="4"/>
        <v>40</v>
      </c>
    </row>
    <row r="12" spans="1:9" x14ac:dyDescent="0.25">
      <c r="A12" s="148">
        <v>38235</v>
      </c>
      <c r="B12" s="149" t="s">
        <v>467</v>
      </c>
      <c r="C12" s="124" t="str">
        <f t="shared" si="0"/>
        <v>067822139</v>
      </c>
      <c r="D12" s="150">
        <v>0.68402777777777779</v>
      </c>
      <c r="E12" s="150">
        <v>0.71458333333333324</v>
      </c>
      <c r="F12" s="124">
        <f t="shared" si="1"/>
        <v>1800</v>
      </c>
      <c r="G12" s="151">
        <f t="shared" si="2"/>
        <v>79200</v>
      </c>
      <c r="H12" s="44" t="str">
        <f t="shared" si="3"/>
        <v/>
      </c>
      <c r="I12" s="152">
        <f t="shared" si="4"/>
        <v>44</v>
      </c>
    </row>
    <row r="13" spans="1:9" x14ac:dyDescent="0.25">
      <c r="A13" s="148">
        <v>38244</v>
      </c>
      <c r="B13" s="149" t="s">
        <v>468</v>
      </c>
      <c r="C13" s="124" t="str">
        <f t="shared" si="0"/>
        <v>882386</v>
      </c>
      <c r="D13" s="150">
        <v>0.81597222222222221</v>
      </c>
      <c r="E13" s="150">
        <v>0.86111111111111116</v>
      </c>
      <c r="F13" s="124">
        <f t="shared" si="1"/>
        <v>1500</v>
      </c>
      <c r="G13" s="151">
        <f t="shared" si="2"/>
        <v>97500</v>
      </c>
      <c r="H13" s="44" t="str">
        <f t="shared" si="3"/>
        <v>ÁO</v>
      </c>
      <c r="I13" s="152">
        <f t="shared" si="4"/>
        <v>65</v>
      </c>
    </row>
    <row r="14" spans="1:9" x14ac:dyDescent="0.25">
      <c r="A14" s="148">
        <v>38255</v>
      </c>
      <c r="B14" s="149" t="s">
        <v>469</v>
      </c>
      <c r="C14" s="124" t="str">
        <f t="shared" si="0"/>
        <v>0918662139</v>
      </c>
      <c r="D14" s="150">
        <v>0.86458333333333337</v>
      </c>
      <c r="E14" s="150">
        <v>0.88541666666666663</v>
      </c>
      <c r="F14" s="124">
        <f t="shared" si="1"/>
        <v>3200</v>
      </c>
      <c r="G14" s="151">
        <f t="shared" si="2"/>
        <v>96000</v>
      </c>
      <c r="H14" s="44" t="str">
        <f t="shared" si="3"/>
        <v/>
      </c>
      <c r="I14" s="152">
        <f t="shared" si="4"/>
        <v>30</v>
      </c>
    </row>
    <row r="15" spans="1:9" x14ac:dyDescent="0.25">
      <c r="A15" s="148">
        <v>38288</v>
      </c>
      <c r="B15" s="149" t="s">
        <v>470</v>
      </c>
      <c r="C15" s="124" t="str">
        <f t="shared" si="0"/>
        <v>0908363616</v>
      </c>
      <c r="D15" s="150">
        <v>0.88194444444444453</v>
      </c>
      <c r="E15" s="150">
        <v>0.92222222222222217</v>
      </c>
      <c r="F15" s="124">
        <f t="shared" si="1"/>
        <v>3000</v>
      </c>
      <c r="G15" s="151">
        <f t="shared" si="2"/>
        <v>174000</v>
      </c>
      <c r="H15" s="44" t="str">
        <f t="shared" si="3"/>
        <v>NÓN</v>
      </c>
      <c r="I15" s="152">
        <f t="shared" si="4"/>
        <v>58</v>
      </c>
    </row>
    <row r="16" spans="1:9" x14ac:dyDescent="0.25">
      <c r="B16" s="153"/>
    </row>
    <row r="17" spans="1:9" x14ac:dyDescent="0.25">
      <c r="A17" s="154" t="s">
        <v>471</v>
      </c>
      <c r="B17" s="6" t="s">
        <v>407</v>
      </c>
      <c r="C17" s="6" t="s">
        <v>472</v>
      </c>
    </row>
    <row r="18" spans="1:9" x14ac:dyDescent="0.25">
      <c r="A18" s="155" t="s">
        <v>473</v>
      </c>
      <c r="B18" s="44">
        <v>11</v>
      </c>
      <c r="C18" s="124">
        <f>SUMIF($B$10:$B$15,B18&amp;"*",$G$10:$G$15)</f>
        <v>178500</v>
      </c>
      <c r="D18" s="156"/>
    </row>
    <row r="19" spans="1:9" x14ac:dyDescent="0.25">
      <c r="A19" s="155" t="s">
        <v>474</v>
      </c>
      <c r="B19" s="44">
        <v>12</v>
      </c>
      <c r="C19" s="124">
        <f>SUMIF($B$10:$B$15,B19&amp;"*",$G$10:$G$15)</f>
        <v>79200</v>
      </c>
    </row>
    <row r="20" spans="1:9" ht="31.5" x14ac:dyDescent="0.25">
      <c r="A20" s="155" t="s">
        <v>475</v>
      </c>
      <c r="B20" s="44">
        <v>13</v>
      </c>
      <c r="C20" s="124">
        <f>SUMIF($B$10:$B$15,B20&amp;"*",$G$10:$G$15)</f>
        <v>385200</v>
      </c>
      <c r="H20" s="40" t="s">
        <v>476</v>
      </c>
      <c r="I20" s="40" t="s">
        <v>477</v>
      </c>
    </row>
    <row r="21" spans="1:9" x14ac:dyDescent="0.25">
      <c r="A21" s="156"/>
      <c r="B21" s="153"/>
      <c r="G21" s="257" t="s">
        <v>478</v>
      </c>
      <c r="H21" s="6" t="s">
        <v>479</v>
      </c>
      <c r="I21" s="6" t="s">
        <v>479</v>
      </c>
    </row>
    <row r="22" spans="1:9" ht="47.25" customHeight="1" x14ac:dyDescent="0.25">
      <c r="A22" s="124"/>
      <c r="B22" s="6" t="s">
        <v>476</v>
      </c>
      <c r="C22" s="40" t="s">
        <v>480</v>
      </c>
      <c r="G22" s="258"/>
      <c r="H22" s="6" t="b">
        <f>AND(MONTH(A10)=9,DAY(A10)&lt;5)</f>
        <v>1</v>
      </c>
      <c r="I22" s="6" t="b">
        <f>AND(OR(MONTH(A10)=9,MONTH(A10)=10),DAY(A10)&lt;=5,DAY(A10)&lt;=25)</f>
        <v>1</v>
      </c>
    </row>
    <row r="23" spans="1:9" ht="31.5" customHeight="1" x14ac:dyDescent="0.25">
      <c r="A23" s="157" t="s">
        <v>478</v>
      </c>
      <c r="B23" s="158">
        <f>DCOUNTA($A$10:$H$15,H10,$H$21:$H$22)</f>
        <v>1</v>
      </c>
      <c r="C23" s="158">
        <f>DCOUNTA($A$10:$H$15,H10,$I$21:$I$22)</f>
        <v>2</v>
      </c>
      <c r="G23" s="259" t="s">
        <v>481</v>
      </c>
      <c r="H23" s="6" t="s">
        <v>479</v>
      </c>
      <c r="I23" s="6" t="s">
        <v>479</v>
      </c>
    </row>
    <row r="24" spans="1:9" ht="63" customHeight="1" x14ac:dyDescent="0.25">
      <c r="A24" s="159" t="s">
        <v>481</v>
      </c>
      <c r="B24" s="158">
        <f>DCOUNT($A$9:$H$15,,$H$23:$H$24)</f>
        <v>1</v>
      </c>
      <c r="C24" s="158">
        <f>DCOUNT($A$10:$H$15,,$I$23:$I$24)</f>
        <v>1</v>
      </c>
      <c r="G24" s="260"/>
      <c r="H24" s="6" t="b">
        <f>AND(MONTH(A10)=9,DAY(A10)&lt;5,HOUR(E10-D10)*60+MINUTE(E10-D10)&gt;=50)</f>
        <v>1</v>
      </c>
      <c r="I24" s="6" t="b">
        <f>AND(OR(MONTH(A10)=9,MONTH(A10)=10),DAY(A10)&gt;=5,DAY(A10)&lt;=25,HOUR(E10-D10)*60+MINUTE(E10-D10)&gt;=50)</f>
        <v>0</v>
      </c>
    </row>
    <row r="26" spans="1:9" x14ac:dyDescent="0.25">
      <c r="A26" s="124" t="s">
        <v>136</v>
      </c>
    </row>
    <row r="27" spans="1:9" x14ac:dyDescent="0.25">
      <c r="A27" s="10" t="b">
        <f>AND(LEFT(B10,2)="13",(HOUR(E10-D10)*60+MINUTE(E10-D10))&gt;50)</f>
        <v>0</v>
      </c>
      <c r="B27" s="1"/>
      <c r="C27" s="1"/>
      <c r="D27" s="1"/>
      <c r="E27" s="1"/>
    </row>
    <row r="28" spans="1:9" x14ac:dyDescent="0.25">
      <c r="A28" s="6" t="s">
        <v>459</v>
      </c>
      <c r="B28" s="6" t="s">
        <v>407</v>
      </c>
      <c r="C28" s="6" t="s">
        <v>460</v>
      </c>
      <c r="D28" s="6" t="s">
        <v>461</v>
      </c>
      <c r="E28" s="6" t="s">
        <v>462</v>
      </c>
      <c r="F28" s="6" t="s">
        <v>458</v>
      </c>
      <c r="G28" s="6" t="s">
        <v>463</v>
      </c>
      <c r="H28" s="6" t="s">
        <v>464</v>
      </c>
    </row>
    <row r="29" spans="1:9" x14ac:dyDescent="0.25">
      <c r="A29" s="148">
        <v>38288</v>
      </c>
      <c r="B29" s="149" t="s">
        <v>470</v>
      </c>
      <c r="C29" s="124" t="s">
        <v>482</v>
      </c>
      <c r="D29" s="150">
        <v>0.88194444444444453</v>
      </c>
      <c r="E29" s="150">
        <v>0.92222222222222217</v>
      </c>
      <c r="F29" s="124">
        <v>3000</v>
      </c>
      <c r="G29" s="151">
        <v>174000</v>
      </c>
      <c r="H29" s="44" t="s">
        <v>483</v>
      </c>
    </row>
    <row r="30" spans="1:9" x14ac:dyDescent="0.25">
      <c r="A30" s="1"/>
      <c r="B30" s="1"/>
      <c r="C30" s="1"/>
      <c r="D30" s="1"/>
      <c r="E30" s="1"/>
    </row>
    <row r="31" spans="1:9" x14ac:dyDescent="0.25">
      <c r="A31" s="1"/>
      <c r="B31" s="1"/>
      <c r="C31" s="1"/>
      <c r="D31" s="1"/>
      <c r="E31" s="1"/>
    </row>
    <row r="32" spans="1:9" x14ac:dyDescent="0.25">
      <c r="A32" s="1"/>
      <c r="B32" s="1"/>
      <c r="C32" s="1"/>
      <c r="D32" s="1"/>
    </row>
    <row r="33" spans="1:6" x14ac:dyDescent="0.25">
      <c r="A33" s="1"/>
      <c r="B33" s="1"/>
      <c r="C33" s="1"/>
      <c r="D33" s="1"/>
    </row>
    <row r="34" spans="1:6" x14ac:dyDescent="0.25">
      <c r="A34" s="1"/>
      <c r="B34" s="1"/>
      <c r="C34" s="1"/>
      <c r="D34" s="1"/>
    </row>
    <row r="35" spans="1:6" x14ac:dyDescent="0.25">
      <c r="A35" s="1"/>
      <c r="B35" s="1"/>
      <c r="C35" s="1"/>
      <c r="D35" s="1"/>
    </row>
    <row r="36" spans="1:6" x14ac:dyDescent="0.25">
      <c r="A36" s="1"/>
      <c r="B36" s="1"/>
      <c r="C36" s="1"/>
      <c r="D36" s="1"/>
    </row>
    <row r="37" spans="1:6" x14ac:dyDescent="0.25">
      <c r="A37" s="1"/>
      <c r="B37" s="1"/>
      <c r="C37" s="1"/>
      <c r="D37" s="1"/>
    </row>
    <row r="38" spans="1:6" x14ac:dyDescent="0.25">
      <c r="A38" s="1"/>
      <c r="B38" s="1"/>
      <c r="C38" s="1"/>
      <c r="D38" s="1"/>
    </row>
    <row r="39" spans="1:6" x14ac:dyDescent="0.25">
      <c r="A39" s="1"/>
      <c r="B39" s="1"/>
      <c r="C39" s="1"/>
      <c r="D39" s="1"/>
    </row>
    <row r="40" spans="1:6" x14ac:dyDescent="0.25">
      <c r="A40" s="1"/>
      <c r="B40" s="1"/>
      <c r="C40" s="1"/>
      <c r="D40" s="1"/>
    </row>
    <row r="41" spans="1:6" x14ac:dyDescent="0.25">
      <c r="A41" s="1"/>
      <c r="B41" s="1"/>
      <c r="C41" s="1"/>
      <c r="D41" s="1"/>
    </row>
    <row r="42" spans="1:6" x14ac:dyDescent="0.25">
      <c r="A42" s="1"/>
      <c r="B42" s="1"/>
      <c r="C42" s="1"/>
      <c r="D42" s="1"/>
    </row>
    <row r="43" spans="1:6" x14ac:dyDescent="0.25">
      <c r="A43" s="1"/>
      <c r="B43" s="1"/>
      <c r="C43" s="1"/>
      <c r="D43" s="1"/>
    </row>
    <row r="44" spans="1:6" x14ac:dyDescent="0.25">
      <c r="A44" s="1"/>
      <c r="B44" s="1"/>
      <c r="C44" s="1"/>
      <c r="D44" s="1"/>
    </row>
    <row r="45" spans="1:6" x14ac:dyDescent="0.25">
      <c r="A45" s="1"/>
      <c r="B45" s="1"/>
      <c r="C45" s="1"/>
      <c r="D45" s="1"/>
    </row>
    <row r="46" spans="1:6" x14ac:dyDescent="0.25">
      <c r="A46" s="1"/>
      <c r="B46" s="1"/>
      <c r="C46" s="1"/>
      <c r="D46" s="1"/>
      <c r="E46" s="8"/>
      <c r="F46" s="8"/>
    </row>
    <row r="47" spans="1:6" x14ac:dyDescent="0.25">
      <c r="A47" s="1"/>
      <c r="B47" s="1"/>
      <c r="C47" s="1"/>
      <c r="D47" s="1"/>
      <c r="E47" s="146"/>
      <c r="F47" s="4"/>
    </row>
    <row r="48" spans="1:6" x14ac:dyDescent="0.25">
      <c r="A48" s="1"/>
      <c r="B48" s="1"/>
      <c r="C48" s="1"/>
      <c r="D48" s="1"/>
    </row>
    <row r="49" spans="1:4" x14ac:dyDescent="0.25">
      <c r="A49" s="1"/>
      <c r="B49" s="1"/>
      <c r="C49" s="1"/>
      <c r="D49" s="1"/>
    </row>
    <row r="50" spans="1:4" x14ac:dyDescent="0.25">
      <c r="B50" s="160"/>
    </row>
  </sheetData>
  <mergeCells count="4">
    <mergeCell ref="A1:D1"/>
    <mergeCell ref="A5:E5"/>
    <mergeCell ref="G21:G22"/>
    <mergeCell ref="G23:G24"/>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K23"/>
  <sheetViews>
    <sheetView workbookViewId="0">
      <selection activeCell="M13" sqref="A1:XFD1048576"/>
    </sheetView>
  </sheetViews>
  <sheetFormatPr defaultRowHeight="15.75" x14ac:dyDescent="0.25"/>
  <cols>
    <col min="1" max="1" width="9" style="24"/>
    <col min="2" max="2" width="9.875" style="24" bestFit="1" customWidth="1"/>
    <col min="3" max="3" width="9" style="24"/>
    <col min="4" max="4" width="14.5" style="24" customWidth="1"/>
    <col min="5" max="6" width="9" style="24"/>
    <col min="7" max="7" width="12.625" style="24" customWidth="1"/>
    <col min="8" max="257" width="9" style="24"/>
    <col min="258" max="258" width="9.875" style="24" bestFit="1" customWidth="1"/>
    <col min="259" max="259" width="9" style="24"/>
    <col min="260" max="260" width="14.5" style="24" customWidth="1"/>
    <col min="261" max="262" width="9" style="24"/>
    <col min="263" max="263" width="12.625" style="24" customWidth="1"/>
    <col min="264" max="513" width="9" style="24"/>
    <col min="514" max="514" width="9.875" style="24" bestFit="1" customWidth="1"/>
    <col min="515" max="515" width="9" style="24"/>
    <col min="516" max="516" width="14.5" style="24" customWidth="1"/>
    <col min="517" max="518" width="9" style="24"/>
    <col min="519" max="519" width="12.625" style="24" customWidth="1"/>
    <col min="520" max="769" width="9" style="24"/>
    <col min="770" max="770" width="9.875" style="24" bestFit="1" customWidth="1"/>
    <col min="771" max="771" width="9" style="24"/>
    <col min="772" max="772" width="14.5" style="24" customWidth="1"/>
    <col min="773" max="774" width="9" style="24"/>
    <col min="775" max="775" width="12.625" style="24" customWidth="1"/>
    <col min="776" max="1025" width="9" style="24"/>
    <col min="1026" max="1026" width="9.875" style="24" bestFit="1" customWidth="1"/>
    <col min="1027" max="1027" width="9" style="24"/>
    <col min="1028" max="1028" width="14.5" style="24" customWidth="1"/>
    <col min="1029" max="1030" width="9" style="24"/>
    <col min="1031" max="1031" width="12.625" style="24" customWidth="1"/>
    <col min="1032" max="1281" width="9" style="24"/>
    <col min="1282" max="1282" width="9.875" style="24" bestFit="1" customWidth="1"/>
    <col min="1283" max="1283" width="9" style="24"/>
    <col min="1284" max="1284" width="14.5" style="24" customWidth="1"/>
    <col min="1285" max="1286" width="9" style="24"/>
    <col min="1287" max="1287" width="12.625" style="24" customWidth="1"/>
    <col min="1288" max="1537" width="9" style="24"/>
    <col min="1538" max="1538" width="9.875" style="24" bestFit="1" customWidth="1"/>
    <col min="1539" max="1539" width="9" style="24"/>
    <col min="1540" max="1540" width="14.5" style="24" customWidth="1"/>
    <col min="1541" max="1542" width="9" style="24"/>
    <col min="1543" max="1543" width="12.625" style="24" customWidth="1"/>
    <col min="1544" max="1793" width="9" style="24"/>
    <col min="1794" max="1794" width="9.875" style="24" bestFit="1" customWidth="1"/>
    <col min="1795" max="1795" width="9" style="24"/>
    <col min="1796" max="1796" width="14.5" style="24" customWidth="1"/>
    <col min="1797" max="1798" width="9" style="24"/>
    <col min="1799" max="1799" width="12.625" style="24" customWidth="1"/>
    <col min="1800" max="2049" width="9" style="24"/>
    <col min="2050" max="2050" width="9.875" style="24" bestFit="1" customWidth="1"/>
    <col min="2051" max="2051" width="9" style="24"/>
    <col min="2052" max="2052" width="14.5" style="24" customWidth="1"/>
    <col min="2053" max="2054" width="9" style="24"/>
    <col min="2055" max="2055" width="12.625" style="24" customWidth="1"/>
    <col min="2056" max="2305" width="9" style="24"/>
    <col min="2306" max="2306" width="9.875" style="24" bestFit="1" customWidth="1"/>
    <col min="2307" max="2307" width="9" style="24"/>
    <col min="2308" max="2308" width="14.5" style="24" customWidth="1"/>
    <col min="2309" max="2310" width="9" style="24"/>
    <col min="2311" max="2311" width="12.625" style="24" customWidth="1"/>
    <col min="2312" max="2561" width="9" style="24"/>
    <col min="2562" max="2562" width="9.875" style="24" bestFit="1" customWidth="1"/>
    <col min="2563" max="2563" width="9" style="24"/>
    <col min="2564" max="2564" width="14.5" style="24" customWidth="1"/>
    <col min="2565" max="2566" width="9" style="24"/>
    <col min="2567" max="2567" width="12.625" style="24" customWidth="1"/>
    <col min="2568" max="2817" width="9" style="24"/>
    <col min="2818" max="2818" width="9.875" style="24" bestFit="1" customWidth="1"/>
    <col min="2819" max="2819" width="9" style="24"/>
    <col min="2820" max="2820" width="14.5" style="24" customWidth="1"/>
    <col min="2821" max="2822" width="9" style="24"/>
    <col min="2823" max="2823" width="12.625" style="24" customWidth="1"/>
    <col min="2824" max="3073" width="9" style="24"/>
    <col min="3074" max="3074" width="9.875" style="24" bestFit="1" customWidth="1"/>
    <col min="3075" max="3075" width="9" style="24"/>
    <col min="3076" max="3076" width="14.5" style="24" customWidth="1"/>
    <col min="3077" max="3078" width="9" style="24"/>
    <col min="3079" max="3079" width="12.625" style="24" customWidth="1"/>
    <col min="3080" max="3329" width="9" style="24"/>
    <col min="3330" max="3330" width="9.875" style="24" bestFit="1" customWidth="1"/>
    <col min="3331" max="3331" width="9" style="24"/>
    <col min="3332" max="3332" width="14.5" style="24" customWidth="1"/>
    <col min="3333" max="3334" width="9" style="24"/>
    <col min="3335" max="3335" width="12.625" style="24" customWidth="1"/>
    <col min="3336" max="3585" width="9" style="24"/>
    <col min="3586" max="3586" width="9.875" style="24" bestFit="1" customWidth="1"/>
    <col min="3587" max="3587" width="9" style="24"/>
    <col min="3588" max="3588" width="14.5" style="24" customWidth="1"/>
    <col min="3589" max="3590" width="9" style="24"/>
    <col min="3591" max="3591" width="12.625" style="24" customWidth="1"/>
    <col min="3592" max="3841" width="9" style="24"/>
    <col min="3842" max="3842" width="9.875" style="24" bestFit="1" customWidth="1"/>
    <col min="3843" max="3843" width="9" style="24"/>
    <col min="3844" max="3844" width="14.5" style="24" customWidth="1"/>
    <col min="3845" max="3846" width="9" style="24"/>
    <col min="3847" max="3847" width="12.625" style="24" customWidth="1"/>
    <col min="3848" max="4097" width="9" style="24"/>
    <col min="4098" max="4098" width="9.875" style="24" bestFit="1" customWidth="1"/>
    <col min="4099" max="4099" width="9" style="24"/>
    <col min="4100" max="4100" width="14.5" style="24" customWidth="1"/>
    <col min="4101" max="4102" width="9" style="24"/>
    <col min="4103" max="4103" width="12.625" style="24" customWidth="1"/>
    <col min="4104" max="4353" width="9" style="24"/>
    <col min="4354" max="4354" width="9.875" style="24" bestFit="1" customWidth="1"/>
    <col min="4355" max="4355" width="9" style="24"/>
    <col min="4356" max="4356" width="14.5" style="24" customWidth="1"/>
    <col min="4357" max="4358" width="9" style="24"/>
    <col min="4359" max="4359" width="12.625" style="24" customWidth="1"/>
    <col min="4360" max="4609" width="9" style="24"/>
    <col min="4610" max="4610" width="9.875" style="24" bestFit="1" customWidth="1"/>
    <col min="4611" max="4611" width="9" style="24"/>
    <col min="4612" max="4612" width="14.5" style="24" customWidth="1"/>
    <col min="4613" max="4614" width="9" style="24"/>
    <col min="4615" max="4615" width="12.625" style="24" customWidth="1"/>
    <col min="4616" max="4865" width="9" style="24"/>
    <col min="4866" max="4866" width="9.875" style="24" bestFit="1" customWidth="1"/>
    <col min="4867" max="4867" width="9" style="24"/>
    <col min="4868" max="4868" width="14.5" style="24" customWidth="1"/>
    <col min="4869" max="4870" width="9" style="24"/>
    <col min="4871" max="4871" width="12.625" style="24" customWidth="1"/>
    <col min="4872" max="5121" width="9" style="24"/>
    <col min="5122" max="5122" width="9.875" style="24" bestFit="1" customWidth="1"/>
    <col min="5123" max="5123" width="9" style="24"/>
    <col min="5124" max="5124" width="14.5" style="24" customWidth="1"/>
    <col min="5125" max="5126" width="9" style="24"/>
    <col min="5127" max="5127" width="12.625" style="24" customWidth="1"/>
    <col min="5128" max="5377" width="9" style="24"/>
    <col min="5378" max="5378" width="9.875" style="24" bestFit="1" customWidth="1"/>
    <col min="5379" max="5379" width="9" style="24"/>
    <col min="5380" max="5380" width="14.5" style="24" customWidth="1"/>
    <col min="5381" max="5382" width="9" style="24"/>
    <col min="5383" max="5383" width="12.625" style="24" customWidth="1"/>
    <col min="5384" max="5633" width="9" style="24"/>
    <col min="5634" max="5634" width="9.875" style="24" bestFit="1" customWidth="1"/>
    <col min="5635" max="5635" width="9" style="24"/>
    <col min="5636" max="5636" width="14.5" style="24" customWidth="1"/>
    <col min="5637" max="5638" width="9" style="24"/>
    <col min="5639" max="5639" width="12.625" style="24" customWidth="1"/>
    <col min="5640" max="5889" width="9" style="24"/>
    <col min="5890" max="5890" width="9.875" style="24" bestFit="1" customWidth="1"/>
    <col min="5891" max="5891" width="9" style="24"/>
    <col min="5892" max="5892" width="14.5" style="24" customWidth="1"/>
    <col min="5893" max="5894" width="9" style="24"/>
    <col min="5895" max="5895" width="12.625" style="24" customWidth="1"/>
    <col min="5896" max="6145" width="9" style="24"/>
    <col min="6146" max="6146" width="9.875" style="24" bestFit="1" customWidth="1"/>
    <col min="6147" max="6147" width="9" style="24"/>
    <col min="6148" max="6148" width="14.5" style="24" customWidth="1"/>
    <col min="6149" max="6150" width="9" style="24"/>
    <col min="6151" max="6151" width="12.625" style="24" customWidth="1"/>
    <col min="6152" max="6401" width="9" style="24"/>
    <col min="6402" max="6402" width="9.875" style="24" bestFit="1" customWidth="1"/>
    <col min="6403" max="6403" width="9" style="24"/>
    <col min="6404" max="6404" width="14.5" style="24" customWidth="1"/>
    <col min="6405" max="6406" width="9" style="24"/>
    <col min="6407" max="6407" width="12.625" style="24" customWidth="1"/>
    <col min="6408" max="6657" width="9" style="24"/>
    <col min="6658" max="6658" width="9.875" style="24" bestFit="1" customWidth="1"/>
    <col min="6659" max="6659" width="9" style="24"/>
    <col min="6660" max="6660" width="14.5" style="24" customWidth="1"/>
    <col min="6661" max="6662" width="9" style="24"/>
    <col min="6663" max="6663" width="12.625" style="24" customWidth="1"/>
    <col min="6664" max="6913" width="9" style="24"/>
    <col min="6914" max="6914" width="9.875" style="24" bestFit="1" customWidth="1"/>
    <col min="6915" max="6915" width="9" style="24"/>
    <col min="6916" max="6916" width="14.5" style="24" customWidth="1"/>
    <col min="6917" max="6918" width="9" style="24"/>
    <col min="6919" max="6919" width="12.625" style="24" customWidth="1"/>
    <col min="6920" max="7169" width="9" style="24"/>
    <col min="7170" max="7170" width="9.875" style="24" bestFit="1" customWidth="1"/>
    <col min="7171" max="7171" width="9" style="24"/>
    <col min="7172" max="7172" width="14.5" style="24" customWidth="1"/>
    <col min="7173" max="7174" width="9" style="24"/>
    <col min="7175" max="7175" width="12.625" style="24" customWidth="1"/>
    <col min="7176" max="7425" width="9" style="24"/>
    <col min="7426" max="7426" width="9.875" style="24" bestFit="1" customWidth="1"/>
    <col min="7427" max="7427" width="9" style="24"/>
    <col min="7428" max="7428" width="14.5" style="24" customWidth="1"/>
    <col min="7429" max="7430" width="9" style="24"/>
    <col min="7431" max="7431" width="12.625" style="24" customWidth="1"/>
    <col min="7432" max="7681" width="9" style="24"/>
    <col min="7682" max="7682" width="9.875" style="24" bestFit="1" customWidth="1"/>
    <col min="7683" max="7683" width="9" style="24"/>
    <col min="7684" max="7684" width="14.5" style="24" customWidth="1"/>
    <col min="7685" max="7686" width="9" style="24"/>
    <col min="7687" max="7687" width="12.625" style="24" customWidth="1"/>
    <col min="7688" max="7937" width="9" style="24"/>
    <col min="7938" max="7938" width="9.875" style="24" bestFit="1" customWidth="1"/>
    <col min="7939" max="7939" width="9" style="24"/>
    <col min="7940" max="7940" width="14.5" style="24" customWidth="1"/>
    <col min="7941" max="7942" width="9" style="24"/>
    <col min="7943" max="7943" width="12.625" style="24" customWidth="1"/>
    <col min="7944" max="8193" width="9" style="24"/>
    <col min="8194" max="8194" width="9.875" style="24" bestFit="1" customWidth="1"/>
    <col min="8195" max="8195" width="9" style="24"/>
    <col min="8196" max="8196" width="14.5" style="24" customWidth="1"/>
    <col min="8197" max="8198" width="9" style="24"/>
    <col min="8199" max="8199" width="12.625" style="24" customWidth="1"/>
    <col min="8200" max="8449" width="9" style="24"/>
    <col min="8450" max="8450" width="9.875" style="24" bestFit="1" customWidth="1"/>
    <col min="8451" max="8451" width="9" style="24"/>
    <col min="8452" max="8452" width="14.5" style="24" customWidth="1"/>
    <col min="8453" max="8454" width="9" style="24"/>
    <col min="8455" max="8455" width="12.625" style="24" customWidth="1"/>
    <col min="8456" max="8705" width="9" style="24"/>
    <col min="8706" max="8706" width="9.875" style="24" bestFit="1" customWidth="1"/>
    <col min="8707" max="8707" width="9" style="24"/>
    <col min="8708" max="8708" width="14.5" style="24" customWidth="1"/>
    <col min="8709" max="8710" width="9" style="24"/>
    <col min="8711" max="8711" width="12.625" style="24" customWidth="1"/>
    <col min="8712" max="8961" width="9" style="24"/>
    <col min="8962" max="8962" width="9.875" style="24" bestFit="1" customWidth="1"/>
    <col min="8963" max="8963" width="9" style="24"/>
    <col min="8964" max="8964" width="14.5" style="24" customWidth="1"/>
    <col min="8965" max="8966" width="9" style="24"/>
    <col min="8967" max="8967" width="12.625" style="24" customWidth="1"/>
    <col min="8968" max="9217" width="9" style="24"/>
    <col min="9218" max="9218" width="9.875" style="24" bestFit="1" customWidth="1"/>
    <col min="9219" max="9219" width="9" style="24"/>
    <col min="9220" max="9220" width="14.5" style="24" customWidth="1"/>
    <col min="9221" max="9222" width="9" style="24"/>
    <col min="9223" max="9223" width="12.625" style="24" customWidth="1"/>
    <col min="9224" max="9473" width="9" style="24"/>
    <col min="9474" max="9474" width="9.875" style="24" bestFit="1" customWidth="1"/>
    <col min="9475" max="9475" width="9" style="24"/>
    <col min="9476" max="9476" width="14.5" style="24" customWidth="1"/>
    <col min="9477" max="9478" width="9" style="24"/>
    <col min="9479" max="9479" width="12.625" style="24" customWidth="1"/>
    <col min="9480" max="9729" width="9" style="24"/>
    <col min="9730" max="9730" width="9.875" style="24" bestFit="1" customWidth="1"/>
    <col min="9731" max="9731" width="9" style="24"/>
    <col min="9732" max="9732" width="14.5" style="24" customWidth="1"/>
    <col min="9733" max="9734" width="9" style="24"/>
    <col min="9735" max="9735" width="12.625" style="24" customWidth="1"/>
    <col min="9736" max="9985" width="9" style="24"/>
    <col min="9986" max="9986" width="9.875" style="24" bestFit="1" customWidth="1"/>
    <col min="9987" max="9987" width="9" style="24"/>
    <col min="9988" max="9988" width="14.5" style="24" customWidth="1"/>
    <col min="9989" max="9990" width="9" style="24"/>
    <col min="9991" max="9991" width="12.625" style="24" customWidth="1"/>
    <col min="9992" max="10241" width="9" style="24"/>
    <col min="10242" max="10242" width="9.875" style="24" bestFit="1" customWidth="1"/>
    <col min="10243" max="10243" width="9" style="24"/>
    <col min="10244" max="10244" width="14.5" style="24" customWidth="1"/>
    <col min="10245" max="10246" width="9" style="24"/>
    <col min="10247" max="10247" width="12.625" style="24" customWidth="1"/>
    <col min="10248" max="10497" width="9" style="24"/>
    <col min="10498" max="10498" width="9.875" style="24" bestFit="1" customWidth="1"/>
    <col min="10499" max="10499" width="9" style="24"/>
    <col min="10500" max="10500" width="14.5" style="24" customWidth="1"/>
    <col min="10501" max="10502" width="9" style="24"/>
    <col min="10503" max="10503" width="12.625" style="24" customWidth="1"/>
    <col min="10504" max="10753" width="9" style="24"/>
    <col min="10754" max="10754" width="9.875" style="24" bestFit="1" customWidth="1"/>
    <col min="10755" max="10755" width="9" style="24"/>
    <col min="10756" max="10756" width="14.5" style="24" customWidth="1"/>
    <col min="10757" max="10758" width="9" style="24"/>
    <col min="10759" max="10759" width="12.625" style="24" customWidth="1"/>
    <col min="10760" max="11009" width="9" style="24"/>
    <col min="11010" max="11010" width="9.875" style="24" bestFit="1" customWidth="1"/>
    <col min="11011" max="11011" width="9" style="24"/>
    <col min="11012" max="11012" width="14.5" style="24" customWidth="1"/>
    <col min="11013" max="11014" width="9" style="24"/>
    <col min="11015" max="11015" width="12.625" style="24" customWidth="1"/>
    <col min="11016" max="11265" width="9" style="24"/>
    <col min="11266" max="11266" width="9.875" style="24" bestFit="1" customWidth="1"/>
    <col min="11267" max="11267" width="9" style="24"/>
    <col min="11268" max="11268" width="14.5" style="24" customWidth="1"/>
    <col min="11269" max="11270" width="9" style="24"/>
    <col min="11271" max="11271" width="12.625" style="24" customWidth="1"/>
    <col min="11272" max="11521" width="9" style="24"/>
    <col min="11522" max="11522" width="9.875" style="24" bestFit="1" customWidth="1"/>
    <col min="11523" max="11523" width="9" style="24"/>
    <col min="11524" max="11524" width="14.5" style="24" customWidth="1"/>
    <col min="11525" max="11526" width="9" style="24"/>
    <col min="11527" max="11527" width="12.625" style="24" customWidth="1"/>
    <col min="11528" max="11777" width="9" style="24"/>
    <col min="11778" max="11778" width="9.875" style="24" bestFit="1" customWidth="1"/>
    <col min="11779" max="11779" width="9" style="24"/>
    <col min="11780" max="11780" width="14.5" style="24" customWidth="1"/>
    <col min="11781" max="11782" width="9" style="24"/>
    <col min="11783" max="11783" width="12.625" style="24" customWidth="1"/>
    <col min="11784" max="12033" width="9" style="24"/>
    <col min="12034" max="12034" width="9.875" style="24" bestFit="1" customWidth="1"/>
    <col min="12035" max="12035" width="9" style="24"/>
    <col min="12036" max="12036" width="14.5" style="24" customWidth="1"/>
    <col min="12037" max="12038" width="9" style="24"/>
    <col min="12039" max="12039" width="12.625" style="24" customWidth="1"/>
    <col min="12040" max="12289" width="9" style="24"/>
    <col min="12290" max="12290" width="9.875" style="24" bestFit="1" customWidth="1"/>
    <col min="12291" max="12291" width="9" style="24"/>
    <col min="12292" max="12292" width="14.5" style="24" customWidth="1"/>
    <col min="12293" max="12294" width="9" style="24"/>
    <col min="12295" max="12295" width="12.625" style="24" customWidth="1"/>
    <col min="12296" max="12545" width="9" style="24"/>
    <col min="12546" max="12546" width="9.875" style="24" bestFit="1" customWidth="1"/>
    <col min="12547" max="12547" width="9" style="24"/>
    <col min="12548" max="12548" width="14.5" style="24" customWidth="1"/>
    <col min="12549" max="12550" width="9" style="24"/>
    <col min="12551" max="12551" width="12.625" style="24" customWidth="1"/>
    <col min="12552" max="12801" width="9" style="24"/>
    <col min="12802" max="12802" width="9.875" style="24" bestFit="1" customWidth="1"/>
    <col min="12803" max="12803" width="9" style="24"/>
    <col min="12804" max="12804" width="14.5" style="24" customWidth="1"/>
    <col min="12805" max="12806" width="9" style="24"/>
    <col min="12807" max="12807" width="12.625" style="24" customWidth="1"/>
    <col min="12808" max="13057" width="9" style="24"/>
    <col min="13058" max="13058" width="9.875" style="24" bestFit="1" customWidth="1"/>
    <col min="13059" max="13059" width="9" style="24"/>
    <col min="13060" max="13060" width="14.5" style="24" customWidth="1"/>
    <col min="13061" max="13062" width="9" style="24"/>
    <col min="13063" max="13063" width="12.625" style="24" customWidth="1"/>
    <col min="13064" max="13313" width="9" style="24"/>
    <col min="13314" max="13314" width="9.875" style="24" bestFit="1" customWidth="1"/>
    <col min="13315" max="13315" width="9" style="24"/>
    <col min="13316" max="13316" width="14.5" style="24" customWidth="1"/>
    <col min="13317" max="13318" width="9" style="24"/>
    <col min="13319" max="13319" width="12.625" style="24" customWidth="1"/>
    <col min="13320" max="13569" width="9" style="24"/>
    <col min="13570" max="13570" width="9.875" style="24" bestFit="1" customWidth="1"/>
    <col min="13571" max="13571" width="9" style="24"/>
    <col min="13572" max="13572" width="14.5" style="24" customWidth="1"/>
    <col min="13573" max="13574" width="9" style="24"/>
    <col min="13575" max="13575" width="12.625" style="24" customWidth="1"/>
    <col min="13576" max="13825" width="9" style="24"/>
    <col min="13826" max="13826" width="9.875" style="24" bestFit="1" customWidth="1"/>
    <col min="13827" max="13827" width="9" style="24"/>
    <col min="13828" max="13828" width="14.5" style="24" customWidth="1"/>
    <col min="13829" max="13830" width="9" style="24"/>
    <col min="13831" max="13831" width="12.625" style="24" customWidth="1"/>
    <col min="13832" max="14081" width="9" style="24"/>
    <col min="14082" max="14082" width="9.875" style="24" bestFit="1" customWidth="1"/>
    <col min="14083" max="14083" width="9" style="24"/>
    <col min="14084" max="14084" width="14.5" style="24" customWidth="1"/>
    <col min="14085" max="14086" width="9" style="24"/>
    <col min="14087" max="14087" width="12.625" style="24" customWidth="1"/>
    <col min="14088" max="14337" width="9" style="24"/>
    <col min="14338" max="14338" width="9.875" style="24" bestFit="1" customWidth="1"/>
    <col min="14339" max="14339" width="9" style="24"/>
    <col min="14340" max="14340" width="14.5" style="24" customWidth="1"/>
    <col min="14341" max="14342" width="9" style="24"/>
    <col min="14343" max="14343" width="12.625" style="24" customWidth="1"/>
    <col min="14344" max="14593" width="9" style="24"/>
    <col min="14594" max="14594" width="9.875" style="24" bestFit="1" customWidth="1"/>
    <col min="14595" max="14595" width="9" style="24"/>
    <col min="14596" max="14596" width="14.5" style="24" customWidth="1"/>
    <col min="14597" max="14598" width="9" style="24"/>
    <col min="14599" max="14599" width="12.625" style="24" customWidth="1"/>
    <col min="14600" max="14849" width="9" style="24"/>
    <col min="14850" max="14850" width="9.875" style="24" bestFit="1" customWidth="1"/>
    <col min="14851" max="14851" width="9" style="24"/>
    <col min="14852" max="14852" width="14.5" style="24" customWidth="1"/>
    <col min="14853" max="14854" width="9" style="24"/>
    <col min="14855" max="14855" width="12.625" style="24" customWidth="1"/>
    <col min="14856" max="15105" width="9" style="24"/>
    <col min="15106" max="15106" width="9.875" style="24" bestFit="1" customWidth="1"/>
    <col min="15107" max="15107" width="9" style="24"/>
    <col min="15108" max="15108" width="14.5" style="24" customWidth="1"/>
    <col min="15109" max="15110" width="9" style="24"/>
    <col min="15111" max="15111" width="12.625" style="24" customWidth="1"/>
    <col min="15112" max="15361" width="9" style="24"/>
    <col min="15362" max="15362" width="9.875" style="24" bestFit="1" customWidth="1"/>
    <col min="15363" max="15363" width="9" style="24"/>
    <col min="15364" max="15364" width="14.5" style="24" customWidth="1"/>
    <col min="15365" max="15366" width="9" style="24"/>
    <col min="15367" max="15367" width="12.625" style="24" customWidth="1"/>
    <col min="15368" max="15617" width="9" style="24"/>
    <col min="15618" max="15618" width="9.875" style="24" bestFit="1" customWidth="1"/>
    <col min="15619" max="15619" width="9" style="24"/>
    <col min="15620" max="15620" width="14.5" style="24" customWidth="1"/>
    <col min="15621" max="15622" width="9" style="24"/>
    <col min="15623" max="15623" width="12.625" style="24" customWidth="1"/>
    <col min="15624" max="15873" width="9" style="24"/>
    <col min="15874" max="15874" width="9.875" style="24" bestFit="1" customWidth="1"/>
    <col min="15875" max="15875" width="9" style="24"/>
    <col min="15876" max="15876" width="14.5" style="24" customWidth="1"/>
    <col min="15877" max="15878" width="9" style="24"/>
    <col min="15879" max="15879" width="12.625" style="24" customWidth="1"/>
    <col min="15880" max="16129" width="9" style="24"/>
    <col min="16130" max="16130" width="9.875" style="24" bestFit="1" customWidth="1"/>
    <col min="16131" max="16131" width="9" style="24"/>
    <col min="16132" max="16132" width="14.5" style="24" customWidth="1"/>
    <col min="16133" max="16134" width="9" style="24"/>
    <col min="16135" max="16135" width="12.625" style="24" customWidth="1"/>
    <col min="16136" max="16384" width="9" style="24"/>
  </cols>
  <sheetData>
    <row r="2" spans="1:11" ht="31.5" x14ac:dyDescent="0.25">
      <c r="B2" s="161" t="s">
        <v>232</v>
      </c>
      <c r="C2" s="57" t="s">
        <v>484</v>
      </c>
      <c r="D2" s="57" t="s">
        <v>485</v>
      </c>
      <c r="E2" s="57" t="s">
        <v>486</v>
      </c>
      <c r="F2" s="57" t="s">
        <v>487</v>
      </c>
      <c r="G2" s="57" t="s">
        <v>488</v>
      </c>
      <c r="H2" s="162"/>
      <c r="K2" s="23"/>
    </row>
    <row r="3" spans="1:11" x14ac:dyDescent="0.25">
      <c r="B3" s="56">
        <v>1</v>
      </c>
      <c r="C3" s="163"/>
      <c r="D3" s="163" t="s">
        <v>489</v>
      </c>
      <c r="E3" s="163">
        <v>22</v>
      </c>
      <c r="F3" s="164" t="str">
        <f>IF(E3&gt;=22,"A",IF(E3&gt;=20,"B",IF(E3&gt;=18,"C","D")))</f>
        <v>A</v>
      </c>
      <c r="G3" s="164">
        <f>HLOOKUP(D3,$B$19:$E$23,IF(F3="A",2,IF(F3="B",3,IF(F3="C",4,5))),0)</f>
        <v>500000</v>
      </c>
    </row>
    <row r="4" spans="1:11" x14ac:dyDescent="0.25">
      <c r="B4" s="56">
        <v>2</v>
      </c>
      <c r="C4" s="163"/>
      <c r="D4" s="163" t="s">
        <v>490</v>
      </c>
      <c r="E4" s="163">
        <v>21</v>
      </c>
      <c r="F4" s="164" t="str">
        <f t="shared" ref="F4:F11" si="0">IF(E4&gt;=22,"A",IF(E4&gt;=20,"B",IF(E4&gt;=18,"C","D")))</f>
        <v>B</v>
      </c>
      <c r="G4" s="164">
        <f t="shared" ref="G4:G11" si="1">HLOOKUP(D4,$B$19:$E$23,IF(F4="A",2,IF(F4="B",3,IF(F4="C",4,5))),0)</f>
        <v>150000</v>
      </c>
    </row>
    <row r="5" spans="1:11" x14ac:dyDescent="0.25">
      <c r="B5" s="56">
        <v>3</v>
      </c>
      <c r="C5" s="163"/>
      <c r="D5" s="163" t="s">
        <v>491</v>
      </c>
      <c r="E5" s="163">
        <v>20</v>
      </c>
      <c r="F5" s="164" t="str">
        <f t="shared" si="0"/>
        <v>B</v>
      </c>
      <c r="G5" s="164">
        <f t="shared" si="1"/>
        <v>200000</v>
      </c>
    </row>
    <row r="6" spans="1:11" x14ac:dyDescent="0.25">
      <c r="B6" s="56">
        <v>4</v>
      </c>
      <c r="C6" s="163"/>
      <c r="D6" s="163" t="s">
        <v>489</v>
      </c>
      <c r="E6" s="163">
        <v>20</v>
      </c>
      <c r="F6" s="164" t="str">
        <f t="shared" si="0"/>
        <v>B</v>
      </c>
      <c r="G6" s="164">
        <f t="shared" si="1"/>
        <v>300000</v>
      </c>
    </row>
    <row r="7" spans="1:11" x14ac:dyDescent="0.25">
      <c r="B7" s="56">
        <v>5</v>
      </c>
      <c r="C7" s="163"/>
      <c r="D7" s="163" t="s">
        <v>490</v>
      </c>
      <c r="E7" s="163">
        <v>21</v>
      </c>
      <c r="F7" s="164" t="str">
        <f t="shared" si="0"/>
        <v>B</v>
      </c>
      <c r="G7" s="164">
        <f t="shared" si="1"/>
        <v>150000</v>
      </c>
    </row>
    <row r="8" spans="1:11" x14ac:dyDescent="0.25">
      <c r="B8" s="56">
        <v>6</v>
      </c>
      <c r="C8" s="163"/>
      <c r="D8" s="163" t="s">
        <v>491</v>
      </c>
      <c r="E8" s="163">
        <v>22</v>
      </c>
      <c r="F8" s="164" t="str">
        <f t="shared" si="0"/>
        <v>A</v>
      </c>
      <c r="G8" s="164">
        <f t="shared" si="1"/>
        <v>400000</v>
      </c>
    </row>
    <row r="9" spans="1:11" x14ac:dyDescent="0.25">
      <c r="B9" s="56">
        <v>7</v>
      </c>
      <c r="C9" s="163"/>
      <c r="D9" s="163" t="s">
        <v>491</v>
      </c>
      <c r="E9" s="163">
        <v>19</v>
      </c>
      <c r="F9" s="164" t="str">
        <f t="shared" si="0"/>
        <v>C</v>
      </c>
      <c r="G9" s="164">
        <f t="shared" si="1"/>
        <v>0</v>
      </c>
    </row>
    <row r="10" spans="1:11" x14ac:dyDescent="0.25">
      <c r="B10" s="56">
        <v>8</v>
      </c>
      <c r="C10" s="163"/>
      <c r="D10" s="163" t="s">
        <v>490</v>
      </c>
      <c r="E10" s="163">
        <v>18</v>
      </c>
      <c r="F10" s="164" t="str">
        <f t="shared" si="0"/>
        <v>C</v>
      </c>
      <c r="G10" s="164">
        <f t="shared" si="1"/>
        <v>0</v>
      </c>
    </row>
    <row r="11" spans="1:11" x14ac:dyDescent="0.25">
      <c r="B11" s="56">
        <v>9</v>
      </c>
      <c r="C11" s="163"/>
      <c r="D11" s="163" t="s">
        <v>491</v>
      </c>
      <c r="E11" s="163">
        <v>22</v>
      </c>
      <c r="F11" s="164" t="str">
        <f t="shared" si="0"/>
        <v>A</v>
      </c>
      <c r="G11" s="164">
        <f t="shared" si="1"/>
        <v>400000</v>
      </c>
    </row>
    <row r="12" spans="1:11" x14ac:dyDescent="0.25">
      <c r="A12" s="23" t="s">
        <v>492</v>
      </c>
    </row>
    <row r="13" spans="1:11" x14ac:dyDescent="0.25">
      <c r="A13" s="24" t="s">
        <v>493</v>
      </c>
    </row>
    <row r="14" spans="1:11" x14ac:dyDescent="0.25">
      <c r="B14" s="24" t="s">
        <v>494</v>
      </c>
    </row>
    <row r="15" spans="1:11" x14ac:dyDescent="0.25">
      <c r="B15" s="24" t="s">
        <v>495</v>
      </c>
    </row>
    <row r="16" spans="1:11" x14ac:dyDescent="0.25">
      <c r="B16" s="24" t="s">
        <v>496</v>
      </c>
    </row>
    <row r="17" spans="1:5" x14ac:dyDescent="0.25">
      <c r="B17" s="24" t="s">
        <v>497</v>
      </c>
    </row>
    <row r="18" spans="1:5" x14ac:dyDescent="0.25">
      <c r="A18" s="24" t="s">
        <v>498</v>
      </c>
    </row>
    <row r="19" spans="1:5" x14ac:dyDescent="0.25">
      <c r="B19" s="56"/>
      <c r="C19" s="56" t="s">
        <v>489</v>
      </c>
      <c r="D19" s="56" t="s">
        <v>491</v>
      </c>
      <c r="E19" s="56" t="s">
        <v>490</v>
      </c>
    </row>
    <row r="20" spans="1:5" x14ac:dyDescent="0.25">
      <c r="B20" s="56" t="s">
        <v>283</v>
      </c>
      <c r="C20" s="163">
        <v>500000</v>
      </c>
      <c r="D20" s="163">
        <v>400000</v>
      </c>
      <c r="E20" s="163">
        <v>300000</v>
      </c>
    </row>
    <row r="21" spans="1:5" x14ac:dyDescent="0.25">
      <c r="B21" s="56" t="s">
        <v>287</v>
      </c>
      <c r="C21" s="163">
        <v>300000</v>
      </c>
      <c r="D21" s="163">
        <v>200000</v>
      </c>
      <c r="E21" s="163">
        <v>150000</v>
      </c>
    </row>
    <row r="22" spans="1:5" x14ac:dyDescent="0.25">
      <c r="B22" s="56" t="s">
        <v>291</v>
      </c>
      <c r="C22" s="163">
        <v>100000</v>
      </c>
      <c r="D22" s="163">
        <v>0</v>
      </c>
      <c r="E22" s="163">
        <v>0</v>
      </c>
    </row>
    <row r="23" spans="1:5" x14ac:dyDescent="0.25">
      <c r="B23" s="56" t="s">
        <v>295</v>
      </c>
      <c r="C23" s="163">
        <v>0</v>
      </c>
      <c r="D23" s="163">
        <v>0</v>
      </c>
      <c r="E23" s="163">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7"/>
  <sheetViews>
    <sheetView workbookViewId="0">
      <selection sqref="A1:XFD1048576"/>
    </sheetView>
  </sheetViews>
  <sheetFormatPr defaultRowHeight="15.75" x14ac:dyDescent="0.25"/>
  <cols>
    <col min="1" max="1" width="4.625" style="24" customWidth="1"/>
    <col min="2" max="2" width="9" style="24"/>
    <col min="3" max="3" width="9.875" style="24" bestFit="1" customWidth="1"/>
    <col min="4" max="10" width="9" style="24"/>
    <col min="11" max="11" width="9.875" style="24" bestFit="1" customWidth="1"/>
    <col min="12" max="256" width="9" style="24"/>
    <col min="257" max="257" width="4.625" style="24" customWidth="1"/>
    <col min="258" max="258" width="9" style="24"/>
    <col min="259" max="259" width="9.875" style="24" bestFit="1" customWidth="1"/>
    <col min="260" max="266" width="9" style="24"/>
    <col min="267" max="267" width="9.875" style="24" bestFit="1" customWidth="1"/>
    <col min="268" max="512" width="9" style="24"/>
    <col min="513" max="513" width="4.625" style="24" customWidth="1"/>
    <col min="514" max="514" width="9" style="24"/>
    <col min="515" max="515" width="9.875" style="24" bestFit="1" customWidth="1"/>
    <col min="516" max="522" width="9" style="24"/>
    <col min="523" max="523" width="9.875" style="24" bestFit="1" customWidth="1"/>
    <col min="524" max="768" width="9" style="24"/>
    <col min="769" max="769" width="4.625" style="24" customWidth="1"/>
    <col min="770" max="770" width="9" style="24"/>
    <col min="771" max="771" width="9.875" style="24" bestFit="1" customWidth="1"/>
    <col min="772" max="778" width="9" style="24"/>
    <col min="779" max="779" width="9.875" style="24" bestFit="1" customWidth="1"/>
    <col min="780" max="1024" width="9" style="24"/>
    <col min="1025" max="1025" width="4.625" style="24" customWidth="1"/>
    <col min="1026" max="1026" width="9" style="24"/>
    <col min="1027" max="1027" width="9.875" style="24" bestFit="1" customWidth="1"/>
    <col min="1028" max="1034" width="9" style="24"/>
    <col min="1035" max="1035" width="9.875" style="24" bestFit="1" customWidth="1"/>
    <col min="1036" max="1280" width="9" style="24"/>
    <col min="1281" max="1281" width="4.625" style="24" customWidth="1"/>
    <col min="1282" max="1282" width="9" style="24"/>
    <col min="1283" max="1283" width="9.875" style="24" bestFit="1" customWidth="1"/>
    <col min="1284" max="1290" width="9" style="24"/>
    <col min="1291" max="1291" width="9.875" style="24" bestFit="1" customWidth="1"/>
    <col min="1292" max="1536" width="9" style="24"/>
    <col min="1537" max="1537" width="4.625" style="24" customWidth="1"/>
    <col min="1538" max="1538" width="9" style="24"/>
    <col min="1539" max="1539" width="9.875" style="24" bestFit="1" customWidth="1"/>
    <col min="1540" max="1546" width="9" style="24"/>
    <col min="1547" max="1547" width="9.875" style="24" bestFit="1" customWidth="1"/>
    <col min="1548" max="1792" width="9" style="24"/>
    <col min="1793" max="1793" width="4.625" style="24" customWidth="1"/>
    <col min="1794" max="1794" width="9" style="24"/>
    <col min="1795" max="1795" width="9.875" style="24" bestFit="1" customWidth="1"/>
    <col min="1796" max="1802" width="9" style="24"/>
    <col min="1803" max="1803" width="9.875" style="24" bestFit="1" customWidth="1"/>
    <col min="1804" max="2048" width="9" style="24"/>
    <col min="2049" max="2049" width="4.625" style="24" customWidth="1"/>
    <col min="2050" max="2050" width="9" style="24"/>
    <col min="2051" max="2051" width="9.875" style="24" bestFit="1" customWidth="1"/>
    <col min="2052" max="2058" width="9" style="24"/>
    <col min="2059" max="2059" width="9.875" style="24" bestFit="1" customWidth="1"/>
    <col min="2060" max="2304" width="9" style="24"/>
    <col min="2305" max="2305" width="4.625" style="24" customWidth="1"/>
    <col min="2306" max="2306" width="9" style="24"/>
    <col min="2307" max="2307" width="9.875" style="24" bestFit="1" customWidth="1"/>
    <col min="2308" max="2314" width="9" style="24"/>
    <col min="2315" max="2315" width="9.875" style="24" bestFit="1" customWidth="1"/>
    <col min="2316" max="2560" width="9" style="24"/>
    <col min="2561" max="2561" width="4.625" style="24" customWidth="1"/>
    <col min="2562" max="2562" width="9" style="24"/>
    <col min="2563" max="2563" width="9.875" style="24" bestFit="1" customWidth="1"/>
    <col min="2564" max="2570" width="9" style="24"/>
    <col min="2571" max="2571" width="9.875" style="24" bestFit="1" customWidth="1"/>
    <col min="2572" max="2816" width="9" style="24"/>
    <col min="2817" max="2817" width="4.625" style="24" customWidth="1"/>
    <col min="2818" max="2818" width="9" style="24"/>
    <col min="2819" max="2819" width="9.875" style="24" bestFit="1" customWidth="1"/>
    <col min="2820" max="2826" width="9" style="24"/>
    <col min="2827" max="2827" width="9.875" style="24" bestFit="1" customWidth="1"/>
    <col min="2828" max="3072" width="9" style="24"/>
    <col min="3073" max="3073" width="4.625" style="24" customWidth="1"/>
    <col min="3074" max="3074" width="9" style="24"/>
    <col min="3075" max="3075" width="9.875" style="24" bestFit="1" customWidth="1"/>
    <col min="3076" max="3082" width="9" style="24"/>
    <col min="3083" max="3083" width="9.875" style="24" bestFit="1" customWidth="1"/>
    <col min="3084" max="3328" width="9" style="24"/>
    <col min="3329" max="3329" width="4.625" style="24" customWidth="1"/>
    <col min="3330" max="3330" width="9" style="24"/>
    <col min="3331" max="3331" width="9.875" style="24" bestFit="1" customWidth="1"/>
    <col min="3332" max="3338" width="9" style="24"/>
    <col min="3339" max="3339" width="9.875" style="24" bestFit="1" customWidth="1"/>
    <col min="3340" max="3584" width="9" style="24"/>
    <col min="3585" max="3585" width="4.625" style="24" customWidth="1"/>
    <col min="3586" max="3586" width="9" style="24"/>
    <col min="3587" max="3587" width="9.875" style="24" bestFit="1" customWidth="1"/>
    <col min="3588" max="3594" width="9" style="24"/>
    <col min="3595" max="3595" width="9.875" style="24" bestFit="1" customWidth="1"/>
    <col min="3596" max="3840" width="9" style="24"/>
    <col min="3841" max="3841" width="4.625" style="24" customWidth="1"/>
    <col min="3842" max="3842" width="9" style="24"/>
    <col min="3843" max="3843" width="9.875" style="24" bestFit="1" customWidth="1"/>
    <col min="3844" max="3850" width="9" style="24"/>
    <col min="3851" max="3851" width="9.875" style="24" bestFit="1" customWidth="1"/>
    <col min="3852" max="4096" width="9" style="24"/>
    <col min="4097" max="4097" width="4.625" style="24" customWidth="1"/>
    <col min="4098" max="4098" width="9" style="24"/>
    <col min="4099" max="4099" width="9.875" style="24" bestFit="1" customWidth="1"/>
    <col min="4100" max="4106" width="9" style="24"/>
    <col min="4107" max="4107" width="9.875" style="24" bestFit="1" customWidth="1"/>
    <col min="4108" max="4352" width="9" style="24"/>
    <col min="4353" max="4353" width="4.625" style="24" customWidth="1"/>
    <col min="4354" max="4354" width="9" style="24"/>
    <col min="4355" max="4355" width="9.875" style="24" bestFit="1" customWidth="1"/>
    <col min="4356" max="4362" width="9" style="24"/>
    <col min="4363" max="4363" width="9.875" style="24" bestFit="1" customWidth="1"/>
    <col min="4364" max="4608" width="9" style="24"/>
    <col min="4609" max="4609" width="4.625" style="24" customWidth="1"/>
    <col min="4610" max="4610" width="9" style="24"/>
    <col min="4611" max="4611" width="9.875" style="24" bestFit="1" customWidth="1"/>
    <col min="4612" max="4618" width="9" style="24"/>
    <col min="4619" max="4619" width="9.875" style="24" bestFit="1" customWidth="1"/>
    <col min="4620" max="4864" width="9" style="24"/>
    <col min="4865" max="4865" width="4.625" style="24" customWidth="1"/>
    <col min="4866" max="4866" width="9" style="24"/>
    <col min="4867" max="4867" width="9.875" style="24" bestFit="1" customWidth="1"/>
    <col min="4868" max="4874" width="9" style="24"/>
    <col min="4875" max="4875" width="9.875" style="24" bestFit="1" customWidth="1"/>
    <col min="4876" max="5120" width="9" style="24"/>
    <col min="5121" max="5121" width="4.625" style="24" customWidth="1"/>
    <col min="5122" max="5122" width="9" style="24"/>
    <col min="5123" max="5123" width="9.875" style="24" bestFit="1" customWidth="1"/>
    <col min="5124" max="5130" width="9" style="24"/>
    <col min="5131" max="5131" width="9.875" style="24" bestFit="1" customWidth="1"/>
    <col min="5132" max="5376" width="9" style="24"/>
    <col min="5377" max="5377" width="4.625" style="24" customWidth="1"/>
    <col min="5378" max="5378" width="9" style="24"/>
    <col min="5379" max="5379" width="9.875" style="24" bestFit="1" customWidth="1"/>
    <col min="5380" max="5386" width="9" style="24"/>
    <col min="5387" max="5387" width="9.875" style="24" bestFit="1" customWidth="1"/>
    <col min="5388" max="5632" width="9" style="24"/>
    <col min="5633" max="5633" width="4.625" style="24" customWidth="1"/>
    <col min="5634" max="5634" width="9" style="24"/>
    <col min="5635" max="5635" width="9.875" style="24" bestFit="1" customWidth="1"/>
    <col min="5636" max="5642" width="9" style="24"/>
    <col min="5643" max="5643" width="9.875" style="24" bestFit="1" customWidth="1"/>
    <col min="5644" max="5888" width="9" style="24"/>
    <col min="5889" max="5889" width="4.625" style="24" customWidth="1"/>
    <col min="5890" max="5890" width="9" style="24"/>
    <col min="5891" max="5891" width="9.875" style="24" bestFit="1" customWidth="1"/>
    <col min="5892" max="5898" width="9" style="24"/>
    <col min="5899" max="5899" width="9.875" style="24" bestFit="1" customWidth="1"/>
    <col min="5900" max="6144" width="9" style="24"/>
    <col min="6145" max="6145" width="4.625" style="24" customWidth="1"/>
    <col min="6146" max="6146" width="9" style="24"/>
    <col min="6147" max="6147" width="9.875" style="24" bestFit="1" customWidth="1"/>
    <col min="6148" max="6154" width="9" style="24"/>
    <col min="6155" max="6155" width="9.875" style="24" bestFit="1" customWidth="1"/>
    <col min="6156" max="6400" width="9" style="24"/>
    <col min="6401" max="6401" width="4.625" style="24" customWidth="1"/>
    <col min="6402" max="6402" width="9" style="24"/>
    <col min="6403" max="6403" width="9.875" style="24" bestFit="1" customWidth="1"/>
    <col min="6404" max="6410" width="9" style="24"/>
    <col min="6411" max="6411" width="9.875" style="24" bestFit="1" customWidth="1"/>
    <col min="6412" max="6656" width="9" style="24"/>
    <col min="6657" max="6657" width="4.625" style="24" customWidth="1"/>
    <col min="6658" max="6658" width="9" style="24"/>
    <col min="6659" max="6659" width="9.875" style="24" bestFit="1" customWidth="1"/>
    <col min="6660" max="6666" width="9" style="24"/>
    <col min="6667" max="6667" width="9.875" style="24" bestFit="1" customWidth="1"/>
    <col min="6668" max="6912" width="9" style="24"/>
    <col min="6913" max="6913" width="4.625" style="24" customWidth="1"/>
    <col min="6914" max="6914" width="9" style="24"/>
    <col min="6915" max="6915" width="9.875" style="24" bestFit="1" customWidth="1"/>
    <col min="6916" max="6922" width="9" style="24"/>
    <col min="6923" max="6923" width="9.875" style="24" bestFit="1" customWidth="1"/>
    <col min="6924" max="7168" width="9" style="24"/>
    <col min="7169" max="7169" width="4.625" style="24" customWidth="1"/>
    <col min="7170" max="7170" width="9" style="24"/>
    <col min="7171" max="7171" width="9.875" style="24" bestFit="1" customWidth="1"/>
    <col min="7172" max="7178" width="9" style="24"/>
    <col min="7179" max="7179" width="9.875" style="24" bestFit="1" customWidth="1"/>
    <col min="7180" max="7424" width="9" style="24"/>
    <col min="7425" max="7425" width="4.625" style="24" customWidth="1"/>
    <col min="7426" max="7426" width="9" style="24"/>
    <col min="7427" max="7427" width="9.875" style="24" bestFit="1" customWidth="1"/>
    <col min="7428" max="7434" width="9" style="24"/>
    <col min="7435" max="7435" width="9.875" style="24" bestFit="1" customWidth="1"/>
    <col min="7436" max="7680" width="9" style="24"/>
    <col min="7681" max="7681" width="4.625" style="24" customWidth="1"/>
    <col min="7682" max="7682" width="9" style="24"/>
    <col min="7683" max="7683" width="9.875" style="24" bestFit="1" customWidth="1"/>
    <col min="7684" max="7690" width="9" style="24"/>
    <col min="7691" max="7691" width="9.875" style="24" bestFit="1" customWidth="1"/>
    <col min="7692" max="7936" width="9" style="24"/>
    <col min="7937" max="7937" width="4.625" style="24" customWidth="1"/>
    <col min="7938" max="7938" width="9" style="24"/>
    <col min="7939" max="7939" width="9.875" style="24" bestFit="1" customWidth="1"/>
    <col min="7940" max="7946" width="9" style="24"/>
    <col min="7947" max="7947" width="9.875" style="24" bestFit="1" customWidth="1"/>
    <col min="7948" max="8192" width="9" style="24"/>
    <col min="8193" max="8193" width="4.625" style="24" customWidth="1"/>
    <col min="8194" max="8194" width="9" style="24"/>
    <col min="8195" max="8195" width="9.875" style="24" bestFit="1" customWidth="1"/>
    <col min="8196" max="8202" width="9" style="24"/>
    <col min="8203" max="8203" width="9.875" style="24" bestFit="1" customWidth="1"/>
    <col min="8204" max="8448" width="9" style="24"/>
    <col min="8449" max="8449" width="4.625" style="24" customWidth="1"/>
    <col min="8450" max="8450" width="9" style="24"/>
    <col min="8451" max="8451" width="9.875" style="24" bestFit="1" customWidth="1"/>
    <col min="8452" max="8458" width="9" style="24"/>
    <col min="8459" max="8459" width="9.875" style="24" bestFit="1" customWidth="1"/>
    <col min="8460" max="8704" width="9" style="24"/>
    <col min="8705" max="8705" width="4.625" style="24" customWidth="1"/>
    <col min="8706" max="8706" width="9" style="24"/>
    <col min="8707" max="8707" width="9.875" style="24" bestFit="1" customWidth="1"/>
    <col min="8708" max="8714" width="9" style="24"/>
    <col min="8715" max="8715" width="9.875" style="24" bestFit="1" customWidth="1"/>
    <col min="8716" max="8960" width="9" style="24"/>
    <col min="8961" max="8961" width="4.625" style="24" customWidth="1"/>
    <col min="8962" max="8962" width="9" style="24"/>
    <col min="8963" max="8963" width="9.875" style="24" bestFit="1" customWidth="1"/>
    <col min="8964" max="8970" width="9" style="24"/>
    <col min="8971" max="8971" width="9.875" style="24" bestFit="1" customWidth="1"/>
    <col min="8972" max="9216" width="9" style="24"/>
    <col min="9217" max="9217" width="4.625" style="24" customWidth="1"/>
    <col min="9218" max="9218" width="9" style="24"/>
    <col min="9219" max="9219" width="9.875" style="24" bestFit="1" customWidth="1"/>
    <col min="9220" max="9226" width="9" style="24"/>
    <col min="9227" max="9227" width="9.875" style="24" bestFit="1" customWidth="1"/>
    <col min="9228" max="9472" width="9" style="24"/>
    <col min="9473" max="9473" width="4.625" style="24" customWidth="1"/>
    <col min="9474" max="9474" width="9" style="24"/>
    <col min="9475" max="9475" width="9.875" style="24" bestFit="1" customWidth="1"/>
    <col min="9476" max="9482" width="9" style="24"/>
    <col min="9483" max="9483" width="9.875" style="24" bestFit="1" customWidth="1"/>
    <col min="9484" max="9728" width="9" style="24"/>
    <col min="9729" max="9729" width="4.625" style="24" customWidth="1"/>
    <col min="9730" max="9730" width="9" style="24"/>
    <col min="9731" max="9731" width="9.875" style="24" bestFit="1" customWidth="1"/>
    <col min="9732" max="9738" width="9" style="24"/>
    <col min="9739" max="9739" width="9.875" style="24" bestFit="1" customWidth="1"/>
    <col min="9740" max="9984" width="9" style="24"/>
    <col min="9985" max="9985" width="4.625" style="24" customWidth="1"/>
    <col min="9986" max="9986" width="9" style="24"/>
    <col min="9987" max="9987" width="9.875" style="24" bestFit="1" customWidth="1"/>
    <col min="9988" max="9994" width="9" style="24"/>
    <col min="9995" max="9995" width="9.875" style="24" bestFit="1" customWidth="1"/>
    <col min="9996" max="10240" width="9" style="24"/>
    <col min="10241" max="10241" width="4.625" style="24" customWidth="1"/>
    <col min="10242" max="10242" width="9" style="24"/>
    <col min="10243" max="10243" width="9.875" style="24" bestFit="1" customWidth="1"/>
    <col min="10244" max="10250" width="9" style="24"/>
    <col min="10251" max="10251" width="9.875" style="24" bestFit="1" customWidth="1"/>
    <col min="10252" max="10496" width="9" style="24"/>
    <col min="10497" max="10497" width="4.625" style="24" customWidth="1"/>
    <col min="10498" max="10498" width="9" style="24"/>
    <col min="10499" max="10499" width="9.875" style="24" bestFit="1" customWidth="1"/>
    <col min="10500" max="10506" width="9" style="24"/>
    <col min="10507" max="10507" width="9.875" style="24" bestFit="1" customWidth="1"/>
    <col min="10508" max="10752" width="9" style="24"/>
    <col min="10753" max="10753" width="4.625" style="24" customWidth="1"/>
    <col min="10754" max="10754" width="9" style="24"/>
    <col min="10755" max="10755" width="9.875" style="24" bestFit="1" customWidth="1"/>
    <col min="10756" max="10762" width="9" style="24"/>
    <col min="10763" max="10763" width="9.875" style="24" bestFit="1" customWidth="1"/>
    <col min="10764" max="11008" width="9" style="24"/>
    <col min="11009" max="11009" width="4.625" style="24" customWidth="1"/>
    <col min="11010" max="11010" width="9" style="24"/>
    <col min="11011" max="11011" width="9.875" style="24" bestFit="1" customWidth="1"/>
    <col min="11012" max="11018" width="9" style="24"/>
    <col min="11019" max="11019" width="9.875" style="24" bestFit="1" customWidth="1"/>
    <col min="11020" max="11264" width="9" style="24"/>
    <col min="11265" max="11265" width="4.625" style="24" customWidth="1"/>
    <col min="11266" max="11266" width="9" style="24"/>
    <col min="11267" max="11267" width="9.875" style="24" bestFit="1" customWidth="1"/>
    <col min="11268" max="11274" width="9" style="24"/>
    <col min="11275" max="11275" width="9.875" style="24" bestFit="1" customWidth="1"/>
    <col min="11276" max="11520" width="9" style="24"/>
    <col min="11521" max="11521" width="4.625" style="24" customWidth="1"/>
    <col min="11522" max="11522" width="9" style="24"/>
    <col min="11523" max="11523" width="9.875" style="24" bestFit="1" customWidth="1"/>
    <col min="11524" max="11530" width="9" style="24"/>
    <col min="11531" max="11531" width="9.875" style="24" bestFit="1" customWidth="1"/>
    <col min="11532" max="11776" width="9" style="24"/>
    <col min="11777" max="11777" width="4.625" style="24" customWidth="1"/>
    <col min="11778" max="11778" width="9" style="24"/>
    <col min="11779" max="11779" width="9.875" style="24" bestFit="1" customWidth="1"/>
    <col min="11780" max="11786" width="9" style="24"/>
    <col min="11787" max="11787" width="9.875" style="24" bestFit="1" customWidth="1"/>
    <col min="11788" max="12032" width="9" style="24"/>
    <col min="12033" max="12033" width="4.625" style="24" customWidth="1"/>
    <col min="12034" max="12034" width="9" style="24"/>
    <col min="12035" max="12035" width="9.875" style="24" bestFit="1" customWidth="1"/>
    <col min="12036" max="12042" width="9" style="24"/>
    <col min="12043" max="12043" width="9.875" style="24" bestFit="1" customWidth="1"/>
    <col min="12044" max="12288" width="9" style="24"/>
    <col min="12289" max="12289" width="4.625" style="24" customWidth="1"/>
    <col min="12290" max="12290" width="9" style="24"/>
    <col min="12291" max="12291" width="9.875" style="24" bestFit="1" customWidth="1"/>
    <col min="12292" max="12298" width="9" style="24"/>
    <col min="12299" max="12299" width="9.875" style="24" bestFit="1" customWidth="1"/>
    <col min="12300" max="12544" width="9" style="24"/>
    <col min="12545" max="12545" width="4.625" style="24" customWidth="1"/>
    <col min="12546" max="12546" width="9" style="24"/>
    <col min="12547" max="12547" width="9.875" style="24" bestFit="1" customWidth="1"/>
    <col min="12548" max="12554" width="9" style="24"/>
    <col min="12555" max="12555" width="9.875" style="24" bestFit="1" customWidth="1"/>
    <col min="12556" max="12800" width="9" style="24"/>
    <col min="12801" max="12801" width="4.625" style="24" customWidth="1"/>
    <col min="12802" max="12802" width="9" style="24"/>
    <col min="12803" max="12803" width="9.875" style="24" bestFit="1" customWidth="1"/>
    <col min="12804" max="12810" width="9" style="24"/>
    <col min="12811" max="12811" width="9.875" style="24" bestFit="1" customWidth="1"/>
    <col min="12812" max="13056" width="9" style="24"/>
    <col min="13057" max="13057" width="4.625" style="24" customWidth="1"/>
    <col min="13058" max="13058" width="9" style="24"/>
    <col min="13059" max="13059" width="9.875" style="24" bestFit="1" customWidth="1"/>
    <col min="13060" max="13066" width="9" style="24"/>
    <col min="13067" max="13067" width="9.875" style="24" bestFit="1" customWidth="1"/>
    <col min="13068" max="13312" width="9" style="24"/>
    <col min="13313" max="13313" width="4.625" style="24" customWidth="1"/>
    <col min="13314" max="13314" width="9" style="24"/>
    <col min="13315" max="13315" width="9.875" style="24" bestFit="1" customWidth="1"/>
    <col min="13316" max="13322" width="9" style="24"/>
    <col min="13323" max="13323" width="9.875" style="24" bestFit="1" customWidth="1"/>
    <col min="13324" max="13568" width="9" style="24"/>
    <col min="13569" max="13569" width="4.625" style="24" customWidth="1"/>
    <col min="13570" max="13570" width="9" style="24"/>
    <col min="13571" max="13571" width="9.875" style="24" bestFit="1" customWidth="1"/>
    <col min="13572" max="13578" width="9" style="24"/>
    <col min="13579" max="13579" width="9.875" style="24" bestFit="1" customWidth="1"/>
    <col min="13580" max="13824" width="9" style="24"/>
    <col min="13825" max="13825" width="4.625" style="24" customWidth="1"/>
    <col min="13826" max="13826" width="9" style="24"/>
    <col min="13827" max="13827" width="9.875" style="24" bestFit="1" customWidth="1"/>
    <col min="13828" max="13834" width="9" style="24"/>
    <col min="13835" max="13835" width="9.875" style="24" bestFit="1" customWidth="1"/>
    <col min="13836" max="14080" width="9" style="24"/>
    <col min="14081" max="14081" width="4.625" style="24" customWidth="1"/>
    <col min="14082" max="14082" width="9" style="24"/>
    <col min="14083" max="14083" width="9.875" style="24" bestFit="1" customWidth="1"/>
    <col min="14084" max="14090" width="9" style="24"/>
    <col min="14091" max="14091" width="9.875" style="24" bestFit="1" customWidth="1"/>
    <col min="14092" max="14336" width="9" style="24"/>
    <col min="14337" max="14337" width="4.625" style="24" customWidth="1"/>
    <col min="14338" max="14338" width="9" style="24"/>
    <col min="14339" max="14339" width="9.875" style="24" bestFit="1" customWidth="1"/>
    <col min="14340" max="14346" width="9" style="24"/>
    <col min="14347" max="14347" width="9.875" style="24" bestFit="1" customWidth="1"/>
    <col min="14348" max="14592" width="9" style="24"/>
    <col min="14593" max="14593" width="4.625" style="24" customWidth="1"/>
    <col min="14594" max="14594" width="9" style="24"/>
    <col min="14595" max="14595" width="9.875" style="24" bestFit="1" customWidth="1"/>
    <col min="14596" max="14602" width="9" style="24"/>
    <col min="14603" max="14603" width="9.875" style="24" bestFit="1" customWidth="1"/>
    <col min="14604" max="14848" width="9" style="24"/>
    <col min="14849" max="14849" width="4.625" style="24" customWidth="1"/>
    <col min="14850" max="14850" width="9" style="24"/>
    <col min="14851" max="14851" width="9.875" style="24" bestFit="1" customWidth="1"/>
    <col min="14852" max="14858" width="9" style="24"/>
    <col min="14859" max="14859" width="9.875" style="24" bestFit="1" customWidth="1"/>
    <col min="14860" max="15104" width="9" style="24"/>
    <col min="15105" max="15105" width="4.625" style="24" customWidth="1"/>
    <col min="15106" max="15106" width="9" style="24"/>
    <col min="15107" max="15107" width="9.875" style="24" bestFit="1" customWidth="1"/>
    <col min="15108" max="15114" width="9" style="24"/>
    <col min="15115" max="15115" width="9.875" style="24" bestFit="1" customWidth="1"/>
    <col min="15116" max="15360" width="9" style="24"/>
    <col min="15361" max="15361" width="4.625" style="24" customWidth="1"/>
    <col min="15362" max="15362" width="9" style="24"/>
    <col min="15363" max="15363" width="9.875" style="24" bestFit="1" customWidth="1"/>
    <col min="15364" max="15370" width="9" style="24"/>
    <col min="15371" max="15371" width="9.875" style="24" bestFit="1" customWidth="1"/>
    <col min="15372" max="15616" width="9" style="24"/>
    <col min="15617" max="15617" width="4.625" style="24" customWidth="1"/>
    <col min="15618" max="15618" width="9" style="24"/>
    <col min="15619" max="15619" width="9.875" style="24" bestFit="1" customWidth="1"/>
    <col min="15620" max="15626" width="9" style="24"/>
    <col min="15627" max="15627" width="9.875" style="24" bestFit="1" customWidth="1"/>
    <col min="15628" max="15872" width="9" style="24"/>
    <col min="15873" max="15873" width="4.625" style="24" customWidth="1"/>
    <col min="15874" max="15874" width="9" style="24"/>
    <col min="15875" max="15875" width="9.875" style="24" bestFit="1" customWidth="1"/>
    <col min="15876" max="15882" width="9" style="24"/>
    <col min="15883" max="15883" width="9.875" style="24" bestFit="1" customWidth="1"/>
    <col min="15884" max="16128" width="9" style="24"/>
    <col min="16129" max="16129" width="4.625" style="24" customWidth="1"/>
    <col min="16130" max="16130" width="9" style="24"/>
    <col min="16131" max="16131" width="9.875" style="24" bestFit="1" customWidth="1"/>
    <col min="16132" max="16138" width="9" style="24"/>
    <col min="16139" max="16139" width="9.875" style="24" bestFit="1" customWidth="1"/>
    <col min="16140" max="16384" width="9" style="24"/>
  </cols>
  <sheetData>
    <row r="1" spans="1:12" x14ac:dyDescent="0.25">
      <c r="A1" s="261" t="s">
        <v>499</v>
      </c>
      <c r="B1" s="261"/>
      <c r="C1" s="261"/>
      <c r="D1" s="261"/>
      <c r="E1" s="261"/>
      <c r="F1" s="261"/>
      <c r="G1" s="261"/>
      <c r="H1" s="261"/>
      <c r="I1" s="261"/>
      <c r="J1" s="261"/>
      <c r="K1" s="261"/>
      <c r="L1" s="261"/>
    </row>
    <row r="2" spans="1:12" x14ac:dyDescent="0.25">
      <c r="A2" s="253" t="s">
        <v>232</v>
      </c>
      <c r="B2" s="253" t="s">
        <v>484</v>
      </c>
      <c r="C2" s="253" t="s">
        <v>500</v>
      </c>
      <c r="D2" s="253" t="s">
        <v>501</v>
      </c>
      <c r="E2" s="262" t="s">
        <v>502</v>
      </c>
      <c r="F2" s="263"/>
      <c r="G2" s="263"/>
      <c r="H2" s="263"/>
      <c r="I2" s="263"/>
      <c r="J2" s="263"/>
      <c r="K2" s="264"/>
      <c r="L2" s="253" t="s">
        <v>503</v>
      </c>
    </row>
    <row r="3" spans="1:12" x14ac:dyDescent="0.25">
      <c r="A3" s="254"/>
      <c r="B3" s="254"/>
      <c r="C3" s="254"/>
      <c r="D3" s="254"/>
      <c r="E3" s="56" t="s">
        <v>504</v>
      </c>
      <c r="F3" s="56" t="s">
        <v>505</v>
      </c>
      <c r="G3" s="56" t="s">
        <v>506</v>
      </c>
      <c r="H3" s="56" t="s">
        <v>507</v>
      </c>
      <c r="I3" s="56" t="s">
        <v>508</v>
      </c>
      <c r="J3" s="56" t="s">
        <v>509</v>
      </c>
      <c r="K3" s="56" t="s">
        <v>510</v>
      </c>
      <c r="L3" s="254"/>
    </row>
    <row r="4" spans="1:12" x14ac:dyDescent="0.25">
      <c r="A4" s="56">
        <v>1</v>
      </c>
      <c r="B4" s="163" t="s">
        <v>511</v>
      </c>
      <c r="C4" s="165">
        <v>38482</v>
      </c>
      <c r="D4" s="163" t="s">
        <v>512</v>
      </c>
      <c r="E4" s="163">
        <f>INT((DATE(2005,5,20)-C4)/7)</f>
        <v>1</v>
      </c>
      <c r="F4" s="163">
        <f>VLOOKUP(VALUE(LEFT(D4,1)),$C$17:$E$19,2,0)</f>
        <v>400</v>
      </c>
      <c r="G4" s="163">
        <f>E4*F4</f>
        <v>400</v>
      </c>
      <c r="H4" s="163">
        <f>MOD(DAY(DATE(2005,5,20)-DAY(C4)),7)</f>
        <v>3</v>
      </c>
      <c r="I4" s="163">
        <f>VLOOKUP(VALUE(LEFT(D4,1)),$C$17:$E$19,3,0)</f>
        <v>70</v>
      </c>
      <c r="J4" s="163">
        <f>H4*I4</f>
        <v>210</v>
      </c>
      <c r="K4" s="163">
        <f>(DATE(2005,5,20)-C4)*HLOOKUP(RIGHT(D4,1),$C$25:$E$26,2,0)</f>
        <v>150</v>
      </c>
      <c r="L4" s="163">
        <f>G4+J4+K4</f>
        <v>760</v>
      </c>
    </row>
    <row r="5" spans="1:12" x14ac:dyDescent="0.25">
      <c r="A5" s="56">
        <v>2</v>
      </c>
      <c r="B5" s="163" t="s">
        <v>338</v>
      </c>
      <c r="C5" s="165">
        <v>38479</v>
      </c>
      <c r="D5" s="163" t="s">
        <v>513</v>
      </c>
      <c r="E5" s="163">
        <f t="shared" ref="E5:E11" si="0">INT((DATE(2005,5,20)-C5)/7)</f>
        <v>1</v>
      </c>
      <c r="F5" s="163">
        <f t="shared" ref="F5:F11" si="1">VLOOKUP(VALUE(LEFT(D5,1)),$C$17:$E$19,2,0)</f>
        <v>280</v>
      </c>
      <c r="G5" s="163">
        <f t="shared" ref="G5:G10" si="2">E5*F5</f>
        <v>280</v>
      </c>
      <c r="H5" s="163">
        <f t="shared" ref="H5:H11" si="3">MOD(DAY(DATE(2005,5,20)-DAY(C5)),7)</f>
        <v>6</v>
      </c>
      <c r="I5" s="163">
        <f t="shared" ref="I5:I11" si="4">VLOOKUP(VALUE(LEFT(D5,1)),$C$17:$E$19,3,0)</f>
        <v>50</v>
      </c>
      <c r="J5" s="163">
        <f t="shared" ref="J5:J11" si="5">H5*I5</f>
        <v>300</v>
      </c>
      <c r="K5" s="163">
        <f t="shared" ref="K5:K11" si="6">(DATE(2005,5,20)-C5)*HLOOKUP(RIGHT(D5,1),$C$25:$E$26,2,0)</f>
        <v>130</v>
      </c>
      <c r="L5" s="163">
        <f t="shared" ref="L5:L11" si="7">G5+J5+K5</f>
        <v>710</v>
      </c>
    </row>
    <row r="6" spans="1:12" x14ac:dyDescent="0.25">
      <c r="A6" s="56">
        <v>3</v>
      </c>
      <c r="B6" s="163" t="s">
        <v>91</v>
      </c>
      <c r="C6" s="165">
        <v>38475</v>
      </c>
      <c r="D6" s="163" t="s">
        <v>514</v>
      </c>
      <c r="E6" s="163">
        <f t="shared" si="0"/>
        <v>2</v>
      </c>
      <c r="F6" s="163">
        <f t="shared" si="1"/>
        <v>400</v>
      </c>
      <c r="G6" s="163">
        <f t="shared" si="2"/>
        <v>800</v>
      </c>
      <c r="H6" s="163">
        <f t="shared" si="3"/>
        <v>3</v>
      </c>
      <c r="I6" s="163">
        <f t="shared" si="4"/>
        <v>70</v>
      </c>
      <c r="J6" s="163">
        <f t="shared" si="5"/>
        <v>210</v>
      </c>
      <c r="K6" s="163">
        <f t="shared" si="6"/>
        <v>85</v>
      </c>
      <c r="L6" s="163">
        <f t="shared" si="7"/>
        <v>1095</v>
      </c>
    </row>
    <row r="7" spans="1:12" x14ac:dyDescent="0.25">
      <c r="A7" s="56">
        <v>4</v>
      </c>
      <c r="B7" s="163" t="s">
        <v>515</v>
      </c>
      <c r="C7" s="165">
        <v>38479</v>
      </c>
      <c r="D7" s="163" t="s">
        <v>516</v>
      </c>
      <c r="E7" s="163">
        <f t="shared" si="0"/>
        <v>1</v>
      </c>
      <c r="F7" s="163">
        <f t="shared" si="1"/>
        <v>200</v>
      </c>
      <c r="G7" s="163">
        <f t="shared" si="2"/>
        <v>200</v>
      </c>
      <c r="H7" s="163">
        <f t="shared" si="3"/>
        <v>6</v>
      </c>
      <c r="I7" s="163">
        <f t="shared" si="4"/>
        <v>35</v>
      </c>
      <c r="J7" s="163">
        <f t="shared" si="5"/>
        <v>210</v>
      </c>
      <c r="K7" s="163">
        <f t="shared" si="6"/>
        <v>130</v>
      </c>
      <c r="L7" s="163">
        <f t="shared" si="7"/>
        <v>540</v>
      </c>
    </row>
    <row r="8" spans="1:12" x14ac:dyDescent="0.25">
      <c r="A8" s="56">
        <v>5</v>
      </c>
      <c r="B8" s="163" t="s">
        <v>517</v>
      </c>
      <c r="C8" s="165">
        <v>38481</v>
      </c>
      <c r="D8" s="163" t="s">
        <v>518</v>
      </c>
      <c r="E8" s="163">
        <f t="shared" si="0"/>
        <v>1</v>
      </c>
      <c r="F8" s="163">
        <f t="shared" si="1"/>
        <v>400</v>
      </c>
      <c r="G8" s="163">
        <f t="shared" si="2"/>
        <v>400</v>
      </c>
      <c r="H8" s="163">
        <f t="shared" si="3"/>
        <v>4</v>
      </c>
      <c r="I8" s="163">
        <f t="shared" si="4"/>
        <v>70</v>
      </c>
      <c r="J8" s="163">
        <f t="shared" si="5"/>
        <v>280</v>
      </c>
      <c r="K8" s="163">
        <f t="shared" si="6"/>
        <v>55</v>
      </c>
      <c r="L8" s="163">
        <f t="shared" si="7"/>
        <v>735</v>
      </c>
    </row>
    <row r="9" spans="1:12" x14ac:dyDescent="0.25">
      <c r="A9" s="56">
        <v>6</v>
      </c>
      <c r="B9" s="163" t="s">
        <v>519</v>
      </c>
      <c r="C9" s="165">
        <v>38488</v>
      </c>
      <c r="D9" s="163" t="s">
        <v>520</v>
      </c>
      <c r="E9" s="163">
        <f t="shared" si="0"/>
        <v>0</v>
      </c>
      <c r="F9" s="163">
        <f t="shared" si="1"/>
        <v>280</v>
      </c>
      <c r="G9" s="163">
        <f t="shared" si="2"/>
        <v>0</v>
      </c>
      <c r="H9" s="163">
        <f t="shared" si="3"/>
        <v>4</v>
      </c>
      <c r="I9" s="163">
        <f t="shared" si="4"/>
        <v>50</v>
      </c>
      <c r="J9" s="163">
        <f t="shared" si="5"/>
        <v>200</v>
      </c>
      <c r="K9" s="163">
        <f t="shared" si="6"/>
        <v>60</v>
      </c>
      <c r="L9" s="163">
        <f t="shared" si="7"/>
        <v>260</v>
      </c>
    </row>
    <row r="10" spans="1:12" x14ac:dyDescent="0.25">
      <c r="A10" s="56">
        <v>7</v>
      </c>
      <c r="B10" s="163" t="s">
        <v>521</v>
      </c>
      <c r="C10" s="165">
        <v>38486</v>
      </c>
      <c r="D10" s="163" t="s">
        <v>522</v>
      </c>
      <c r="E10" s="163">
        <f t="shared" si="0"/>
        <v>0</v>
      </c>
      <c r="F10" s="163">
        <f t="shared" si="1"/>
        <v>400</v>
      </c>
      <c r="G10" s="163">
        <f t="shared" si="2"/>
        <v>0</v>
      </c>
      <c r="H10" s="163">
        <f t="shared" si="3"/>
        <v>6</v>
      </c>
      <c r="I10" s="163">
        <f t="shared" si="4"/>
        <v>70</v>
      </c>
      <c r="J10" s="163">
        <f t="shared" si="5"/>
        <v>420</v>
      </c>
      <c r="K10" s="163">
        <f t="shared" si="6"/>
        <v>30</v>
      </c>
      <c r="L10" s="163">
        <f t="shared" si="7"/>
        <v>450</v>
      </c>
    </row>
    <row r="11" spans="1:12" x14ac:dyDescent="0.25">
      <c r="A11" s="56">
        <v>8</v>
      </c>
      <c r="B11" s="163" t="s">
        <v>523</v>
      </c>
      <c r="C11" s="165">
        <v>38479</v>
      </c>
      <c r="D11" s="163" t="s">
        <v>524</v>
      </c>
      <c r="E11" s="163">
        <f t="shared" si="0"/>
        <v>1</v>
      </c>
      <c r="F11" s="163">
        <f t="shared" si="1"/>
        <v>200</v>
      </c>
      <c r="G11" s="163">
        <f>E11*F11</f>
        <v>200</v>
      </c>
      <c r="H11" s="163">
        <f t="shared" si="3"/>
        <v>6</v>
      </c>
      <c r="I11" s="163">
        <f t="shared" si="4"/>
        <v>35</v>
      </c>
      <c r="J11" s="163">
        <f t="shared" si="5"/>
        <v>210</v>
      </c>
      <c r="K11" s="163">
        <f t="shared" si="6"/>
        <v>65</v>
      </c>
      <c r="L11" s="163">
        <f t="shared" si="7"/>
        <v>475</v>
      </c>
    </row>
    <row r="12" spans="1:12" x14ac:dyDescent="0.25">
      <c r="A12" s="23" t="s">
        <v>492</v>
      </c>
    </row>
    <row r="13" spans="1:12" x14ac:dyDescent="0.25">
      <c r="A13" s="24" t="s">
        <v>525</v>
      </c>
    </row>
    <row r="14" spans="1:12" x14ac:dyDescent="0.25">
      <c r="A14" s="24" t="s">
        <v>526</v>
      </c>
    </row>
    <row r="15" spans="1:12" x14ac:dyDescent="0.25">
      <c r="B15" s="24" t="s">
        <v>527</v>
      </c>
    </row>
    <row r="16" spans="1:12" x14ac:dyDescent="0.25">
      <c r="C16" s="56" t="s">
        <v>528</v>
      </c>
      <c r="D16" s="56" t="s">
        <v>529</v>
      </c>
      <c r="E16" s="56" t="s">
        <v>530</v>
      </c>
    </row>
    <row r="17" spans="1:5" x14ac:dyDescent="0.25">
      <c r="C17" s="163">
        <v>1</v>
      </c>
      <c r="D17" s="163">
        <v>400</v>
      </c>
      <c r="E17" s="163">
        <v>70</v>
      </c>
    </row>
    <row r="18" spans="1:5" x14ac:dyDescent="0.25">
      <c r="C18" s="163">
        <v>2</v>
      </c>
      <c r="D18" s="163">
        <v>280</v>
      </c>
      <c r="E18" s="163">
        <v>50</v>
      </c>
    </row>
    <row r="19" spans="1:5" x14ac:dyDescent="0.25">
      <c r="C19" s="163">
        <v>3</v>
      </c>
      <c r="D19" s="163">
        <v>200</v>
      </c>
      <c r="E19" s="163">
        <v>35</v>
      </c>
    </row>
    <row r="20" spans="1:5" x14ac:dyDescent="0.25">
      <c r="A20" s="24" t="s">
        <v>531</v>
      </c>
    </row>
    <row r="21" spans="1:5" x14ac:dyDescent="0.25">
      <c r="A21" s="24" t="s">
        <v>532</v>
      </c>
    </row>
    <row r="22" spans="1:5" x14ac:dyDescent="0.25">
      <c r="A22" s="24" t="s">
        <v>533</v>
      </c>
    </row>
    <row r="23" spans="1:5" x14ac:dyDescent="0.25">
      <c r="A23" s="24" t="s">
        <v>534</v>
      </c>
    </row>
    <row r="24" spans="1:5" x14ac:dyDescent="0.25">
      <c r="A24" s="24" t="s">
        <v>535</v>
      </c>
    </row>
    <row r="25" spans="1:5" x14ac:dyDescent="0.25">
      <c r="C25" s="56" t="s">
        <v>283</v>
      </c>
      <c r="D25" s="56" t="s">
        <v>287</v>
      </c>
      <c r="E25" s="56" t="s">
        <v>291</v>
      </c>
    </row>
    <row r="26" spans="1:5" x14ac:dyDescent="0.25">
      <c r="C26" s="29">
        <v>15</v>
      </c>
      <c r="D26" s="29">
        <v>10</v>
      </c>
      <c r="E26" s="29">
        <v>5</v>
      </c>
    </row>
    <row r="27" spans="1:5" x14ac:dyDescent="0.25">
      <c r="A27" s="24" t="s">
        <v>536</v>
      </c>
    </row>
  </sheetData>
  <mergeCells count="7">
    <mergeCell ref="A1:L1"/>
    <mergeCell ref="A2:A3"/>
    <mergeCell ref="B2:B3"/>
    <mergeCell ref="C2:C3"/>
    <mergeCell ref="D2:D3"/>
    <mergeCell ref="E2:K2"/>
    <mergeCell ref="L2:L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9"/>
  <sheetViews>
    <sheetView workbookViewId="0">
      <selection sqref="A1:XFD1048576"/>
    </sheetView>
  </sheetViews>
  <sheetFormatPr defaultRowHeight="15.75" x14ac:dyDescent="0.25"/>
  <cols>
    <col min="1" max="7" width="9" style="24"/>
    <col min="8" max="8" width="11.5" style="24" customWidth="1"/>
    <col min="9" max="263" width="9" style="24"/>
    <col min="264" max="264" width="11.5" style="24" customWidth="1"/>
    <col min="265" max="519" width="9" style="24"/>
    <col min="520" max="520" width="11.5" style="24" customWidth="1"/>
    <col min="521" max="775" width="9" style="24"/>
    <col min="776" max="776" width="11.5" style="24" customWidth="1"/>
    <col min="777" max="1031" width="9" style="24"/>
    <col min="1032" max="1032" width="11.5" style="24" customWidth="1"/>
    <col min="1033" max="1287" width="9" style="24"/>
    <col min="1288" max="1288" width="11.5" style="24" customWidth="1"/>
    <col min="1289" max="1543" width="9" style="24"/>
    <col min="1544" max="1544" width="11.5" style="24" customWidth="1"/>
    <col min="1545" max="1799" width="9" style="24"/>
    <col min="1800" max="1800" width="11.5" style="24" customWidth="1"/>
    <col min="1801" max="2055" width="9" style="24"/>
    <col min="2056" max="2056" width="11.5" style="24" customWidth="1"/>
    <col min="2057" max="2311" width="9" style="24"/>
    <col min="2312" max="2312" width="11.5" style="24" customWidth="1"/>
    <col min="2313" max="2567" width="9" style="24"/>
    <col min="2568" max="2568" width="11.5" style="24" customWidth="1"/>
    <col min="2569" max="2823" width="9" style="24"/>
    <col min="2824" max="2824" width="11.5" style="24" customWidth="1"/>
    <col min="2825" max="3079" width="9" style="24"/>
    <col min="3080" max="3080" width="11.5" style="24" customWidth="1"/>
    <col min="3081" max="3335" width="9" style="24"/>
    <col min="3336" max="3336" width="11.5" style="24" customWidth="1"/>
    <col min="3337" max="3591" width="9" style="24"/>
    <col min="3592" max="3592" width="11.5" style="24" customWidth="1"/>
    <col min="3593" max="3847" width="9" style="24"/>
    <col min="3848" max="3848" width="11.5" style="24" customWidth="1"/>
    <col min="3849" max="4103" width="9" style="24"/>
    <col min="4104" max="4104" width="11.5" style="24" customWidth="1"/>
    <col min="4105" max="4359" width="9" style="24"/>
    <col min="4360" max="4360" width="11.5" style="24" customWidth="1"/>
    <col min="4361" max="4615" width="9" style="24"/>
    <col min="4616" max="4616" width="11.5" style="24" customWidth="1"/>
    <col min="4617" max="4871" width="9" style="24"/>
    <col min="4872" max="4872" width="11.5" style="24" customWidth="1"/>
    <col min="4873" max="5127" width="9" style="24"/>
    <col min="5128" max="5128" width="11.5" style="24" customWidth="1"/>
    <col min="5129" max="5383" width="9" style="24"/>
    <col min="5384" max="5384" width="11.5" style="24" customWidth="1"/>
    <col min="5385" max="5639" width="9" style="24"/>
    <col min="5640" max="5640" width="11.5" style="24" customWidth="1"/>
    <col min="5641" max="5895" width="9" style="24"/>
    <col min="5896" max="5896" width="11.5" style="24" customWidth="1"/>
    <col min="5897" max="6151" width="9" style="24"/>
    <col min="6152" max="6152" width="11.5" style="24" customWidth="1"/>
    <col min="6153" max="6407" width="9" style="24"/>
    <col min="6408" max="6408" width="11.5" style="24" customWidth="1"/>
    <col min="6409" max="6663" width="9" style="24"/>
    <col min="6664" max="6664" width="11.5" style="24" customWidth="1"/>
    <col min="6665" max="6919" width="9" style="24"/>
    <col min="6920" max="6920" width="11.5" style="24" customWidth="1"/>
    <col min="6921" max="7175" width="9" style="24"/>
    <col min="7176" max="7176" width="11.5" style="24" customWidth="1"/>
    <col min="7177" max="7431" width="9" style="24"/>
    <col min="7432" max="7432" width="11.5" style="24" customWidth="1"/>
    <col min="7433" max="7687" width="9" style="24"/>
    <col min="7688" max="7688" width="11.5" style="24" customWidth="1"/>
    <col min="7689" max="7943" width="9" style="24"/>
    <col min="7944" max="7944" width="11.5" style="24" customWidth="1"/>
    <col min="7945" max="8199" width="9" style="24"/>
    <col min="8200" max="8200" width="11.5" style="24" customWidth="1"/>
    <col min="8201" max="8455" width="9" style="24"/>
    <col min="8456" max="8456" width="11.5" style="24" customWidth="1"/>
    <col min="8457" max="8711" width="9" style="24"/>
    <col min="8712" max="8712" width="11.5" style="24" customWidth="1"/>
    <col min="8713" max="8967" width="9" style="24"/>
    <col min="8968" max="8968" width="11.5" style="24" customWidth="1"/>
    <col min="8969" max="9223" width="9" style="24"/>
    <col min="9224" max="9224" width="11.5" style="24" customWidth="1"/>
    <col min="9225" max="9479" width="9" style="24"/>
    <col min="9480" max="9480" width="11.5" style="24" customWidth="1"/>
    <col min="9481" max="9735" width="9" style="24"/>
    <col min="9736" max="9736" width="11.5" style="24" customWidth="1"/>
    <col min="9737" max="9991" width="9" style="24"/>
    <col min="9992" max="9992" width="11.5" style="24" customWidth="1"/>
    <col min="9993" max="10247" width="9" style="24"/>
    <col min="10248" max="10248" width="11.5" style="24" customWidth="1"/>
    <col min="10249" max="10503" width="9" style="24"/>
    <col min="10504" max="10504" width="11.5" style="24" customWidth="1"/>
    <col min="10505" max="10759" width="9" style="24"/>
    <col min="10760" max="10760" width="11.5" style="24" customWidth="1"/>
    <col min="10761" max="11015" width="9" style="24"/>
    <col min="11016" max="11016" width="11.5" style="24" customWidth="1"/>
    <col min="11017" max="11271" width="9" style="24"/>
    <col min="11272" max="11272" width="11.5" style="24" customWidth="1"/>
    <col min="11273" max="11527" width="9" style="24"/>
    <col min="11528" max="11528" width="11.5" style="24" customWidth="1"/>
    <col min="11529" max="11783" width="9" style="24"/>
    <col min="11784" max="11784" width="11.5" style="24" customWidth="1"/>
    <col min="11785" max="12039" width="9" style="24"/>
    <col min="12040" max="12040" width="11.5" style="24" customWidth="1"/>
    <col min="12041" max="12295" width="9" style="24"/>
    <col min="12296" max="12296" width="11.5" style="24" customWidth="1"/>
    <col min="12297" max="12551" width="9" style="24"/>
    <col min="12552" max="12552" width="11.5" style="24" customWidth="1"/>
    <col min="12553" max="12807" width="9" style="24"/>
    <col min="12808" max="12808" width="11.5" style="24" customWidth="1"/>
    <col min="12809" max="13063" width="9" style="24"/>
    <col min="13064" max="13064" width="11.5" style="24" customWidth="1"/>
    <col min="13065" max="13319" width="9" style="24"/>
    <col min="13320" max="13320" width="11.5" style="24" customWidth="1"/>
    <col min="13321" max="13575" width="9" style="24"/>
    <col min="13576" max="13576" width="11.5" style="24" customWidth="1"/>
    <col min="13577" max="13831" width="9" style="24"/>
    <col min="13832" max="13832" width="11.5" style="24" customWidth="1"/>
    <col min="13833" max="14087" width="9" style="24"/>
    <col min="14088" max="14088" width="11.5" style="24" customWidth="1"/>
    <col min="14089" max="14343" width="9" style="24"/>
    <col min="14344" max="14344" width="11.5" style="24" customWidth="1"/>
    <col min="14345" max="14599" width="9" style="24"/>
    <col min="14600" max="14600" width="11.5" style="24" customWidth="1"/>
    <col min="14601" max="14855" width="9" style="24"/>
    <col min="14856" max="14856" width="11.5" style="24" customWidth="1"/>
    <col min="14857" max="15111" width="9" style="24"/>
    <col min="15112" max="15112" width="11.5" style="24" customWidth="1"/>
    <col min="15113" max="15367" width="9" style="24"/>
    <col min="15368" max="15368" width="11.5" style="24" customWidth="1"/>
    <col min="15369" max="15623" width="9" style="24"/>
    <col min="15624" max="15624" width="11.5" style="24" customWidth="1"/>
    <col min="15625" max="15879" width="9" style="24"/>
    <col min="15880" max="15880" width="11.5" style="24" customWidth="1"/>
    <col min="15881" max="16135" width="9" style="24"/>
    <col min="16136" max="16136" width="11.5" style="24" customWidth="1"/>
    <col min="16137" max="16384" width="9" style="24"/>
  </cols>
  <sheetData>
    <row r="1" spans="1:14" x14ac:dyDescent="0.25">
      <c r="A1" s="253" t="s">
        <v>232</v>
      </c>
      <c r="B1" s="253" t="s">
        <v>484</v>
      </c>
      <c r="C1" s="253" t="s">
        <v>537</v>
      </c>
      <c r="D1" s="265" t="s">
        <v>538</v>
      </c>
      <c r="E1" s="266"/>
      <c r="F1" s="266"/>
      <c r="G1" s="267"/>
      <c r="H1" s="253" t="s">
        <v>539</v>
      </c>
      <c r="I1" s="253" t="s">
        <v>540</v>
      </c>
      <c r="N1" s="23"/>
    </row>
    <row r="2" spans="1:14" ht="31.5" x14ac:dyDescent="0.25">
      <c r="A2" s="254"/>
      <c r="B2" s="254"/>
      <c r="C2" s="254"/>
      <c r="D2" s="57" t="s">
        <v>541</v>
      </c>
      <c r="E2" s="57" t="s">
        <v>542</v>
      </c>
      <c r="F2" s="57" t="s">
        <v>543</v>
      </c>
      <c r="G2" s="166" t="s">
        <v>544</v>
      </c>
      <c r="H2" s="254"/>
      <c r="I2" s="254"/>
    </row>
    <row r="3" spans="1:14" x14ac:dyDescent="0.25">
      <c r="A3" s="163" t="s">
        <v>545</v>
      </c>
      <c r="B3" s="163" t="s">
        <v>283</v>
      </c>
      <c r="C3" s="163">
        <f t="shared" ref="C3:C8" si="0">VALUE(MID(A3,2,1))</f>
        <v>2</v>
      </c>
      <c r="D3" s="163">
        <v>8</v>
      </c>
      <c r="E3" s="163">
        <v>7</v>
      </c>
      <c r="F3" s="163">
        <v>6</v>
      </c>
      <c r="G3" s="163">
        <f t="shared" ref="G3:G8" si="1">D3+E3+F3+IF(C3=1,1,IF(C3=2,0.5,0))</f>
        <v>21.5</v>
      </c>
      <c r="H3" s="163" t="str">
        <f t="shared" ref="H3:H8" si="2">IF(AND(G3&gt;=24,MIN(D3:F3)&gt;=8),"A",IF(OR(AND(G3&gt;=24,MIN(D3:F3)&gt;=6),AND(G3&gt;=22,MIN(D3:F3)&gt;=6,C3=1)),"B","C"))</f>
        <v>C</v>
      </c>
      <c r="I3" s="163">
        <f t="shared" ref="I3:I8" si="3">VLOOKUP(H3,$C$11:$E$13,2,0)</f>
        <v>0</v>
      </c>
    </row>
    <row r="4" spans="1:14" x14ac:dyDescent="0.25">
      <c r="A4" s="163" t="s">
        <v>546</v>
      </c>
      <c r="B4" s="163" t="s">
        <v>547</v>
      </c>
      <c r="C4" s="163">
        <f t="shared" si="0"/>
        <v>2</v>
      </c>
      <c r="D4" s="163">
        <v>7</v>
      </c>
      <c r="E4" s="163">
        <v>8</v>
      </c>
      <c r="F4" s="163">
        <v>9</v>
      </c>
      <c r="G4" s="163">
        <f t="shared" si="1"/>
        <v>24.5</v>
      </c>
      <c r="H4" s="163" t="str">
        <f t="shared" si="2"/>
        <v>B</v>
      </c>
      <c r="I4" s="163">
        <f t="shared" si="3"/>
        <v>100000</v>
      </c>
    </row>
    <row r="5" spans="1:14" x14ac:dyDescent="0.25">
      <c r="A5" s="163" t="s">
        <v>548</v>
      </c>
      <c r="B5" s="163" t="s">
        <v>291</v>
      </c>
      <c r="C5" s="163">
        <f t="shared" si="0"/>
        <v>1</v>
      </c>
      <c r="D5" s="163">
        <v>8</v>
      </c>
      <c r="E5" s="163">
        <v>9</v>
      </c>
      <c r="F5" s="163">
        <v>8</v>
      </c>
      <c r="G5" s="163">
        <f t="shared" si="1"/>
        <v>26</v>
      </c>
      <c r="H5" s="163" t="str">
        <f t="shared" si="2"/>
        <v>A</v>
      </c>
      <c r="I5" s="163">
        <f t="shared" si="3"/>
        <v>200000</v>
      </c>
    </row>
    <row r="6" spans="1:14" x14ac:dyDescent="0.25">
      <c r="A6" s="163" t="s">
        <v>549</v>
      </c>
      <c r="B6" s="163" t="s">
        <v>295</v>
      </c>
      <c r="C6" s="163">
        <f t="shared" si="0"/>
        <v>4</v>
      </c>
      <c r="D6" s="163">
        <v>4</v>
      </c>
      <c r="E6" s="163">
        <v>5</v>
      </c>
      <c r="F6" s="163">
        <v>7</v>
      </c>
      <c r="G6" s="163">
        <f t="shared" si="1"/>
        <v>16</v>
      </c>
      <c r="H6" s="163" t="str">
        <f t="shared" si="2"/>
        <v>C</v>
      </c>
      <c r="I6" s="163">
        <f t="shared" si="3"/>
        <v>0</v>
      </c>
    </row>
    <row r="7" spans="1:14" x14ac:dyDescent="0.25">
      <c r="A7" s="163" t="s">
        <v>550</v>
      </c>
      <c r="B7" s="163" t="s">
        <v>299</v>
      </c>
      <c r="C7" s="163">
        <f t="shared" si="0"/>
        <v>1</v>
      </c>
      <c r="D7" s="163">
        <v>9</v>
      </c>
      <c r="E7" s="163">
        <v>6</v>
      </c>
      <c r="F7" s="163">
        <v>6</v>
      </c>
      <c r="G7" s="163">
        <f t="shared" si="1"/>
        <v>22</v>
      </c>
      <c r="H7" s="163" t="str">
        <f t="shared" si="2"/>
        <v>B</v>
      </c>
      <c r="I7" s="163">
        <f t="shared" si="3"/>
        <v>100000</v>
      </c>
    </row>
    <row r="8" spans="1:14" x14ac:dyDescent="0.25">
      <c r="A8" s="163" t="s">
        <v>551</v>
      </c>
      <c r="B8" s="163" t="s">
        <v>552</v>
      </c>
      <c r="C8" s="163">
        <f t="shared" si="0"/>
        <v>2</v>
      </c>
      <c r="D8" s="163">
        <v>7</v>
      </c>
      <c r="E8" s="163">
        <v>8</v>
      </c>
      <c r="F8" s="163">
        <v>6</v>
      </c>
      <c r="G8" s="163">
        <f t="shared" si="1"/>
        <v>21.5</v>
      </c>
      <c r="H8" s="163" t="str">
        <f t="shared" si="2"/>
        <v>C</v>
      </c>
      <c r="I8" s="163">
        <f t="shared" si="3"/>
        <v>0</v>
      </c>
    </row>
    <row r="10" spans="1:14" x14ac:dyDescent="0.25">
      <c r="C10" s="56" t="s">
        <v>553</v>
      </c>
      <c r="D10" s="56" t="s">
        <v>554</v>
      </c>
      <c r="E10" s="56" t="s">
        <v>555</v>
      </c>
    </row>
    <row r="11" spans="1:14" x14ac:dyDescent="0.25">
      <c r="C11" s="56" t="s">
        <v>283</v>
      </c>
      <c r="D11" s="163">
        <v>200000</v>
      </c>
      <c r="E11" s="163">
        <f>SUMIF($H$3:$H$8,C11,$I$3:$I$8)</f>
        <v>200000</v>
      </c>
    </row>
    <row r="12" spans="1:14" x14ac:dyDescent="0.25">
      <c r="C12" s="56" t="s">
        <v>287</v>
      </c>
      <c r="D12" s="163">
        <v>100000</v>
      </c>
      <c r="E12" s="163">
        <f>SUMIF($H$3:$H$8,C12,$I$3:$I$8)</f>
        <v>200000</v>
      </c>
    </row>
    <row r="13" spans="1:14" x14ac:dyDescent="0.25">
      <c r="C13" s="56" t="s">
        <v>291</v>
      </c>
      <c r="D13" s="163">
        <v>0</v>
      </c>
      <c r="E13" s="163">
        <f>SUMIF($H$3:$H$8,C13,$I$3:$I$8)</f>
        <v>0</v>
      </c>
    </row>
    <row r="14" spans="1:14" x14ac:dyDescent="0.25">
      <c r="A14" s="23"/>
    </row>
    <row r="15" spans="1:14" x14ac:dyDescent="0.25">
      <c r="A15" s="23" t="s">
        <v>492</v>
      </c>
    </row>
    <row r="16" spans="1:14" x14ac:dyDescent="0.25">
      <c r="A16" s="24" t="s">
        <v>556</v>
      </c>
    </row>
    <row r="17" spans="1:1" x14ac:dyDescent="0.25">
      <c r="A17" s="24" t="s">
        <v>557</v>
      </c>
    </row>
    <row r="18" spans="1:1" x14ac:dyDescent="0.25">
      <c r="A18" s="24" t="s">
        <v>558</v>
      </c>
    </row>
    <row r="19" spans="1:1" x14ac:dyDescent="0.25">
      <c r="A19" s="24" t="s">
        <v>559</v>
      </c>
    </row>
    <row r="20" spans="1:1" x14ac:dyDescent="0.25">
      <c r="A20" s="24" t="s">
        <v>560</v>
      </c>
    </row>
    <row r="21" spans="1:1" x14ac:dyDescent="0.25">
      <c r="A21" s="24" t="s">
        <v>561</v>
      </c>
    </row>
    <row r="22" spans="1:1" x14ac:dyDescent="0.25">
      <c r="A22" s="24" t="s">
        <v>562</v>
      </c>
    </row>
    <row r="23" spans="1:1" x14ac:dyDescent="0.25">
      <c r="A23" s="24" t="s">
        <v>563</v>
      </c>
    </row>
    <row r="24" spans="1:1" x14ac:dyDescent="0.25">
      <c r="A24" s="24" t="s">
        <v>564</v>
      </c>
    </row>
    <row r="25" spans="1:1" x14ac:dyDescent="0.25">
      <c r="A25" s="24" t="s">
        <v>565</v>
      </c>
    </row>
    <row r="26" spans="1:1" x14ac:dyDescent="0.25">
      <c r="A26" s="24" t="s">
        <v>566</v>
      </c>
    </row>
    <row r="27" spans="1:1" x14ac:dyDescent="0.25">
      <c r="A27" s="24" t="s">
        <v>567</v>
      </c>
    </row>
    <row r="28" spans="1:1" x14ac:dyDescent="0.25">
      <c r="A28" s="24" t="s">
        <v>568</v>
      </c>
    </row>
    <row r="29" spans="1:1" x14ac:dyDescent="0.25">
      <c r="A29" s="24" t="s">
        <v>569</v>
      </c>
    </row>
  </sheetData>
  <mergeCells count="6">
    <mergeCell ref="I1:I2"/>
    <mergeCell ref="A1:A2"/>
    <mergeCell ref="B1:B2"/>
    <mergeCell ref="C1:C2"/>
    <mergeCell ref="D1:G1"/>
    <mergeCell ref="H1:H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N37"/>
  <sheetViews>
    <sheetView workbookViewId="0">
      <selection sqref="A1:XFD1048576"/>
    </sheetView>
  </sheetViews>
  <sheetFormatPr defaultRowHeight="15.75" x14ac:dyDescent="0.25"/>
  <cols>
    <col min="1" max="2" width="9" style="24"/>
    <col min="3" max="3" width="9" style="24" customWidth="1"/>
    <col min="4" max="4" width="9.75" style="24" customWidth="1"/>
    <col min="5" max="5" width="10.75" style="24" customWidth="1"/>
    <col min="6" max="6" width="9.875" style="24" customWidth="1"/>
    <col min="7" max="7" width="9" style="24"/>
    <col min="8" max="8" width="8.5" style="24" customWidth="1"/>
    <col min="9" max="9" width="8.125" style="24" customWidth="1"/>
    <col min="10" max="10" width="18.125" style="24" customWidth="1"/>
    <col min="11" max="11" width="9" style="24"/>
    <col min="12" max="12" width="10.875" style="24" customWidth="1"/>
    <col min="13" max="13" width="12" style="24" customWidth="1"/>
    <col min="14" max="258" width="9" style="24"/>
    <col min="259" max="259" width="9" style="24" customWidth="1"/>
    <col min="260" max="260" width="9.75" style="24" customWidth="1"/>
    <col min="261" max="261" width="10.75" style="24" customWidth="1"/>
    <col min="262" max="262" width="9.875" style="24" customWidth="1"/>
    <col min="263" max="263" width="9" style="24"/>
    <col min="264" max="264" width="8.5" style="24" customWidth="1"/>
    <col min="265" max="265" width="8.125" style="24" customWidth="1"/>
    <col min="266" max="266" width="18.125" style="24" customWidth="1"/>
    <col min="267" max="267" width="9" style="24"/>
    <col min="268" max="268" width="10.875" style="24" customWidth="1"/>
    <col min="269" max="269" width="12" style="24" customWidth="1"/>
    <col min="270" max="514" width="9" style="24"/>
    <col min="515" max="515" width="9" style="24" customWidth="1"/>
    <col min="516" max="516" width="9.75" style="24" customWidth="1"/>
    <col min="517" max="517" width="10.75" style="24" customWidth="1"/>
    <col min="518" max="518" width="9.875" style="24" customWidth="1"/>
    <col min="519" max="519" width="9" style="24"/>
    <col min="520" max="520" width="8.5" style="24" customWidth="1"/>
    <col min="521" max="521" width="8.125" style="24" customWidth="1"/>
    <col min="522" max="522" width="18.125" style="24" customWidth="1"/>
    <col min="523" max="523" width="9" style="24"/>
    <col min="524" max="524" width="10.875" style="24" customWidth="1"/>
    <col min="525" max="525" width="12" style="24" customWidth="1"/>
    <col min="526" max="770" width="9" style="24"/>
    <col min="771" max="771" width="9" style="24" customWidth="1"/>
    <col min="772" max="772" width="9.75" style="24" customWidth="1"/>
    <col min="773" max="773" width="10.75" style="24" customWidth="1"/>
    <col min="774" max="774" width="9.875" style="24" customWidth="1"/>
    <col min="775" max="775" width="9" style="24"/>
    <col min="776" max="776" width="8.5" style="24" customWidth="1"/>
    <col min="777" max="777" width="8.125" style="24" customWidth="1"/>
    <col min="778" max="778" width="18.125" style="24" customWidth="1"/>
    <col min="779" max="779" width="9" style="24"/>
    <col min="780" max="780" width="10.875" style="24" customWidth="1"/>
    <col min="781" max="781" width="12" style="24" customWidth="1"/>
    <col min="782" max="1026" width="9" style="24"/>
    <col min="1027" max="1027" width="9" style="24" customWidth="1"/>
    <col min="1028" max="1028" width="9.75" style="24" customWidth="1"/>
    <col min="1029" max="1029" width="10.75" style="24" customWidth="1"/>
    <col min="1030" max="1030" width="9.875" style="24" customWidth="1"/>
    <col min="1031" max="1031" width="9" style="24"/>
    <col min="1032" max="1032" width="8.5" style="24" customWidth="1"/>
    <col min="1033" max="1033" width="8.125" style="24" customWidth="1"/>
    <col min="1034" max="1034" width="18.125" style="24" customWidth="1"/>
    <col min="1035" max="1035" width="9" style="24"/>
    <col min="1036" max="1036" width="10.875" style="24" customWidth="1"/>
    <col min="1037" max="1037" width="12" style="24" customWidth="1"/>
    <col min="1038" max="1282" width="9" style="24"/>
    <col min="1283" max="1283" width="9" style="24" customWidth="1"/>
    <col min="1284" max="1284" width="9.75" style="24" customWidth="1"/>
    <col min="1285" max="1285" width="10.75" style="24" customWidth="1"/>
    <col min="1286" max="1286" width="9.875" style="24" customWidth="1"/>
    <col min="1287" max="1287" width="9" style="24"/>
    <col min="1288" max="1288" width="8.5" style="24" customWidth="1"/>
    <col min="1289" max="1289" width="8.125" style="24" customWidth="1"/>
    <col min="1290" max="1290" width="18.125" style="24" customWidth="1"/>
    <col min="1291" max="1291" width="9" style="24"/>
    <col min="1292" max="1292" width="10.875" style="24" customWidth="1"/>
    <col min="1293" max="1293" width="12" style="24" customWidth="1"/>
    <col min="1294" max="1538" width="9" style="24"/>
    <col min="1539" max="1539" width="9" style="24" customWidth="1"/>
    <col min="1540" max="1540" width="9.75" style="24" customWidth="1"/>
    <col min="1541" max="1541" width="10.75" style="24" customWidth="1"/>
    <col min="1542" max="1542" width="9.875" style="24" customWidth="1"/>
    <col min="1543" max="1543" width="9" style="24"/>
    <col min="1544" max="1544" width="8.5" style="24" customWidth="1"/>
    <col min="1545" max="1545" width="8.125" style="24" customWidth="1"/>
    <col min="1546" max="1546" width="18.125" style="24" customWidth="1"/>
    <col min="1547" max="1547" width="9" style="24"/>
    <col min="1548" max="1548" width="10.875" style="24" customWidth="1"/>
    <col min="1549" max="1549" width="12" style="24" customWidth="1"/>
    <col min="1550" max="1794" width="9" style="24"/>
    <col min="1795" max="1795" width="9" style="24" customWidth="1"/>
    <col min="1796" max="1796" width="9.75" style="24" customWidth="1"/>
    <col min="1797" max="1797" width="10.75" style="24" customWidth="1"/>
    <col min="1798" max="1798" width="9.875" style="24" customWidth="1"/>
    <col min="1799" max="1799" width="9" style="24"/>
    <col min="1800" max="1800" width="8.5" style="24" customWidth="1"/>
    <col min="1801" max="1801" width="8.125" style="24" customWidth="1"/>
    <col min="1802" max="1802" width="18.125" style="24" customWidth="1"/>
    <col min="1803" max="1803" width="9" style="24"/>
    <col min="1804" max="1804" width="10.875" style="24" customWidth="1"/>
    <col min="1805" max="1805" width="12" style="24" customWidth="1"/>
    <col min="1806" max="2050" width="9" style="24"/>
    <col min="2051" max="2051" width="9" style="24" customWidth="1"/>
    <col min="2052" max="2052" width="9.75" style="24" customWidth="1"/>
    <col min="2053" max="2053" width="10.75" style="24" customWidth="1"/>
    <col min="2054" max="2054" width="9.875" style="24" customWidth="1"/>
    <col min="2055" max="2055" width="9" style="24"/>
    <col min="2056" max="2056" width="8.5" style="24" customWidth="1"/>
    <col min="2057" max="2057" width="8.125" style="24" customWidth="1"/>
    <col min="2058" max="2058" width="18.125" style="24" customWidth="1"/>
    <col min="2059" max="2059" width="9" style="24"/>
    <col min="2060" max="2060" width="10.875" style="24" customWidth="1"/>
    <col min="2061" max="2061" width="12" style="24" customWidth="1"/>
    <col min="2062" max="2306" width="9" style="24"/>
    <col min="2307" max="2307" width="9" style="24" customWidth="1"/>
    <col min="2308" max="2308" width="9.75" style="24" customWidth="1"/>
    <col min="2309" max="2309" width="10.75" style="24" customWidth="1"/>
    <col min="2310" max="2310" width="9.875" style="24" customWidth="1"/>
    <col min="2311" max="2311" width="9" style="24"/>
    <col min="2312" max="2312" width="8.5" style="24" customWidth="1"/>
    <col min="2313" max="2313" width="8.125" style="24" customWidth="1"/>
    <col min="2314" max="2314" width="18.125" style="24" customWidth="1"/>
    <col min="2315" max="2315" width="9" style="24"/>
    <col min="2316" max="2316" width="10.875" style="24" customWidth="1"/>
    <col min="2317" max="2317" width="12" style="24" customWidth="1"/>
    <col min="2318" max="2562" width="9" style="24"/>
    <col min="2563" max="2563" width="9" style="24" customWidth="1"/>
    <col min="2564" max="2564" width="9.75" style="24" customWidth="1"/>
    <col min="2565" max="2565" width="10.75" style="24" customWidth="1"/>
    <col min="2566" max="2566" width="9.875" style="24" customWidth="1"/>
    <col min="2567" max="2567" width="9" style="24"/>
    <col min="2568" max="2568" width="8.5" style="24" customWidth="1"/>
    <col min="2569" max="2569" width="8.125" style="24" customWidth="1"/>
    <col min="2570" max="2570" width="18.125" style="24" customWidth="1"/>
    <col min="2571" max="2571" width="9" style="24"/>
    <col min="2572" max="2572" width="10.875" style="24" customWidth="1"/>
    <col min="2573" max="2573" width="12" style="24" customWidth="1"/>
    <col min="2574" max="2818" width="9" style="24"/>
    <col min="2819" max="2819" width="9" style="24" customWidth="1"/>
    <col min="2820" max="2820" width="9.75" style="24" customWidth="1"/>
    <col min="2821" max="2821" width="10.75" style="24" customWidth="1"/>
    <col min="2822" max="2822" width="9.875" style="24" customWidth="1"/>
    <col min="2823" max="2823" width="9" style="24"/>
    <col min="2824" max="2824" width="8.5" style="24" customWidth="1"/>
    <col min="2825" max="2825" width="8.125" style="24" customWidth="1"/>
    <col min="2826" max="2826" width="18.125" style="24" customWidth="1"/>
    <col min="2827" max="2827" width="9" style="24"/>
    <col min="2828" max="2828" width="10.875" style="24" customWidth="1"/>
    <col min="2829" max="2829" width="12" style="24" customWidth="1"/>
    <col min="2830" max="3074" width="9" style="24"/>
    <col min="3075" max="3075" width="9" style="24" customWidth="1"/>
    <col min="3076" max="3076" width="9.75" style="24" customWidth="1"/>
    <col min="3077" max="3077" width="10.75" style="24" customWidth="1"/>
    <col min="3078" max="3078" width="9.875" style="24" customWidth="1"/>
    <col min="3079" max="3079" width="9" style="24"/>
    <col min="3080" max="3080" width="8.5" style="24" customWidth="1"/>
    <col min="3081" max="3081" width="8.125" style="24" customWidth="1"/>
    <col min="3082" max="3082" width="18.125" style="24" customWidth="1"/>
    <col min="3083" max="3083" width="9" style="24"/>
    <col min="3084" max="3084" width="10.875" style="24" customWidth="1"/>
    <col min="3085" max="3085" width="12" style="24" customWidth="1"/>
    <col min="3086" max="3330" width="9" style="24"/>
    <col min="3331" max="3331" width="9" style="24" customWidth="1"/>
    <col min="3332" max="3332" width="9.75" style="24" customWidth="1"/>
    <col min="3333" max="3333" width="10.75" style="24" customWidth="1"/>
    <col min="3334" max="3334" width="9.875" style="24" customWidth="1"/>
    <col min="3335" max="3335" width="9" style="24"/>
    <col min="3336" max="3336" width="8.5" style="24" customWidth="1"/>
    <col min="3337" max="3337" width="8.125" style="24" customWidth="1"/>
    <col min="3338" max="3338" width="18.125" style="24" customWidth="1"/>
    <col min="3339" max="3339" width="9" style="24"/>
    <col min="3340" max="3340" width="10.875" style="24" customWidth="1"/>
    <col min="3341" max="3341" width="12" style="24" customWidth="1"/>
    <col min="3342" max="3586" width="9" style="24"/>
    <col min="3587" max="3587" width="9" style="24" customWidth="1"/>
    <col min="3588" max="3588" width="9.75" style="24" customWidth="1"/>
    <col min="3589" max="3589" width="10.75" style="24" customWidth="1"/>
    <col min="3590" max="3590" width="9.875" style="24" customWidth="1"/>
    <col min="3591" max="3591" width="9" style="24"/>
    <col min="3592" max="3592" width="8.5" style="24" customWidth="1"/>
    <col min="3593" max="3593" width="8.125" style="24" customWidth="1"/>
    <col min="3594" max="3594" width="18.125" style="24" customWidth="1"/>
    <col min="3595" max="3595" width="9" style="24"/>
    <col min="3596" max="3596" width="10.875" style="24" customWidth="1"/>
    <col min="3597" max="3597" width="12" style="24" customWidth="1"/>
    <col min="3598" max="3842" width="9" style="24"/>
    <col min="3843" max="3843" width="9" style="24" customWidth="1"/>
    <col min="3844" max="3844" width="9.75" style="24" customWidth="1"/>
    <col min="3845" max="3845" width="10.75" style="24" customWidth="1"/>
    <col min="3846" max="3846" width="9.875" style="24" customWidth="1"/>
    <col min="3847" max="3847" width="9" style="24"/>
    <col min="3848" max="3848" width="8.5" style="24" customWidth="1"/>
    <col min="3849" max="3849" width="8.125" style="24" customWidth="1"/>
    <col min="3850" max="3850" width="18.125" style="24" customWidth="1"/>
    <col min="3851" max="3851" width="9" style="24"/>
    <col min="3852" max="3852" width="10.875" style="24" customWidth="1"/>
    <col min="3853" max="3853" width="12" style="24" customWidth="1"/>
    <col min="3854" max="4098" width="9" style="24"/>
    <col min="4099" max="4099" width="9" style="24" customWidth="1"/>
    <col min="4100" max="4100" width="9.75" style="24" customWidth="1"/>
    <col min="4101" max="4101" width="10.75" style="24" customWidth="1"/>
    <col min="4102" max="4102" width="9.875" style="24" customWidth="1"/>
    <col min="4103" max="4103" width="9" style="24"/>
    <col min="4104" max="4104" width="8.5" style="24" customWidth="1"/>
    <col min="4105" max="4105" width="8.125" style="24" customWidth="1"/>
    <col min="4106" max="4106" width="18.125" style="24" customWidth="1"/>
    <col min="4107" max="4107" width="9" style="24"/>
    <col min="4108" max="4108" width="10.875" style="24" customWidth="1"/>
    <col min="4109" max="4109" width="12" style="24" customWidth="1"/>
    <col min="4110" max="4354" width="9" style="24"/>
    <col min="4355" max="4355" width="9" style="24" customWidth="1"/>
    <col min="4356" max="4356" width="9.75" style="24" customWidth="1"/>
    <col min="4357" max="4357" width="10.75" style="24" customWidth="1"/>
    <col min="4358" max="4358" width="9.875" style="24" customWidth="1"/>
    <col min="4359" max="4359" width="9" style="24"/>
    <col min="4360" max="4360" width="8.5" style="24" customWidth="1"/>
    <col min="4361" max="4361" width="8.125" style="24" customWidth="1"/>
    <col min="4362" max="4362" width="18.125" style="24" customWidth="1"/>
    <col min="4363" max="4363" width="9" style="24"/>
    <col min="4364" max="4364" width="10.875" style="24" customWidth="1"/>
    <col min="4365" max="4365" width="12" style="24" customWidth="1"/>
    <col min="4366" max="4610" width="9" style="24"/>
    <col min="4611" max="4611" width="9" style="24" customWidth="1"/>
    <col min="4612" max="4612" width="9.75" style="24" customWidth="1"/>
    <col min="4613" max="4613" width="10.75" style="24" customWidth="1"/>
    <col min="4614" max="4614" width="9.875" style="24" customWidth="1"/>
    <col min="4615" max="4615" width="9" style="24"/>
    <col min="4616" max="4616" width="8.5" style="24" customWidth="1"/>
    <col min="4617" max="4617" width="8.125" style="24" customWidth="1"/>
    <col min="4618" max="4618" width="18.125" style="24" customWidth="1"/>
    <col min="4619" max="4619" width="9" style="24"/>
    <col min="4620" max="4620" width="10.875" style="24" customWidth="1"/>
    <col min="4621" max="4621" width="12" style="24" customWidth="1"/>
    <col min="4622" max="4866" width="9" style="24"/>
    <col min="4867" max="4867" width="9" style="24" customWidth="1"/>
    <col min="4868" max="4868" width="9.75" style="24" customWidth="1"/>
    <col min="4869" max="4869" width="10.75" style="24" customWidth="1"/>
    <col min="4870" max="4870" width="9.875" style="24" customWidth="1"/>
    <col min="4871" max="4871" width="9" style="24"/>
    <col min="4872" max="4872" width="8.5" style="24" customWidth="1"/>
    <col min="4873" max="4873" width="8.125" style="24" customWidth="1"/>
    <col min="4874" max="4874" width="18.125" style="24" customWidth="1"/>
    <col min="4875" max="4875" width="9" style="24"/>
    <col min="4876" max="4876" width="10.875" style="24" customWidth="1"/>
    <col min="4877" max="4877" width="12" style="24" customWidth="1"/>
    <col min="4878" max="5122" width="9" style="24"/>
    <col min="5123" max="5123" width="9" style="24" customWidth="1"/>
    <col min="5124" max="5124" width="9.75" style="24" customWidth="1"/>
    <col min="5125" max="5125" width="10.75" style="24" customWidth="1"/>
    <col min="5126" max="5126" width="9.875" style="24" customWidth="1"/>
    <col min="5127" max="5127" width="9" style="24"/>
    <col min="5128" max="5128" width="8.5" style="24" customWidth="1"/>
    <col min="5129" max="5129" width="8.125" style="24" customWidth="1"/>
    <col min="5130" max="5130" width="18.125" style="24" customWidth="1"/>
    <col min="5131" max="5131" width="9" style="24"/>
    <col min="5132" max="5132" width="10.875" style="24" customWidth="1"/>
    <col min="5133" max="5133" width="12" style="24" customWidth="1"/>
    <col min="5134" max="5378" width="9" style="24"/>
    <col min="5379" max="5379" width="9" style="24" customWidth="1"/>
    <col min="5380" max="5380" width="9.75" style="24" customWidth="1"/>
    <col min="5381" max="5381" width="10.75" style="24" customWidth="1"/>
    <col min="5382" max="5382" width="9.875" style="24" customWidth="1"/>
    <col min="5383" max="5383" width="9" style="24"/>
    <col min="5384" max="5384" width="8.5" style="24" customWidth="1"/>
    <col min="5385" max="5385" width="8.125" style="24" customWidth="1"/>
    <col min="5386" max="5386" width="18.125" style="24" customWidth="1"/>
    <col min="5387" max="5387" width="9" style="24"/>
    <col min="5388" max="5388" width="10.875" style="24" customWidth="1"/>
    <col min="5389" max="5389" width="12" style="24" customWidth="1"/>
    <col min="5390" max="5634" width="9" style="24"/>
    <col min="5635" max="5635" width="9" style="24" customWidth="1"/>
    <col min="5636" max="5636" width="9.75" style="24" customWidth="1"/>
    <col min="5637" max="5637" width="10.75" style="24" customWidth="1"/>
    <col min="5638" max="5638" width="9.875" style="24" customWidth="1"/>
    <col min="5639" max="5639" width="9" style="24"/>
    <col min="5640" max="5640" width="8.5" style="24" customWidth="1"/>
    <col min="5641" max="5641" width="8.125" style="24" customWidth="1"/>
    <col min="5642" max="5642" width="18.125" style="24" customWidth="1"/>
    <col min="5643" max="5643" width="9" style="24"/>
    <col min="5644" max="5644" width="10.875" style="24" customWidth="1"/>
    <col min="5645" max="5645" width="12" style="24" customWidth="1"/>
    <col min="5646" max="5890" width="9" style="24"/>
    <col min="5891" max="5891" width="9" style="24" customWidth="1"/>
    <col min="5892" max="5892" width="9.75" style="24" customWidth="1"/>
    <col min="5893" max="5893" width="10.75" style="24" customWidth="1"/>
    <col min="5894" max="5894" width="9.875" style="24" customWidth="1"/>
    <col min="5895" max="5895" width="9" style="24"/>
    <col min="5896" max="5896" width="8.5" style="24" customWidth="1"/>
    <col min="5897" max="5897" width="8.125" style="24" customWidth="1"/>
    <col min="5898" max="5898" width="18.125" style="24" customWidth="1"/>
    <col min="5899" max="5899" width="9" style="24"/>
    <col min="5900" max="5900" width="10.875" style="24" customWidth="1"/>
    <col min="5901" max="5901" width="12" style="24" customWidth="1"/>
    <col min="5902" max="6146" width="9" style="24"/>
    <col min="6147" max="6147" width="9" style="24" customWidth="1"/>
    <col min="6148" max="6148" width="9.75" style="24" customWidth="1"/>
    <col min="6149" max="6149" width="10.75" style="24" customWidth="1"/>
    <col min="6150" max="6150" width="9.875" style="24" customWidth="1"/>
    <col min="6151" max="6151" width="9" style="24"/>
    <col min="6152" max="6152" width="8.5" style="24" customWidth="1"/>
    <col min="6153" max="6153" width="8.125" style="24" customWidth="1"/>
    <col min="6154" max="6154" width="18.125" style="24" customWidth="1"/>
    <col min="6155" max="6155" width="9" style="24"/>
    <col min="6156" max="6156" width="10.875" style="24" customWidth="1"/>
    <col min="6157" max="6157" width="12" style="24" customWidth="1"/>
    <col min="6158" max="6402" width="9" style="24"/>
    <col min="6403" max="6403" width="9" style="24" customWidth="1"/>
    <col min="6404" max="6404" width="9.75" style="24" customWidth="1"/>
    <col min="6405" max="6405" width="10.75" style="24" customWidth="1"/>
    <col min="6406" max="6406" width="9.875" style="24" customWidth="1"/>
    <col min="6407" max="6407" width="9" style="24"/>
    <col min="6408" max="6408" width="8.5" style="24" customWidth="1"/>
    <col min="6409" max="6409" width="8.125" style="24" customWidth="1"/>
    <col min="6410" max="6410" width="18.125" style="24" customWidth="1"/>
    <col min="6411" max="6411" width="9" style="24"/>
    <col min="6412" max="6412" width="10.875" style="24" customWidth="1"/>
    <col min="6413" max="6413" width="12" style="24" customWidth="1"/>
    <col min="6414" max="6658" width="9" style="24"/>
    <col min="6659" max="6659" width="9" style="24" customWidth="1"/>
    <col min="6660" max="6660" width="9.75" style="24" customWidth="1"/>
    <col min="6661" max="6661" width="10.75" style="24" customWidth="1"/>
    <col min="6662" max="6662" width="9.875" style="24" customWidth="1"/>
    <col min="6663" max="6663" width="9" style="24"/>
    <col min="6664" max="6664" width="8.5" style="24" customWidth="1"/>
    <col min="6665" max="6665" width="8.125" style="24" customWidth="1"/>
    <col min="6666" max="6666" width="18.125" style="24" customWidth="1"/>
    <col min="6667" max="6667" width="9" style="24"/>
    <col min="6668" max="6668" width="10.875" style="24" customWidth="1"/>
    <col min="6669" max="6669" width="12" style="24" customWidth="1"/>
    <col min="6670" max="6914" width="9" style="24"/>
    <col min="6915" max="6915" width="9" style="24" customWidth="1"/>
    <col min="6916" max="6916" width="9.75" style="24" customWidth="1"/>
    <col min="6917" max="6917" width="10.75" style="24" customWidth="1"/>
    <col min="6918" max="6918" width="9.875" style="24" customWidth="1"/>
    <col min="6919" max="6919" width="9" style="24"/>
    <col min="6920" max="6920" width="8.5" style="24" customWidth="1"/>
    <col min="6921" max="6921" width="8.125" style="24" customWidth="1"/>
    <col min="6922" max="6922" width="18.125" style="24" customWidth="1"/>
    <col min="6923" max="6923" width="9" style="24"/>
    <col min="6924" max="6924" width="10.875" style="24" customWidth="1"/>
    <col min="6925" max="6925" width="12" style="24" customWidth="1"/>
    <col min="6926" max="7170" width="9" style="24"/>
    <col min="7171" max="7171" width="9" style="24" customWidth="1"/>
    <col min="7172" max="7172" width="9.75" style="24" customWidth="1"/>
    <col min="7173" max="7173" width="10.75" style="24" customWidth="1"/>
    <col min="7174" max="7174" width="9.875" style="24" customWidth="1"/>
    <col min="7175" max="7175" width="9" style="24"/>
    <col min="7176" max="7176" width="8.5" style="24" customWidth="1"/>
    <col min="7177" max="7177" width="8.125" style="24" customWidth="1"/>
    <col min="7178" max="7178" width="18.125" style="24" customWidth="1"/>
    <col min="7179" max="7179" width="9" style="24"/>
    <col min="7180" max="7180" width="10.875" style="24" customWidth="1"/>
    <col min="7181" max="7181" width="12" style="24" customWidth="1"/>
    <col min="7182" max="7426" width="9" style="24"/>
    <col min="7427" max="7427" width="9" style="24" customWidth="1"/>
    <col min="7428" max="7428" width="9.75" style="24" customWidth="1"/>
    <col min="7429" max="7429" width="10.75" style="24" customWidth="1"/>
    <col min="7430" max="7430" width="9.875" style="24" customWidth="1"/>
    <col min="7431" max="7431" width="9" style="24"/>
    <col min="7432" max="7432" width="8.5" style="24" customWidth="1"/>
    <col min="7433" max="7433" width="8.125" style="24" customWidth="1"/>
    <col min="7434" max="7434" width="18.125" style="24" customWidth="1"/>
    <col min="7435" max="7435" width="9" style="24"/>
    <col min="7436" max="7436" width="10.875" style="24" customWidth="1"/>
    <col min="7437" max="7437" width="12" style="24" customWidth="1"/>
    <col min="7438" max="7682" width="9" style="24"/>
    <col min="7683" max="7683" width="9" style="24" customWidth="1"/>
    <col min="7684" max="7684" width="9.75" style="24" customWidth="1"/>
    <col min="7685" max="7685" width="10.75" style="24" customWidth="1"/>
    <col min="7686" max="7686" width="9.875" style="24" customWidth="1"/>
    <col min="7687" max="7687" width="9" style="24"/>
    <col min="7688" max="7688" width="8.5" style="24" customWidth="1"/>
    <col min="7689" max="7689" width="8.125" style="24" customWidth="1"/>
    <col min="7690" max="7690" width="18.125" style="24" customWidth="1"/>
    <col min="7691" max="7691" width="9" style="24"/>
    <col min="7692" max="7692" width="10.875" style="24" customWidth="1"/>
    <col min="7693" max="7693" width="12" style="24" customWidth="1"/>
    <col min="7694" max="7938" width="9" style="24"/>
    <col min="7939" max="7939" width="9" style="24" customWidth="1"/>
    <col min="7940" max="7940" width="9.75" style="24" customWidth="1"/>
    <col min="7941" max="7941" width="10.75" style="24" customWidth="1"/>
    <col min="7942" max="7942" width="9.875" style="24" customWidth="1"/>
    <col min="7943" max="7943" width="9" style="24"/>
    <col min="7944" max="7944" width="8.5" style="24" customWidth="1"/>
    <col min="7945" max="7945" width="8.125" style="24" customWidth="1"/>
    <col min="7946" max="7946" width="18.125" style="24" customWidth="1"/>
    <col min="7947" max="7947" width="9" style="24"/>
    <col min="7948" max="7948" width="10.875" style="24" customWidth="1"/>
    <col min="7949" max="7949" width="12" style="24" customWidth="1"/>
    <col min="7950" max="8194" width="9" style="24"/>
    <col min="8195" max="8195" width="9" style="24" customWidth="1"/>
    <col min="8196" max="8196" width="9.75" style="24" customWidth="1"/>
    <col min="8197" max="8197" width="10.75" style="24" customWidth="1"/>
    <col min="8198" max="8198" width="9.875" style="24" customWidth="1"/>
    <col min="8199" max="8199" width="9" style="24"/>
    <col min="8200" max="8200" width="8.5" style="24" customWidth="1"/>
    <col min="8201" max="8201" width="8.125" style="24" customWidth="1"/>
    <col min="8202" max="8202" width="18.125" style="24" customWidth="1"/>
    <col min="8203" max="8203" width="9" style="24"/>
    <col min="8204" max="8204" width="10.875" style="24" customWidth="1"/>
    <col min="8205" max="8205" width="12" style="24" customWidth="1"/>
    <col min="8206" max="8450" width="9" style="24"/>
    <col min="8451" max="8451" width="9" style="24" customWidth="1"/>
    <col min="8452" max="8452" width="9.75" style="24" customWidth="1"/>
    <col min="8453" max="8453" width="10.75" style="24" customWidth="1"/>
    <col min="8454" max="8454" width="9.875" style="24" customWidth="1"/>
    <col min="8455" max="8455" width="9" style="24"/>
    <col min="8456" max="8456" width="8.5" style="24" customWidth="1"/>
    <col min="8457" max="8457" width="8.125" style="24" customWidth="1"/>
    <col min="8458" max="8458" width="18.125" style="24" customWidth="1"/>
    <col min="8459" max="8459" width="9" style="24"/>
    <col min="8460" max="8460" width="10.875" style="24" customWidth="1"/>
    <col min="8461" max="8461" width="12" style="24" customWidth="1"/>
    <col min="8462" max="8706" width="9" style="24"/>
    <col min="8707" max="8707" width="9" style="24" customWidth="1"/>
    <col min="8708" max="8708" width="9.75" style="24" customWidth="1"/>
    <col min="8709" max="8709" width="10.75" style="24" customWidth="1"/>
    <col min="8710" max="8710" width="9.875" style="24" customWidth="1"/>
    <col min="8711" max="8711" width="9" style="24"/>
    <col min="8712" max="8712" width="8.5" style="24" customWidth="1"/>
    <col min="8713" max="8713" width="8.125" style="24" customWidth="1"/>
    <col min="8714" max="8714" width="18.125" style="24" customWidth="1"/>
    <col min="8715" max="8715" width="9" style="24"/>
    <col min="8716" max="8716" width="10.875" style="24" customWidth="1"/>
    <col min="8717" max="8717" width="12" style="24" customWidth="1"/>
    <col min="8718" max="8962" width="9" style="24"/>
    <col min="8963" max="8963" width="9" style="24" customWidth="1"/>
    <col min="8964" max="8964" width="9.75" style="24" customWidth="1"/>
    <col min="8965" max="8965" width="10.75" style="24" customWidth="1"/>
    <col min="8966" max="8966" width="9.875" style="24" customWidth="1"/>
    <col min="8967" max="8967" width="9" style="24"/>
    <col min="8968" max="8968" width="8.5" style="24" customWidth="1"/>
    <col min="8969" max="8969" width="8.125" style="24" customWidth="1"/>
    <col min="8970" max="8970" width="18.125" style="24" customWidth="1"/>
    <col min="8971" max="8971" width="9" style="24"/>
    <col min="8972" max="8972" width="10.875" style="24" customWidth="1"/>
    <col min="8973" max="8973" width="12" style="24" customWidth="1"/>
    <col min="8974" max="9218" width="9" style="24"/>
    <col min="9219" max="9219" width="9" style="24" customWidth="1"/>
    <col min="9220" max="9220" width="9.75" style="24" customWidth="1"/>
    <col min="9221" max="9221" width="10.75" style="24" customWidth="1"/>
    <col min="9222" max="9222" width="9.875" style="24" customWidth="1"/>
    <col min="9223" max="9223" width="9" style="24"/>
    <col min="9224" max="9224" width="8.5" style="24" customWidth="1"/>
    <col min="9225" max="9225" width="8.125" style="24" customWidth="1"/>
    <col min="9226" max="9226" width="18.125" style="24" customWidth="1"/>
    <col min="9227" max="9227" width="9" style="24"/>
    <col min="9228" max="9228" width="10.875" style="24" customWidth="1"/>
    <col min="9229" max="9229" width="12" style="24" customWidth="1"/>
    <col min="9230" max="9474" width="9" style="24"/>
    <col min="9475" max="9475" width="9" style="24" customWidth="1"/>
    <col min="9476" max="9476" width="9.75" style="24" customWidth="1"/>
    <col min="9477" max="9477" width="10.75" style="24" customWidth="1"/>
    <col min="9478" max="9478" width="9.875" style="24" customWidth="1"/>
    <col min="9479" max="9479" width="9" style="24"/>
    <col min="9480" max="9480" width="8.5" style="24" customWidth="1"/>
    <col min="9481" max="9481" width="8.125" style="24" customWidth="1"/>
    <col min="9482" max="9482" width="18.125" style="24" customWidth="1"/>
    <col min="9483" max="9483" width="9" style="24"/>
    <col min="9484" max="9484" width="10.875" style="24" customWidth="1"/>
    <col min="9485" max="9485" width="12" style="24" customWidth="1"/>
    <col min="9486" max="9730" width="9" style="24"/>
    <col min="9731" max="9731" width="9" style="24" customWidth="1"/>
    <col min="9732" max="9732" width="9.75" style="24" customWidth="1"/>
    <col min="9733" max="9733" width="10.75" style="24" customWidth="1"/>
    <col min="9734" max="9734" width="9.875" style="24" customWidth="1"/>
    <col min="9735" max="9735" width="9" style="24"/>
    <col min="9736" max="9736" width="8.5" style="24" customWidth="1"/>
    <col min="9737" max="9737" width="8.125" style="24" customWidth="1"/>
    <col min="9738" max="9738" width="18.125" style="24" customWidth="1"/>
    <col min="9739" max="9739" width="9" style="24"/>
    <col min="9740" max="9740" width="10.875" style="24" customWidth="1"/>
    <col min="9741" max="9741" width="12" style="24" customWidth="1"/>
    <col min="9742" max="9986" width="9" style="24"/>
    <col min="9987" max="9987" width="9" style="24" customWidth="1"/>
    <col min="9988" max="9988" width="9.75" style="24" customWidth="1"/>
    <col min="9989" max="9989" width="10.75" style="24" customWidth="1"/>
    <col min="9990" max="9990" width="9.875" style="24" customWidth="1"/>
    <col min="9991" max="9991" width="9" style="24"/>
    <col min="9992" max="9992" width="8.5" style="24" customWidth="1"/>
    <col min="9993" max="9993" width="8.125" style="24" customWidth="1"/>
    <col min="9994" max="9994" width="18.125" style="24" customWidth="1"/>
    <col min="9995" max="9995" width="9" style="24"/>
    <col min="9996" max="9996" width="10.875" style="24" customWidth="1"/>
    <col min="9997" max="9997" width="12" style="24" customWidth="1"/>
    <col min="9998" max="10242" width="9" style="24"/>
    <col min="10243" max="10243" width="9" style="24" customWidth="1"/>
    <col min="10244" max="10244" width="9.75" style="24" customWidth="1"/>
    <col min="10245" max="10245" width="10.75" style="24" customWidth="1"/>
    <col min="10246" max="10246" width="9.875" style="24" customWidth="1"/>
    <col min="10247" max="10247" width="9" style="24"/>
    <col min="10248" max="10248" width="8.5" style="24" customWidth="1"/>
    <col min="10249" max="10249" width="8.125" style="24" customWidth="1"/>
    <col min="10250" max="10250" width="18.125" style="24" customWidth="1"/>
    <col min="10251" max="10251" width="9" style="24"/>
    <col min="10252" max="10252" width="10.875" style="24" customWidth="1"/>
    <col min="10253" max="10253" width="12" style="24" customWidth="1"/>
    <col min="10254" max="10498" width="9" style="24"/>
    <col min="10499" max="10499" width="9" style="24" customWidth="1"/>
    <col min="10500" max="10500" width="9.75" style="24" customWidth="1"/>
    <col min="10501" max="10501" width="10.75" style="24" customWidth="1"/>
    <col min="10502" max="10502" width="9.875" style="24" customWidth="1"/>
    <col min="10503" max="10503" width="9" style="24"/>
    <col min="10504" max="10504" width="8.5" style="24" customWidth="1"/>
    <col min="10505" max="10505" width="8.125" style="24" customWidth="1"/>
    <col min="10506" max="10506" width="18.125" style="24" customWidth="1"/>
    <col min="10507" max="10507" width="9" style="24"/>
    <col min="10508" max="10508" width="10.875" style="24" customWidth="1"/>
    <col min="10509" max="10509" width="12" style="24" customWidth="1"/>
    <col min="10510" max="10754" width="9" style="24"/>
    <col min="10755" max="10755" width="9" style="24" customWidth="1"/>
    <col min="10756" max="10756" width="9.75" style="24" customWidth="1"/>
    <col min="10757" max="10757" width="10.75" style="24" customWidth="1"/>
    <col min="10758" max="10758" width="9.875" style="24" customWidth="1"/>
    <col min="10759" max="10759" width="9" style="24"/>
    <col min="10760" max="10760" width="8.5" style="24" customWidth="1"/>
    <col min="10761" max="10761" width="8.125" style="24" customWidth="1"/>
    <col min="10762" max="10762" width="18.125" style="24" customWidth="1"/>
    <col min="10763" max="10763" width="9" style="24"/>
    <col min="10764" max="10764" width="10.875" style="24" customWidth="1"/>
    <col min="10765" max="10765" width="12" style="24" customWidth="1"/>
    <col min="10766" max="11010" width="9" style="24"/>
    <col min="11011" max="11011" width="9" style="24" customWidth="1"/>
    <col min="11012" max="11012" width="9.75" style="24" customWidth="1"/>
    <col min="11013" max="11013" width="10.75" style="24" customWidth="1"/>
    <col min="11014" max="11014" width="9.875" style="24" customWidth="1"/>
    <col min="11015" max="11015" width="9" style="24"/>
    <col min="11016" max="11016" width="8.5" style="24" customWidth="1"/>
    <col min="11017" max="11017" width="8.125" style="24" customWidth="1"/>
    <col min="11018" max="11018" width="18.125" style="24" customWidth="1"/>
    <col min="11019" max="11019" width="9" style="24"/>
    <col min="11020" max="11020" width="10.875" style="24" customWidth="1"/>
    <col min="11021" max="11021" width="12" style="24" customWidth="1"/>
    <col min="11022" max="11266" width="9" style="24"/>
    <col min="11267" max="11267" width="9" style="24" customWidth="1"/>
    <col min="11268" max="11268" width="9.75" style="24" customWidth="1"/>
    <col min="11269" max="11269" width="10.75" style="24" customWidth="1"/>
    <col min="11270" max="11270" width="9.875" style="24" customWidth="1"/>
    <col min="11271" max="11271" width="9" style="24"/>
    <col min="11272" max="11272" width="8.5" style="24" customWidth="1"/>
    <col min="11273" max="11273" width="8.125" style="24" customWidth="1"/>
    <col min="11274" max="11274" width="18.125" style="24" customWidth="1"/>
    <col min="11275" max="11275" width="9" style="24"/>
    <col min="11276" max="11276" width="10.875" style="24" customWidth="1"/>
    <col min="11277" max="11277" width="12" style="24" customWidth="1"/>
    <col min="11278" max="11522" width="9" style="24"/>
    <col min="11523" max="11523" width="9" style="24" customWidth="1"/>
    <col min="11524" max="11524" width="9.75" style="24" customWidth="1"/>
    <col min="11525" max="11525" width="10.75" style="24" customWidth="1"/>
    <col min="11526" max="11526" width="9.875" style="24" customWidth="1"/>
    <col min="11527" max="11527" width="9" style="24"/>
    <col min="11528" max="11528" width="8.5" style="24" customWidth="1"/>
    <col min="11529" max="11529" width="8.125" style="24" customWidth="1"/>
    <col min="11530" max="11530" width="18.125" style="24" customWidth="1"/>
    <col min="11531" max="11531" width="9" style="24"/>
    <col min="11532" max="11532" width="10.875" style="24" customWidth="1"/>
    <col min="11533" max="11533" width="12" style="24" customWidth="1"/>
    <col min="11534" max="11778" width="9" style="24"/>
    <col min="11779" max="11779" width="9" style="24" customWidth="1"/>
    <col min="11780" max="11780" width="9.75" style="24" customWidth="1"/>
    <col min="11781" max="11781" width="10.75" style="24" customWidth="1"/>
    <col min="11782" max="11782" width="9.875" style="24" customWidth="1"/>
    <col min="11783" max="11783" width="9" style="24"/>
    <col min="11784" max="11784" width="8.5" style="24" customWidth="1"/>
    <col min="11785" max="11785" width="8.125" style="24" customWidth="1"/>
    <col min="11786" max="11786" width="18.125" style="24" customWidth="1"/>
    <col min="11787" max="11787" width="9" style="24"/>
    <col min="11788" max="11788" width="10.875" style="24" customWidth="1"/>
    <col min="11789" max="11789" width="12" style="24" customWidth="1"/>
    <col min="11790" max="12034" width="9" style="24"/>
    <col min="12035" max="12035" width="9" style="24" customWidth="1"/>
    <col min="12036" max="12036" width="9.75" style="24" customWidth="1"/>
    <col min="12037" max="12037" width="10.75" style="24" customWidth="1"/>
    <col min="12038" max="12038" width="9.875" style="24" customWidth="1"/>
    <col min="12039" max="12039" width="9" style="24"/>
    <col min="12040" max="12040" width="8.5" style="24" customWidth="1"/>
    <col min="12041" max="12041" width="8.125" style="24" customWidth="1"/>
    <col min="12042" max="12042" width="18.125" style="24" customWidth="1"/>
    <col min="12043" max="12043" width="9" style="24"/>
    <col min="12044" max="12044" width="10.875" style="24" customWidth="1"/>
    <col min="12045" max="12045" width="12" style="24" customWidth="1"/>
    <col min="12046" max="12290" width="9" style="24"/>
    <col min="12291" max="12291" width="9" style="24" customWidth="1"/>
    <col min="12292" max="12292" width="9.75" style="24" customWidth="1"/>
    <col min="12293" max="12293" width="10.75" style="24" customWidth="1"/>
    <col min="12294" max="12294" width="9.875" style="24" customWidth="1"/>
    <col min="12295" max="12295" width="9" style="24"/>
    <col min="12296" max="12296" width="8.5" style="24" customWidth="1"/>
    <col min="12297" max="12297" width="8.125" style="24" customWidth="1"/>
    <col min="12298" max="12298" width="18.125" style="24" customWidth="1"/>
    <col min="12299" max="12299" width="9" style="24"/>
    <col min="12300" max="12300" width="10.875" style="24" customWidth="1"/>
    <col min="12301" max="12301" width="12" style="24" customWidth="1"/>
    <col min="12302" max="12546" width="9" style="24"/>
    <col min="12547" max="12547" width="9" style="24" customWidth="1"/>
    <col min="12548" max="12548" width="9.75" style="24" customWidth="1"/>
    <col min="12549" max="12549" width="10.75" style="24" customWidth="1"/>
    <col min="12550" max="12550" width="9.875" style="24" customWidth="1"/>
    <col min="12551" max="12551" width="9" style="24"/>
    <col min="12552" max="12552" width="8.5" style="24" customWidth="1"/>
    <col min="12553" max="12553" width="8.125" style="24" customWidth="1"/>
    <col min="12554" max="12554" width="18.125" style="24" customWidth="1"/>
    <col min="12555" max="12555" width="9" style="24"/>
    <col min="12556" max="12556" width="10.875" style="24" customWidth="1"/>
    <col min="12557" max="12557" width="12" style="24" customWidth="1"/>
    <col min="12558" max="12802" width="9" style="24"/>
    <col min="12803" max="12803" width="9" style="24" customWidth="1"/>
    <col min="12804" max="12804" width="9.75" style="24" customWidth="1"/>
    <col min="12805" max="12805" width="10.75" style="24" customWidth="1"/>
    <col min="12806" max="12806" width="9.875" style="24" customWidth="1"/>
    <col min="12807" max="12807" width="9" style="24"/>
    <col min="12808" max="12808" width="8.5" style="24" customWidth="1"/>
    <col min="12809" max="12809" width="8.125" style="24" customWidth="1"/>
    <col min="12810" max="12810" width="18.125" style="24" customWidth="1"/>
    <col min="12811" max="12811" width="9" style="24"/>
    <col min="12812" max="12812" width="10.875" style="24" customWidth="1"/>
    <col min="12813" max="12813" width="12" style="24" customWidth="1"/>
    <col min="12814" max="13058" width="9" style="24"/>
    <col min="13059" max="13059" width="9" style="24" customWidth="1"/>
    <col min="13060" max="13060" width="9.75" style="24" customWidth="1"/>
    <col min="13061" max="13061" width="10.75" style="24" customWidth="1"/>
    <col min="13062" max="13062" width="9.875" style="24" customWidth="1"/>
    <col min="13063" max="13063" width="9" style="24"/>
    <col min="13064" max="13064" width="8.5" style="24" customWidth="1"/>
    <col min="13065" max="13065" width="8.125" style="24" customWidth="1"/>
    <col min="13066" max="13066" width="18.125" style="24" customWidth="1"/>
    <col min="13067" max="13067" width="9" style="24"/>
    <col min="13068" max="13068" width="10.875" style="24" customWidth="1"/>
    <col min="13069" max="13069" width="12" style="24" customWidth="1"/>
    <col min="13070" max="13314" width="9" style="24"/>
    <col min="13315" max="13315" width="9" style="24" customWidth="1"/>
    <col min="13316" max="13316" width="9.75" style="24" customWidth="1"/>
    <col min="13317" max="13317" width="10.75" style="24" customWidth="1"/>
    <col min="13318" max="13318" width="9.875" style="24" customWidth="1"/>
    <col min="13319" max="13319" width="9" style="24"/>
    <col min="13320" max="13320" width="8.5" style="24" customWidth="1"/>
    <col min="13321" max="13321" width="8.125" style="24" customWidth="1"/>
    <col min="13322" max="13322" width="18.125" style="24" customWidth="1"/>
    <col min="13323" max="13323" width="9" style="24"/>
    <col min="13324" max="13324" width="10.875" style="24" customWidth="1"/>
    <col min="13325" max="13325" width="12" style="24" customWidth="1"/>
    <col min="13326" max="13570" width="9" style="24"/>
    <col min="13571" max="13571" width="9" style="24" customWidth="1"/>
    <col min="13572" max="13572" width="9.75" style="24" customWidth="1"/>
    <col min="13573" max="13573" width="10.75" style="24" customWidth="1"/>
    <col min="13574" max="13574" width="9.875" style="24" customWidth="1"/>
    <col min="13575" max="13575" width="9" style="24"/>
    <col min="13576" max="13576" width="8.5" style="24" customWidth="1"/>
    <col min="13577" max="13577" width="8.125" style="24" customWidth="1"/>
    <col min="13578" max="13578" width="18.125" style="24" customWidth="1"/>
    <col min="13579" max="13579" width="9" style="24"/>
    <col min="13580" max="13580" width="10.875" style="24" customWidth="1"/>
    <col min="13581" max="13581" width="12" style="24" customWidth="1"/>
    <col min="13582" max="13826" width="9" style="24"/>
    <col min="13827" max="13827" width="9" style="24" customWidth="1"/>
    <col min="13828" max="13828" width="9.75" style="24" customWidth="1"/>
    <col min="13829" max="13829" width="10.75" style="24" customWidth="1"/>
    <col min="13830" max="13830" width="9.875" style="24" customWidth="1"/>
    <col min="13831" max="13831" width="9" style="24"/>
    <col min="13832" max="13832" width="8.5" style="24" customWidth="1"/>
    <col min="13833" max="13833" width="8.125" style="24" customWidth="1"/>
    <col min="13834" max="13834" width="18.125" style="24" customWidth="1"/>
    <col min="13835" max="13835" width="9" style="24"/>
    <col min="13836" max="13836" width="10.875" style="24" customWidth="1"/>
    <col min="13837" max="13837" width="12" style="24" customWidth="1"/>
    <col min="13838" max="14082" width="9" style="24"/>
    <col min="14083" max="14083" width="9" style="24" customWidth="1"/>
    <col min="14084" max="14084" width="9.75" style="24" customWidth="1"/>
    <col min="14085" max="14085" width="10.75" style="24" customWidth="1"/>
    <col min="14086" max="14086" width="9.875" style="24" customWidth="1"/>
    <col min="14087" max="14087" width="9" style="24"/>
    <col min="14088" max="14088" width="8.5" style="24" customWidth="1"/>
    <col min="14089" max="14089" width="8.125" style="24" customWidth="1"/>
    <col min="14090" max="14090" width="18.125" style="24" customWidth="1"/>
    <col min="14091" max="14091" width="9" style="24"/>
    <col min="14092" max="14092" width="10.875" style="24" customWidth="1"/>
    <col min="14093" max="14093" width="12" style="24" customWidth="1"/>
    <col min="14094" max="14338" width="9" style="24"/>
    <col min="14339" max="14339" width="9" style="24" customWidth="1"/>
    <col min="14340" max="14340" width="9.75" style="24" customWidth="1"/>
    <col min="14341" max="14341" width="10.75" style="24" customWidth="1"/>
    <col min="14342" max="14342" width="9.875" style="24" customWidth="1"/>
    <col min="14343" max="14343" width="9" style="24"/>
    <col min="14344" max="14344" width="8.5" style="24" customWidth="1"/>
    <col min="14345" max="14345" width="8.125" style="24" customWidth="1"/>
    <col min="14346" max="14346" width="18.125" style="24" customWidth="1"/>
    <col min="14347" max="14347" width="9" style="24"/>
    <col min="14348" max="14348" width="10.875" style="24" customWidth="1"/>
    <col min="14349" max="14349" width="12" style="24" customWidth="1"/>
    <col min="14350" max="14594" width="9" style="24"/>
    <col min="14595" max="14595" width="9" style="24" customWidth="1"/>
    <col min="14596" max="14596" width="9.75" style="24" customWidth="1"/>
    <col min="14597" max="14597" width="10.75" style="24" customWidth="1"/>
    <col min="14598" max="14598" width="9.875" style="24" customWidth="1"/>
    <col min="14599" max="14599" width="9" style="24"/>
    <col min="14600" max="14600" width="8.5" style="24" customWidth="1"/>
    <col min="14601" max="14601" width="8.125" style="24" customWidth="1"/>
    <col min="14602" max="14602" width="18.125" style="24" customWidth="1"/>
    <col min="14603" max="14603" width="9" style="24"/>
    <col min="14604" max="14604" width="10.875" style="24" customWidth="1"/>
    <col min="14605" max="14605" width="12" style="24" customWidth="1"/>
    <col min="14606" max="14850" width="9" style="24"/>
    <col min="14851" max="14851" width="9" style="24" customWidth="1"/>
    <col min="14852" max="14852" width="9.75" style="24" customWidth="1"/>
    <col min="14853" max="14853" width="10.75" style="24" customWidth="1"/>
    <col min="14854" max="14854" width="9.875" style="24" customWidth="1"/>
    <col min="14855" max="14855" width="9" style="24"/>
    <col min="14856" max="14856" width="8.5" style="24" customWidth="1"/>
    <col min="14857" max="14857" width="8.125" style="24" customWidth="1"/>
    <col min="14858" max="14858" width="18.125" style="24" customWidth="1"/>
    <col min="14859" max="14859" width="9" style="24"/>
    <col min="14860" max="14860" width="10.875" style="24" customWidth="1"/>
    <col min="14861" max="14861" width="12" style="24" customWidth="1"/>
    <col min="14862" max="15106" width="9" style="24"/>
    <col min="15107" max="15107" width="9" style="24" customWidth="1"/>
    <col min="15108" max="15108" width="9.75" style="24" customWidth="1"/>
    <col min="15109" max="15109" width="10.75" style="24" customWidth="1"/>
    <col min="15110" max="15110" width="9.875" style="24" customWidth="1"/>
    <col min="15111" max="15111" width="9" style="24"/>
    <col min="15112" max="15112" width="8.5" style="24" customWidth="1"/>
    <col min="15113" max="15113" width="8.125" style="24" customWidth="1"/>
    <col min="15114" max="15114" width="18.125" style="24" customWidth="1"/>
    <col min="15115" max="15115" width="9" style="24"/>
    <col min="15116" max="15116" width="10.875" style="24" customWidth="1"/>
    <col min="15117" max="15117" width="12" style="24" customWidth="1"/>
    <col min="15118" max="15362" width="9" style="24"/>
    <col min="15363" max="15363" width="9" style="24" customWidth="1"/>
    <col min="15364" max="15364" width="9.75" style="24" customWidth="1"/>
    <col min="15365" max="15365" width="10.75" style="24" customWidth="1"/>
    <col min="15366" max="15366" width="9.875" style="24" customWidth="1"/>
    <col min="15367" max="15367" width="9" style="24"/>
    <col min="15368" max="15368" width="8.5" style="24" customWidth="1"/>
    <col min="15369" max="15369" width="8.125" style="24" customWidth="1"/>
    <col min="15370" max="15370" width="18.125" style="24" customWidth="1"/>
    <col min="15371" max="15371" width="9" style="24"/>
    <col min="15372" max="15372" width="10.875" style="24" customWidth="1"/>
    <col min="15373" max="15373" width="12" style="24" customWidth="1"/>
    <col min="15374" max="15618" width="9" style="24"/>
    <col min="15619" max="15619" width="9" style="24" customWidth="1"/>
    <col min="15620" max="15620" width="9.75" style="24" customWidth="1"/>
    <col min="15621" max="15621" width="10.75" style="24" customWidth="1"/>
    <col min="15622" max="15622" width="9.875" style="24" customWidth="1"/>
    <col min="15623" max="15623" width="9" style="24"/>
    <col min="15624" max="15624" width="8.5" style="24" customWidth="1"/>
    <col min="15625" max="15625" width="8.125" style="24" customWidth="1"/>
    <col min="15626" max="15626" width="18.125" style="24" customWidth="1"/>
    <col min="15627" max="15627" width="9" style="24"/>
    <col min="15628" max="15628" width="10.875" style="24" customWidth="1"/>
    <col min="15629" max="15629" width="12" style="24" customWidth="1"/>
    <col min="15630" max="15874" width="9" style="24"/>
    <col min="15875" max="15875" width="9" style="24" customWidth="1"/>
    <col min="15876" max="15876" width="9.75" style="24" customWidth="1"/>
    <col min="15877" max="15877" width="10.75" style="24" customWidth="1"/>
    <col min="15878" max="15878" width="9.875" style="24" customWidth="1"/>
    <col min="15879" max="15879" width="9" style="24"/>
    <col min="15880" max="15880" width="8.5" style="24" customWidth="1"/>
    <col min="15881" max="15881" width="8.125" style="24" customWidth="1"/>
    <col min="15882" max="15882" width="18.125" style="24" customWidth="1"/>
    <col min="15883" max="15883" width="9" style="24"/>
    <col min="15884" max="15884" width="10.875" style="24" customWidth="1"/>
    <col min="15885" max="15885" width="12" style="24" customWidth="1"/>
    <col min="15886" max="16130" width="9" style="24"/>
    <col min="16131" max="16131" width="9" style="24" customWidth="1"/>
    <col min="16132" max="16132" width="9.75" style="24" customWidth="1"/>
    <col min="16133" max="16133" width="10.75" style="24" customWidth="1"/>
    <col min="16134" max="16134" width="9.875" style="24" customWidth="1"/>
    <col min="16135" max="16135" width="9" style="24"/>
    <col min="16136" max="16136" width="8.5" style="24" customWidth="1"/>
    <col min="16137" max="16137" width="8.125" style="24" customWidth="1"/>
    <col min="16138" max="16138" width="18.125" style="24" customWidth="1"/>
    <col min="16139" max="16139" width="9" style="24"/>
    <col min="16140" max="16140" width="10.875" style="24" customWidth="1"/>
    <col min="16141" max="16141" width="12" style="24" customWidth="1"/>
    <col min="16142" max="16384" width="9" style="24"/>
  </cols>
  <sheetData>
    <row r="1" spans="2:14" x14ac:dyDescent="0.25">
      <c r="M1" s="23"/>
    </row>
    <row r="2" spans="2:14" x14ac:dyDescent="0.25">
      <c r="B2" s="268" t="s">
        <v>570</v>
      </c>
      <c r="C2" s="268"/>
      <c r="D2" s="268"/>
      <c r="E2" s="268"/>
      <c r="F2" s="268"/>
      <c r="G2" s="268"/>
      <c r="H2" s="268"/>
      <c r="I2" s="268"/>
      <c r="J2" s="268"/>
      <c r="K2" s="268"/>
    </row>
    <row r="3" spans="2:14" x14ac:dyDescent="0.25">
      <c r="B3" s="231" t="s">
        <v>79</v>
      </c>
      <c r="C3" s="231" t="s">
        <v>571</v>
      </c>
      <c r="D3" s="231" t="s">
        <v>572</v>
      </c>
      <c r="E3" s="231"/>
      <c r="F3" s="231"/>
      <c r="G3" s="231" t="s">
        <v>573</v>
      </c>
      <c r="H3" s="231" t="s">
        <v>574</v>
      </c>
      <c r="I3" s="231" t="s">
        <v>333</v>
      </c>
      <c r="J3" s="231" t="s">
        <v>334</v>
      </c>
      <c r="K3" s="231" t="s">
        <v>336</v>
      </c>
      <c r="M3" s="23"/>
      <c r="N3" s="23"/>
    </row>
    <row r="4" spans="2:14" x14ac:dyDescent="0.25">
      <c r="B4" s="231"/>
      <c r="C4" s="231"/>
      <c r="D4" s="57" t="s">
        <v>85</v>
      </c>
      <c r="E4" s="57" t="s">
        <v>86</v>
      </c>
      <c r="F4" s="57" t="s">
        <v>87</v>
      </c>
      <c r="G4" s="231"/>
      <c r="H4" s="231"/>
      <c r="I4" s="231"/>
      <c r="J4" s="231"/>
      <c r="K4" s="231"/>
    </row>
    <row r="5" spans="2:14" x14ac:dyDescent="0.25">
      <c r="B5" s="29" t="s">
        <v>98</v>
      </c>
      <c r="C5" s="29" t="s">
        <v>575</v>
      </c>
      <c r="D5" s="29">
        <v>2</v>
      </c>
      <c r="E5" s="29">
        <v>10</v>
      </c>
      <c r="F5" s="29">
        <v>1</v>
      </c>
      <c r="G5" s="25">
        <f>SUM(D5:F5)</f>
        <v>13</v>
      </c>
      <c r="H5" s="29" t="str">
        <f>IF(COUNTIF(D5:F5,"&gt;=5")=2,"THI LẠI",IF(MIN(D5:F5)&gt;=5,"ĐẠT","HỎNG"))</f>
        <v>HỎNG</v>
      </c>
      <c r="I5" s="29" t="str">
        <f>IF(AND(H5="THI LẠI",D5&lt;5),"Toán",IF(AND(H5="THI LẠI",E5&lt;5),"Lý",IF(AND(H5="THI LẠI",F5&lt;5),"Hóa","")))</f>
        <v/>
      </c>
      <c r="J5" s="167" t="str">
        <f>IF(AND(H5="ĐẠT",G5=MAX(G5:G14)),100000,"")</f>
        <v/>
      </c>
      <c r="K5" s="168">
        <v>0</v>
      </c>
    </row>
    <row r="6" spans="2:14" x14ac:dyDescent="0.25">
      <c r="B6" s="29" t="s">
        <v>59</v>
      </c>
      <c r="C6" s="29" t="s">
        <v>576</v>
      </c>
      <c r="D6" s="29">
        <v>8</v>
      </c>
      <c r="E6" s="29">
        <v>5</v>
      </c>
      <c r="F6" s="29">
        <v>1</v>
      </c>
      <c r="G6" s="25">
        <f t="shared" ref="G6:G14" si="0">SUM(D6:F6)</f>
        <v>14</v>
      </c>
      <c r="H6" s="29" t="str">
        <f t="shared" ref="H6:H14" si="1">IF(COUNTIF(D6:F6,"&gt;=5")=2,"THI LẠI",IF(MIN(D6:F6)&gt;=5,"ĐẠT","HỎNG"))</f>
        <v>THI LẠI</v>
      </c>
      <c r="I6" s="29" t="str">
        <f t="shared" ref="I6:I14" si="2">IF(AND(H6="THI LẠI",D6&lt;5),"Toán",IF(AND(H6="THI LẠI",E6&lt;5),"Lý",IF(AND(H6="THI LẠI",F6&lt;5),"Hóa","")))</f>
        <v>Hóa</v>
      </c>
      <c r="J6" s="167" t="str">
        <f t="shared" ref="J6:J14" si="3">IF(AND(H6="ĐẠT",G6=MAX(G6:G15)),100000,"")</f>
        <v/>
      </c>
      <c r="K6" s="168">
        <v>0</v>
      </c>
    </row>
    <row r="7" spans="2:14" x14ac:dyDescent="0.25">
      <c r="B7" s="29" t="s">
        <v>56</v>
      </c>
      <c r="C7" s="29" t="s">
        <v>577</v>
      </c>
      <c r="D7" s="29">
        <v>9</v>
      </c>
      <c r="E7" s="29">
        <v>8</v>
      </c>
      <c r="F7" s="29">
        <v>5</v>
      </c>
      <c r="G7" s="25">
        <f t="shared" si="0"/>
        <v>22</v>
      </c>
      <c r="H7" s="29" t="str">
        <f t="shared" si="1"/>
        <v>ĐẠT</v>
      </c>
      <c r="I7" s="29" t="str">
        <f t="shared" si="2"/>
        <v/>
      </c>
      <c r="J7" s="167" t="str">
        <f t="shared" si="3"/>
        <v/>
      </c>
      <c r="K7" s="168">
        <v>0</v>
      </c>
    </row>
    <row r="8" spans="2:14" x14ac:dyDescent="0.25">
      <c r="B8" s="29" t="s">
        <v>578</v>
      </c>
      <c r="C8" s="29" t="s">
        <v>579</v>
      </c>
      <c r="D8" s="29">
        <v>5</v>
      </c>
      <c r="E8" s="29">
        <v>10</v>
      </c>
      <c r="F8" s="29">
        <v>6</v>
      </c>
      <c r="G8" s="25">
        <f t="shared" si="0"/>
        <v>21</v>
      </c>
      <c r="H8" s="29" t="str">
        <f t="shared" si="1"/>
        <v>ĐẠT</v>
      </c>
      <c r="I8" s="29" t="str">
        <f t="shared" si="2"/>
        <v/>
      </c>
      <c r="J8" s="167" t="str">
        <f t="shared" si="3"/>
        <v/>
      </c>
      <c r="K8" s="168">
        <v>0</v>
      </c>
    </row>
    <row r="9" spans="2:14" x14ac:dyDescent="0.25">
      <c r="B9" s="29" t="s">
        <v>97</v>
      </c>
      <c r="C9" s="29" t="s">
        <v>580</v>
      </c>
      <c r="D9" s="29">
        <v>9</v>
      </c>
      <c r="E9" s="29">
        <v>10</v>
      </c>
      <c r="F9" s="29">
        <v>7</v>
      </c>
      <c r="G9" s="25">
        <f t="shared" si="0"/>
        <v>26</v>
      </c>
      <c r="H9" s="29" t="str">
        <f t="shared" si="1"/>
        <v>ĐẠT</v>
      </c>
      <c r="I9" s="29" t="str">
        <f t="shared" si="2"/>
        <v/>
      </c>
      <c r="J9" s="167">
        <f t="shared" si="3"/>
        <v>100000</v>
      </c>
      <c r="K9" s="168">
        <v>100000</v>
      </c>
    </row>
    <row r="10" spans="2:14" x14ac:dyDescent="0.25">
      <c r="B10" s="29" t="s">
        <v>102</v>
      </c>
      <c r="C10" s="29" t="s">
        <v>581</v>
      </c>
      <c r="D10" s="29">
        <v>8</v>
      </c>
      <c r="E10" s="29">
        <v>2</v>
      </c>
      <c r="F10" s="29">
        <v>6</v>
      </c>
      <c r="G10" s="25">
        <f t="shared" si="0"/>
        <v>16</v>
      </c>
      <c r="H10" s="29" t="str">
        <f t="shared" si="1"/>
        <v>THI LẠI</v>
      </c>
      <c r="I10" s="29" t="str">
        <f t="shared" si="2"/>
        <v>Lý</v>
      </c>
      <c r="J10" s="167" t="str">
        <f t="shared" si="3"/>
        <v/>
      </c>
      <c r="K10" s="168">
        <v>0</v>
      </c>
    </row>
    <row r="11" spans="2:14" x14ac:dyDescent="0.25">
      <c r="B11" s="29" t="s">
        <v>54</v>
      </c>
      <c r="C11" s="29" t="s">
        <v>582</v>
      </c>
      <c r="D11" s="29">
        <v>10</v>
      </c>
      <c r="E11" s="29">
        <v>10</v>
      </c>
      <c r="F11" s="29">
        <v>4</v>
      </c>
      <c r="G11" s="25">
        <f t="shared" si="0"/>
        <v>24</v>
      </c>
      <c r="H11" s="29" t="str">
        <f t="shared" si="1"/>
        <v>THI LẠI</v>
      </c>
      <c r="I11" s="29" t="str">
        <f t="shared" si="2"/>
        <v>Hóa</v>
      </c>
      <c r="J11" s="167" t="str">
        <f t="shared" si="3"/>
        <v/>
      </c>
      <c r="K11" s="168">
        <v>0</v>
      </c>
    </row>
    <row r="12" spans="2:14" x14ac:dyDescent="0.25">
      <c r="B12" s="29" t="s">
        <v>583</v>
      </c>
      <c r="C12" s="29" t="s">
        <v>584</v>
      </c>
      <c r="D12" s="29">
        <v>9</v>
      </c>
      <c r="E12" s="29">
        <v>2</v>
      </c>
      <c r="F12" s="29">
        <v>7</v>
      </c>
      <c r="G12" s="25">
        <f t="shared" si="0"/>
        <v>18</v>
      </c>
      <c r="H12" s="29" t="str">
        <f t="shared" si="1"/>
        <v>THI LẠI</v>
      </c>
      <c r="I12" s="29" t="str">
        <f t="shared" si="2"/>
        <v>Lý</v>
      </c>
      <c r="J12" s="167" t="str">
        <f t="shared" si="3"/>
        <v/>
      </c>
      <c r="K12" s="168">
        <v>0</v>
      </c>
    </row>
    <row r="13" spans="2:14" x14ac:dyDescent="0.25">
      <c r="B13" s="29" t="s">
        <v>104</v>
      </c>
      <c r="C13" s="29" t="s">
        <v>577</v>
      </c>
      <c r="D13" s="29">
        <v>2</v>
      </c>
      <c r="E13" s="29">
        <v>7</v>
      </c>
      <c r="F13" s="29">
        <v>2</v>
      </c>
      <c r="G13" s="25">
        <f t="shared" si="0"/>
        <v>11</v>
      </c>
      <c r="H13" s="29" t="str">
        <f t="shared" si="1"/>
        <v>HỎNG</v>
      </c>
      <c r="I13" s="29" t="str">
        <f t="shared" si="2"/>
        <v/>
      </c>
      <c r="J13" s="167" t="str">
        <f t="shared" si="3"/>
        <v/>
      </c>
      <c r="K13" s="168">
        <v>0</v>
      </c>
    </row>
    <row r="14" spans="2:14" x14ac:dyDescent="0.25">
      <c r="B14" s="29" t="s">
        <v>585</v>
      </c>
      <c r="C14" s="29" t="s">
        <v>586</v>
      </c>
      <c r="D14" s="29">
        <v>8</v>
      </c>
      <c r="E14" s="29">
        <v>9</v>
      </c>
      <c r="F14" s="29">
        <v>9</v>
      </c>
      <c r="G14" s="25">
        <f t="shared" si="0"/>
        <v>26</v>
      </c>
      <c r="H14" s="29" t="str">
        <f t="shared" si="1"/>
        <v>ĐẠT</v>
      </c>
      <c r="I14" s="29" t="str">
        <f t="shared" si="2"/>
        <v/>
      </c>
      <c r="J14" s="167">
        <f t="shared" si="3"/>
        <v>100000</v>
      </c>
      <c r="K14" s="168">
        <v>100000</v>
      </c>
    </row>
    <row r="15" spans="2:14" x14ac:dyDescent="0.25">
      <c r="H15" s="169"/>
      <c r="I15" s="169"/>
      <c r="J15" s="169"/>
      <c r="K15" s="23"/>
    </row>
    <row r="17" spans="2:3" x14ac:dyDescent="0.25">
      <c r="B17" s="170" t="s">
        <v>62</v>
      </c>
    </row>
    <row r="18" spans="2:3" x14ac:dyDescent="0.25">
      <c r="B18" s="170" t="s">
        <v>63</v>
      </c>
      <c r="C18" s="87" t="s">
        <v>806</v>
      </c>
    </row>
    <row r="19" spans="2:3" x14ac:dyDescent="0.25">
      <c r="B19" s="170" t="s">
        <v>64</v>
      </c>
      <c r="C19" s="24" t="s">
        <v>807</v>
      </c>
    </row>
    <row r="20" spans="2:3" x14ac:dyDescent="0.25">
      <c r="B20" s="89"/>
      <c r="C20" s="171" t="s">
        <v>808</v>
      </c>
    </row>
    <row r="21" spans="2:3" x14ac:dyDescent="0.25">
      <c r="B21" s="89"/>
      <c r="C21" s="171" t="s">
        <v>809</v>
      </c>
    </row>
    <row r="22" spans="2:3" x14ac:dyDescent="0.25">
      <c r="B22" s="89"/>
      <c r="C22" s="171" t="s">
        <v>810</v>
      </c>
    </row>
    <row r="23" spans="2:3" x14ac:dyDescent="0.25">
      <c r="B23" s="170" t="s">
        <v>71</v>
      </c>
      <c r="C23" s="24" t="s">
        <v>811</v>
      </c>
    </row>
    <row r="24" spans="2:3" x14ac:dyDescent="0.25">
      <c r="B24" s="170"/>
      <c r="C24" s="171" t="s">
        <v>812</v>
      </c>
    </row>
    <row r="25" spans="2:3" x14ac:dyDescent="0.25">
      <c r="B25" s="89"/>
      <c r="C25" s="171" t="s">
        <v>347</v>
      </c>
    </row>
    <row r="26" spans="2:3" x14ac:dyDescent="0.25">
      <c r="B26" s="170" t="s">
        <v>73</v>
      </c>
      <c r="C26" s="24" t="s">
        <v>813</v>
      </c>
    </row>
    <row r="27" spans="2:3" x14ac:dyDescent="0.25">
      <c r="B27" s="89"/>
      <c r="C27" s="171" t="s">
        <v>814</v>
      </c>
    </row>
    <row r="28" spans="2:3" x14ac:dyDescent="0.25">
      <c r="B28" s="170"/>
      <c r="C28" s="171" t="s">
        <v>587</v>
      </c>
    </row>
    <row r="29" spans="2:3" x14ac:dyDescent="0.25">
      <c r="B29" s="170" t="s">
        <v>74</v>
      </c>
      <c r="C29" s="172" t="s">
        <v>815</v>
      </c>
    </row>
    <row r="37" spans="2:2" x14ac:dyDescent="0.25">
      <c r="B37" s="23"/>
    </row>
  </sheetData>
  <mergeCells count="9">
    <mergeCell ref="B2:K2"/>
    <mergeCell ref="B3:B4"/>
    <mergeCell ref="C3:C4"/>
    <mergeCell ref="D3:F3"/>
    <mergeCell ref="G3:G4"/>
    <mergeCell ref="H3:H4"/>
    <mergeCell ref="I3:I4"/>
    <mergeCell ref="J3:J4"/>
    <mergeCell ref="K3:K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30"/>
  <sheetViews>
    <sheetView workbookViewId="0">
      <selection sqref="A1:XFD1048576"/>
    </sheetView>
  </sheetViews>
  <sheetFormatPr defaultRowHeight="15.75" x14ac:dyDescent="0.25"/>
  <cols>
    <col min="1" max="1" width="2.875" style="1" customWidth="1"/>
    <col min="2" max="2" width="6.375" style="1" customWidth="1"/>
    <col min="3" max="3" width="12.625" style="1" customWidth="1"/>
    <col min="4" max="4" width="9.75" style="1" customWidth="1"/>
    <col min="5" max="5" width="10.375" style="1" customWidth="1"/>
    <col min="6" max="6" width="9" style="1"/>
    <col min="7" max="7" width="9.5" style="1" customWidth="1"/>
    <col min="8" max="8" width="8.75" style="1" customWidth="1"/>
    <col min="9" max="9" width="9.75" style="1" customWidth="1"/>
    <col min="10" max="10" width="1.125" style="1" customWidth="1"/>
    <col min="11" max="11" width="14.5" style="1" customWidth="1"/>
    <col min="12" max="12" width="9.75" style="1" customWidth="1"/>
    <col min="13" max="14" width="9.875" style="1" customWidth="1"/>
    <col min="15" max="256" width="9" style="1"/>
    <col min="257" max="257" width="2.875" style="1" customWidth="1"/>
    <col min="258" max="258" width="6.375" style="1" customWidth="1"/>
    <col min="259" max="259" width="12.625" style="1" customWidth="1"/>
    <col min="260" max="260" width="9.75" style="1" customWidth="1"/>
    <col min="261" max="261" width="10.375" style="1" customWidth="1"/>
    <col min="262" max="262" width="9" style="1"/>
    <col min="263" max="263" width="9.5" style="1" customWidth="1"/>
    <col min="264" max="264" width="8.75" style="1" customWidth="1"/>
    <col min="265" max="265" width="9.75" style="1" customWidth="1"/>
    <col min="266" max="266" width="1.125" style="1" customWidth="1"/>
    <col min="267" max="267" width="14.5" style="1" customWidth="1"/>
    <col min="268" max="268" width="9.75" style="1" customWidth="1"/>
    <col min="269" max="270" width="9.875" style="1" customWidth="1"/>
    <col min="271" max="512" width="9" style="1"/>
    <col min="513" max="513" width="2.875" style="1" customWidth="1"/>
    <col min="514" max="514" width="6.375" style="1" customWidth="1"/>
    <col min="515" max="515" width="12.625" style="1" customWidth="1"/>
    <col min="516" max="516" width="9.75" style="1" customWidth="1"/>
    <col min="517" max="517" width="10.375" style="1" customWidth="1"/>
    <col min="518" max="518" width="9" style="1"/>
    <col min="519" max="519" width="9.5" style="1" customWidth="1"/>
    <col min="520" max="520" width="8.75" style="1" customWidth="1"/>
    <col min="521" max="521" width="9.75" style="1" customWidth="1"/>
    <col min="522" max="522" width="1.125" style="1" customWidth="1"/>
    <col min="523" max="523" width="14.5" style="1" customWidth="1"/>
    <col min="524" max="524" width="9.75" style="1" customWidth="1"/>
    <col min="525" max="526" width="9.875" style="1" customWidth="1"/>
    <col min="527" max="768" width="9" style="1"/>
    <col min="769" max="769" width="2.875" style="1" customWidth="1"/>
    <col min="770" max="770" width="6.375" style="1" customWidth="1"/>
    <col min="771" max="771" width="12.625" style="1" customWidth="1"/>
    <col min="772" max="772" width="9.75" style="1" customWidth="1"/>
    <col min="773" max="773" width="10.375" style="1" customWidth="1"/>
    <col min="774" max="774" width="9" style="1"/>
    <col min="775" max="775" width="9.5" style="1" customWidth="1"/>
    <col min="776" max="776" width="8.75" style="1" customWidth="1"/>
    <col min="777" max="777" width="9.75" style="1" customWidth="1"/>
    <col min="778" max="778" width="1.125" style="1" customWidth="1"/>
    <col min="779" max="779" width="14.5" style="1" customWidth="1"/>
    <col min="780" max="780" width="9.75" style="1" customWidth="1"/>
    <col min="781" max="782" width="9.875" style="1" customWidth="1"/>
    <col min="783" max="1024" width="9" style="1"/>
    <col min="1025" max="1025" width="2.875" style="1" customWidth="1"/>
    <col min="1026" max="1026" width="6.375" style="1" customWidth="1"/>
    <col min="1027" max="1027" width="12.625" style="1" customWidth="1"/>
    <col min="1028" max="1028" width="9.75" style="1" customWidth="1"/>
    <col min="1029" max="1029" width="10.375" style="1" customWidth="1"/>
    <col min="1030" max="1030" width="9" style="1"/>
    <col min="1031" max="1031" width="9.5" style="1" customWidth="1"/>
    <col min="1032" max="1032" width="8.75" style="1" customWidth="1"/>
    <col min="1033" max="1033" width="9.75" style="1" customWidth="1"/>
    <col min="1034" max="1034" width="1.125" style="1" customWidth="1"/>
    <col min="1035" max="1035" width="14.5" style="1" customWidth="1"/>
    <col min="1036" max="1036" width="9.75" style="1" customWidth="1"/>
    <col min="1037" max="1038" width="9.875" style="1" customWidth="1"/>
    <col min="1039" max="1280" width="9" style="1"/>
    <col min="1281" max="1281" width="2.875" style="1" customWidth="1"/>
    <col min="1282" max="1282" width="6.375" style="1" customWidth="1"/>
    <col min="1283" max="1283" width="12.625" style="1" customWidth="1"/>
    <col min="1284" max="1284" width="9.75" style="1" customWidth="1"/>
    <col min="1285" max="1285" width="10.375" style="1" customWidth="1"/>
    <col min="1286" max="1286" width="9" style="1"/>
    <col min="1287" max="1287" width="9.5" style="1" customWidth="1"/>
    <col min="1288" max="1288" width="8.75" style="1" customWidth="1"/>
    <col min="1289" max="1289" width="9.75" style="1" customWidth="1"/>
    <col min="1290" max="1290" width="1.125" style="1" customWidth="1"/>
    <col min="1291" max="1291" width="14.5" style="1" customWidth="1"/>
    <col min="1292" max="1292" width="9.75" style="1" customWidth="1"/>
    <col min="1293" max="1294" width="9.875" style="1" customWidth="1"/>
    <col min="1295" max="1536" width="9" style="1"/>
    <col min="1537" max="1537" width="2.875" style="1" customWidth="1"/>
    <col min="1538" max="1538" width="6.375" style="1" customWidth="1"/>
    <col min="1539" max="1539" width="12.625" style="1" customWidth="1"/>
    <col min="1540" max="1540" width="9.75" style="1" customWidth="1"/>
    <col min="1541" max="1541" width="10.375" style="1" customWidth="1"/>
    <col min="1542" max="1542" width="9" style="1"/>
    <col min="1543" max="1543" width="9.5" style="1" customWidth="1"/>
    <col min="1544" max="1544" width="8.75" style="1" customWidth="1"/>
    <col min="1545" max="1545" width="9.75" style="1" customWidth="1"/>
    <col min="1546" max="1546" width="1.125" style="1" customWidth="1"/>
    <col min="1547" max="1547" width="14.5" style="1" customWidth="1"/>
    <col min="1548" max="1548" width="9.75" style="1" customWidth="1"/>
    <col min="1549" max="1550" width="9.875" style="1" customWidth="1"/>
    <col min="1551" max="1792" width="9" style="1"/>
    <col min="1793" max="1793" width="2.875" style="1" customWidth="1"/>
    <col min="1794" max="1794" width="6.375" style="1" customWidth="1"/>
    <col min="1795" max="1795" width="12.625" style="1" customWidth="1"/>
    <col min="1796" max="1796" width="9.75" style="1" customWidth="1"/>
    <col min="1797" max="1797" width="10.375" style="1" customWidth="1"/>
    <col min="1798" max="1798" width="9" style="1"/>
    <col min="1799" max="1799" width="9.5" style="1" customWidth="1"/>
    <col min="1800" max="1800" width="8.75" style="1" customWidth="1"/>
    <col min="1801" max="1801" width="9.75" style="1" customWidth="1"/>
    <col min="1802" max="1802" width="1.125" style="1" customWidth="1"/>
    <col min="1803" max="1803" width="14.5" style="1" customWidth="1"/>
    <col min="1804" max="1804" width="9.75" style="1" customWidth="1"/>
    <col min="1805" max="1806" width="9.875" style="1" customWidth="1"/>
    <col min="1807" max="2048" width="9" style="1"/>
    <col min="2049" max="2049" width="2.875" style="1" customWidth="1"/>
    <col min="2050" max="2050" width="6.375" style="1" customWidth="1"/>
    <col min="2051" max="2051" width="12.625" style="1" customWidth="1"/>
    <col min="2052" max="2052" width="9.75" style="1" customWidth="1"/>
    <col min="2053" max="2053" width="10.375" style="1" customWidth="1"/>
    <col min="2054" max="2054" width="9" style="1"/>
    <col min="2055" max="2055" width="9.5" style="1" customWidth="1"/>
    <col min="2056" max="2056" width="8.75" style="1" customWidth="1"/>
    <col min="2057" max="2057" width="9.75" style="1" customWidth="1"/>
    <col min="2058" max="2058" width="1.125" style="1" customWidth="1"/>
    <col min="2059" max="2059" width="14.5" style="1" customWidth="1"/>
    <col min="2060" max="2060" width="9.75" style="1" customWidth="1"/>
    <col min="2061" max="2062" width="9.875" style="1" customWidth="1"/>
    <col min="2063" max="2304" width="9" style="1"/>
    <col min="2305" max="2305" width="2.875" style="1" customWidth="1"/>
    <col min="2306" max="2306" width="6.375" style="1" customWidth="1"/>
    <col min="2307" max="2307" width="12.625" style="1" customWidth="1"/>
    <col min="2308" max="2308" width="9.75" style="1" customWidth="1"/>
    <col min="2309" max="2309" width="10.375" style="1" customWidth="1"/>
    <col min="2310" max="2310" width="9" style="1"/>
    <col min="2311" max="2311" width="9.5" style="1" customWidth="1"/>
    <col min="2312" max="2312" width="8.75" style="1" customWidth="1"/>
    <col min="2313" max="2313" width="9.75" style="1" customWidth="1"/>
    <col min="2314" max="2314" width="1.125" style="1" customWidth="1"/>
    <col min="2315" max="2315" width="14.5" style="1" customWidth="1"/>
    <col min="2316" max="2316" width="9.75" style="1" customWidth="1"/>
    <col min="2317" max="2318" width="9.875" style="1" customWidth="1"/>
    <col min="2319" max="2560" width="9" style="1"/>
    <col min="2561" max="2561" width="2.875" style="1" customWidth="1"/>
    <col min="2562" max="2562" width="6.375" style="1" customWidth="1"/>
    <col min="2563" max="2563" width="12.625" style="1" customWidth="1"/>
    <col min="2564" max="2564" width="9.75" style="1" customWidth="1"/>
    <col min="2565" max="2565" width="10.375" style="1" customWidth="1"/>
    <col min="2566" max="2566" width="9" style="1"/>
    <col min="2567" max="2567" width="9.5" style="1" customWidth="1"/>
    <col min="2568" max="2568" width="8.75" style="1" customWidth="1"/>
    <col min="2569" max="2569" width="9.75" style="1" customWidth="1"/>
    <col min="2570" max="2570" width="1.125" style="1" customWidth="1"/>
    <col min="2571" max="2571" width="14.5" style="1" customWidth="1"/>
    <col min="2572" max="2572" width="9.75" style="1" customWidth="1"/>
    <col min="2573" max="2574" width="9.875" style="1" customWidth="1"/>
    <col min="2575" max="2816" width="9" style="1"/>
    <col min="2817" max="2817" width="2.875" style="1" customWidth="1"/>
    <col min="2818" max="2818" width="6.375" style="1" customWidth="1"/>
    <col min="2819" max="2819" width="12.625" style="1" customWidth="1"/>
    <col min="2820" max="2820" width="9.75" style="1" customWidth="1"/>
    <col min="2821" max="2821" width="10.375" style="1" customWidth="1"/>
    <col min="2822" max="2822" width="9" style="1"/>
    <col min="2823" max="2823" width="9.5" style="1" customWidth="1"/>
    <col min="2824" max="2824" width="8.75" style="1" customWidth="1"/>
    <col min="2825" max="2825" width="9.75" style="1" customWidth="1"/>
    <col min="2826" max="2826" width="1.125" style="1" customWidth="1"/>
    <col min="2827" max="2827" width="14.5" style="1" customWidth="1"/>
    <col min="2828" max="2828" width="9.75" style="1" customWidth="1"/>
    <col min="2829" max="2830" width="9.875" style="1" customWidth="1"/>
    <col min="2831" max="3072" width="9" style="1"/>
    <col min="3073" max="3073" width="2.875" style="1" customWidth="1"/>
    <col min="3074" max="3074" width="6.375" style="1" customWidth="1"/>
    <col min="3075" max="3075" width="12.625" style="1" customWidth="1"/>
    <col min="3076" max="3076" width="9.75" style="1" customWidth="1"/>
    <col min="3077" max="3077" width="10.375" style="1" customWidth="1"/>
    <col min="3078" max="3078" width="9" style="1"/>
    <col min="3079" max="3079" width="9.5" style="1" customWidth="1"/>
    <col min="3080" max="3080" width="8.75" style="1" customWidth="1"/>
    <col min="3081" max="3081" width="9.75" style="1" customWidth="1"/>
    <col min="3082" max="3082" width="1.125" style="1" customWidth="1"/>
    <col min="3083" max="3083" width="14.5" style="1" customWidth="1"/>
    <col min="3084" max="3084" width="9.75" style="1" customWidth="1"/>
    <col min="3085" max="3086" width="9.875" style="1" customWidth="1"/>
    <col min="3087" max="3328" width="9" style="1"/>
    <col min="3329" max="3329" width="2.875" style="1" customWidth="1"/>
    <col min="3330" max="3330" width="6.375" style="1" customWidth="1"/>
    <col min="3331" max="3331" width="12.625" style="1" customWidth="1"/>
    <col min="3332" max="3332" width="9.75" style="1" customWidth="1"/>
    <col min="3333" max="3333" width="10.375" style="1" customWidth="1"/>
    <col min="3334" max="3334" width="9" style="1"/>
    <col min="3335" max="3335" width="9.5" style="1" customWidth="1"/>
    <col min="3336" max="3336" width="8.75" style="1" customWidth="1"/>
    <col min="3337" max="3337" width="9.75" style="1" customWidth="1"/>
    <col min="3338" max="3338" width="1.125" style="1" customWidth="1"/>
    <col min="3339" max="3339" width="14.5" style="1" customWidth="1"/>
    <col min="3340" max="3340" width="9.75" style="1" customWidth="1"/>
    <col min="3341" max="3342" width="9.875" style="1" customWidth="1"/>
    <col min="3343" max="3584" width="9" style="1"/>
    <col min="3585" max="3585" width="2.875" style="1" customWidth="1"/>
    <col min="3586" max="3586" width="6.375" style="1" customWidth="1"/>
    <col min="3587" max="3587" width="12.625" style="1" customWidth="1"/>
    <col min="3588" max="3588" width="9.75" style="1" customWidth="1"/>
    <col min="3589" max="3589" width="10.375" style="1" customWidth="1"/>
    <col min="3590" max="3590" width="9" style="1"/>
    <col min="3591" max="3591" width="9.5" style="1" customWidth="1"/>
    <col min="3592" max="3592" width="8.75" style="1" customWidth="1"/>
    <col min="3593" max="3593" width="9.75" style="1" customWidth="1"/>
    <col min="3594" max="3594" width="1.125" style="1" customWidth="1"/>
    <col min="3595" max="3595" width="14.5" style="1" customWidth="1"/>
    <col min="3596" max="3596" width="9.75" style="1" customWidth="1"/>
    <col min="3597" max="3598" width="9.875" style="1" customWidth="1"/>
    <col min="3599" max="3840" width="9" style="1"/>
    <col min="3841" max="3841" width="2.875" style="1" customWidth="1"/>
    <col min="3842" max="3842" width="6.375" style="1" customWidth="1"/>
    <col min="3843" max="3843" width="12.625" style="1" customWidth="1"/>
    <col min="3844" max="3844" width="9.75" style="1" customWidth="1"/>
    <col min="3845" max="3845" width="10.375" style="1" customWidth="1"/>
    <col min="3846" max="3846" width="9" style="1"/>
    <col min="3847" max="3847" width="9.5" style="1" customWidth="1"/>
    <col min="3848" max="3848" width="8.75" style="1" customWidth="1"/>
    <col min="3849" max="3849" width="9.75" style="1" customWidth="1"/>
    <col min="3850" max="3850" width="1.125" style="1" customWidth="1"/>
    <col min="3851" max="3851" width="14.5" style="1" customWidth="1"/>
    <col min="3852" max="3852" width="9.75" style="1" customWidth="1"/>
    <col min="3853" max="3854" width="9.875" style="1" customWidth="1"/>
    <col min="3855" max="4096" width="9" style="1"/>
    <col min="4097" max="4097" width="2.875" style="1" customWidth="1"/>
    <col min="4098" max="4098" width="6.375" style="1" customWidth="1"/>
    <col min="4099" max="4099" width="12.625" style="1" customWidth="1"/>
    <col min="4100" max="4100" width="9.75" style="1" customWidth="1"/>
    <col min="4101" max="4101" width="10.375" style="1" customWidth="1"/>
    <col min="4102" max="4102" width="9" style="1"/>
    <col min="4103" max="4103" width="9.5" style="1" customWidth="1"/>
    <col min="4104" max="4104" width="8.75" style="1" customWidth="1"/>
    <col min="4105" max="4105" width="9.75" style="1" customWidth="1"/>
    <col min="4106" max="4106" width="1.125" style="1" customWidth="1"/>
    <col min="4107" max="4107" width="14.5" style="1" customWidth="1"/>
    <col min="4108" max="4108" width="9.75" style="1" customWidth="1"/>
    <col min="4109" max="4110" width="9.875" style="1" customWidth="1"/>
    <col min="4111" max="4352" width="9" style="1"/>
    <col min="4353" max="4353" width="2.875" style="1" customWidth="1"/>
    <col min="4354" max="4354" width="6.375" style="1" customWidth="1"/>
    <col min="4355" max="4355" width="12.625" style="1" customWidth="1"/>
    <col min="4356" max="4356" width="9.75" style="1" customWidth="1"/>
    <col min="4357" max="4357" width="10.375" style="1" customWidth="1"/>
    <col min="4358" max="4358" width="9" style="1"/>
    <col min="4359" max="4359" width="9.5" style="1" customWidth="1"/>
    <col min="4360" max="4360" width="8.75" style="1" customWidth="1"/>
    <col min="4361" max="4361" width="9.75" style="1" customWidth="1"/>
    <col min="4362" max="4362" width="1.125" style="1" customWidth="1"/>
    <col min="4363" max="4363" width="14.5" style="1" customWidth="1"/>
    <col min="4364" max="4364" width="9.75" style="1" customWidth="1"/>
    <col min="4365" max="4366" width="9.875" style="1" customWidth="1"/>
    <col min="4367" max="4608" width="9" style="1"/>
    <col min="4609" max="4609" width="2.875" style="1" customWidth="1"/>
    <col min="4610" max="4610" width="6.375" style="1" customWidth="1"/>
    <col min="4611" max="4611" width="12.625" style="1" customWidth="1"/>
    <col min="4612" max="4612" width="9.75" style="1" customWidth="1"/>
    <col min="4613" max="4613" width="10.375" style="1" customWidth="1"/>
    <col min="4614" max="4614" width="9" style="1"/>
    <col min="4615" max="4615" width="9.5" style="1" customWidth="1"/>
    <col min="4616" max="4616" width="8.75" style="1" customWidth="1"/>
    <col min="4617" max="4617" width="9.75" style="1" customWidth="1"/>
    <col min="4618" max="4618" width="1.125" style="1" customWidth="1"/>
    <col min="4619" max="4619" width="14.5" style="1" customWidth="1"/>
    <col min="4620" max="4620" width="9.75" style="1" customWidth="1"/>
    <col min="4621" max="4622" width="9.875" style="1" customWidth="1"/>
    <col min="4623" max="4864" width="9" style="1"/>
    <col min="4865" max="4865" width="2.875" style="1" customWidth="1"/>
    <col min="4866" max="4866" width="6.375" style="1" customWidth="1"/>
    <col min="4867" max="4867" width="12.625" style="1" customWidth="1"/>
    <col min="4868" max="4868" width="9.75" style="1" customWidth="1"/>
    <col min="4869" max="4869" width="10.375" style="1" customWidth="1"/>
    <col min="4870" max="4870" width="9" style="1"/>
    <col min="4871" max="4871" width="9.5" style="1" customWidth="1"/>
    <col min="4872" max="4872" width="8.75" style="1" customWidth="1"/>
    <col min="4873" max="4873" width="9.75" style="1" customWidth="1"/>
    <col min="4874" max="4874" width="1.125" style="1" customWidth="1"/>
    <col min="4875" max="4875" width="14.5" style="1" customWidth="1"/>
    <col min="4876" max="4876" width="9.75" style="1" customWidth="1"/>
    <col min="4877" max="4878" width="9.875" style="1" customWidth="1"/>
    <col min="4879" max="5120" width="9" style="1"/>
    <col min="5121" max="5121" width="2.875" style="1" customWidth="1"/>
    <col min="5122" max="5122" width="6.375" style="1" customWidth="1"/>
    <col min="5123" max="5123" width="12.625" style="1" customWidth="1"/>
    <col min="5124" max="5124" width="9.75" style="1" customWidth="1"/>
    <col min="5125" max="5125" width="10.375" style="1" customWidth="1"/>
    <col min="5126" max="5126" width="9" style="1"/>
    <col min="5127" max="5127" width="9.5" style="1" customWidth="1"/>
    <col min="5128" max="5128" width="8.75" style="1" customWidth="1"/>
    <col min="5129" max="5129" width="9.75" style="1" customWidth="1"/>
    <col min="5130" max="5130" width="1.125" style="1" customWidth="1"/>
    <col min="5131" max="5131" width="14.5" style="1" customWidth="1"/>
    <col min="5132" max="5132" width="9.75" style="1" customWidth="1"/>
    <col min="5133" max="5134" width="9.875" style="1" customWidth="1"/>
    <col min="5135" max="5376" width="9" style="1"/>
    <col min="5377" max="5377" width="2.875" style="1" customWidth="1"/>
    <col min="5378" max="5378" width="6.375" style="1" customWidth="1"/>
    <col min="5379" max="5379" width="12.625" style="1" customWidth="1"/>
    <col min="5380" max="5380" width="9.75" style="1" customWidth="1"/>
    <col min="5381" max="5381" width="10.375" style="1" customWidth="1"/>
    <col min="5382" max="5382" width="9" style="1"/>
    <col min="5383" max="5383" width="9.5" style="1" customWidth="1"/>
    <col min="5384" max="5384" width="8.75" style="1" customWidth="1"/>
    <col min="5385" max="5385" width="9.75" style="1" customWidth="1"/>
    <col min="5386" max="5386" width="1.125" style="1" customWidth="1"/>
    <col min="5387" max="5387" width="14.5" style="1" customWidth="1"/>
    <col min="5388" max="5388" width="9.75" style="1" customWidth="1"/>
    <col min="5389" max="5390" width="9.875" style="1" customWidth="1"/>
    <col min="5391" max="5632" width="9" style="1"/>
    <col min="5633" max="5633" width="2.875" style="1" customWidth="1"/>
    <col min="5634" max="5634" width="6.375" style="1" customWidth="1"/>
    <col min="5635" max="5635" width="12.625" style="1" customWidth="1"/>
    <col min="5636" max="5636" width="9.75" style="1" customWidth="1"/>
    <col min="5637" max="5637" width="10.375" style="1" customWidth="1"/>
    <col min="5638" max="5638" width="9" style="1"/>
    <col min="5639" max="5639" width="9.5" style="1" customWidth="1"/>
    <col min="5640" max="5640" width="8.75" style="1" customWidth="1"/>
    <col min="5641" max="5641" width="9.75" style="1" customWidth="1"/>
    <col min="5642" max="5642" width="1.125" style="1" customWidth="1"/>
    <col min="5643" max="5643" width="14.5" style="1" customWidth="1"/>
    <col min="5644" max="5644" width="9.75" style="1" customWidth="1"/>
    <col min="5645" max="5646" width="9.875" style="1" customWidth="1"/>
    <col min="5647" max="5888" width="9" style="1"/>
    <col min="5889" max="5889" width="2.875" style="1" customWidth="1"/>
    <col min="5890" max="5890" width="6.375" style="1" customWidth="1"/>
    <col min="5891" max="5891" width="12.625" style="1" customWidth="1"/>
    <col min="5892" max="5892" width="9.75" style="1" customWidth="1"/>
    <col min="5893" max="5893" width="10.375" style="1" customWidth="1"/>
    <col min="5894" max="5894" width="9" style="1"/>
    <col min="5895" max="5895" width="9.5" style="1" customWidth="1"/>
    <col min="5896" max="5896" width="8.75" style="1" customWidth="1"/>
    <col min="5897" max="5897" width="9.75" style="1" customWidth="1"/>
    <col min="5898" max="5898" width="1.125" style="1" customWidth="1"/>
    <col min="5899" max="5899" width="14.5" style="1" customWidth="1"/>
    <col min="5900" max="5900" width="9.75" style="1" customWidth="1"/>
    <col min="5901" max="5902" width="9.875" style="1" customWidth="1"/>
    <col min="5903" max="6144" width="9" style="1"/>
    <col min="6145" max="6145" width="2.875" style="1" customWidth="1"/>
    <col min="6146" max="6146" width="6.375" style="1" customWidth="1"/>
    <col min="6147" max="6147" width="12.625" style="1" customWidth="1"/>
    <col min="6148" max="6148" width="9.75" style="1" customWidth="1"/>
    <col min="6149" max="6149" width="10.375" style="1" customWidth="1"/>
    <col min="6150" max="6150" width="9" style="1"/>
    <col min="6151" max="6151" width="9.5" style="1" customWidth="1"/>
    <col min="6152" max="6152" width="8.75" style="1" customWidth="1"/>
    <col min="6153" max="6153" width="9.75" style="1" customWidth="1"/>
    <col min="6154" max="6154" width="1.125" style="1" customWidth="1"/>
    <col min="6155" max="6155" width="14.5" style="1" customWidth="1"/>
    <col min="6156" max="6156" width="9.75" style="1" customWidth="1"/>
    <col min="6157" max="6158" width="9.875" style="1" customWidth="1"/>
    <col min="6159" max="6400" width="9" style="1"/>
    <col min="6401" max="6401" width="2.875" style="1" customWidth="1"/>
    <col min="6402" max="6402" width="6.375" style="1" customWidth="1"/>
    <col min="6403" max="6403" width="12.625" style="1" customWidth="1"/>
    <col min="6404" max="6404" width="9.75" style="1" customWidth="1"/>
    <col min="6405" max="6405" width="10.375" style="1" customWidth="1"/>
    <col min="6406" max="6406" width="9" style="1"/>
    <col min="6407" max="6407" width="9.5" style="1" customWidth="1"/>
    <col min="6408" max="6408" width="8.75" style="1" customWidth="1"/>
    <col min="6409" max="6409" width="9.75" style="1" customWidth="1"/>
    <col min="6410" max="6410" width="1.125" style="1" customWidth="1"/>
    <col min="6411" max="6411" width="14.5" style="1" customWidth="1"/>
    <col min="6412" max="6412" width="9.75" style="1" customWidth="1"/>
    <col min="6413" max="6414" width="9.875" style="1" customWidth="1"/>
    <col min="6415" max="6656" width="9" style="1"/>
    <col min="6657" max="6657" width="2.875" style="1" customWidth="1"/>
    <col min="6658" max="6658" width="6.375" style="1" customWidth="1"/>
    <col min="6659" max="6659" width="12.625" style="1" customWidth="1"/>
    <col min="6660" max="6660" width="9.75" style="1" customWidth="1"/>
    <col min="6661" max="6661" width="10.375" style="1" customWidth="1"/>
    <col min="6662" max="6662" width="9" style="1"/>
    <col min="6663" max="6663" width="9.5" style="1" customWidth="1"/>
    <col min="6664" max="6664" width="8.75" style="1" customWidth="1"/>
    <col min="6665" max="6665" width="9.75" style="1" customWidth="1"/>
    <col min="6666" max="6666" width="1.125" style="1" customWidth="1"/>
    <col min="6667" max="6667" width="14.5" style="1" customWidth="1"/>
    <col min="6668" max="6668" width="9.75" style="1" customWidth="1"/>
    <col min="6669" max="6670" width="9.875" style="1" customWidth="1"/>
    <col min="6671" max="6912" width="9" style="1"/>
    <col min="6913" max="6913" width="2.875" style="1" customWidth="1"/>
    <col min="6914" max="6914" width="6.375" style="1" customWidth="1"/>
    <col min="6915" max="6915" width="12.625" style="1" customWidth="1"/>
    <col min="6916" max="6916" width="9.75" style="1" customWidth="1"/>
    <col min="6917" max="6917" width="10.375" style="1" customWidth="1"/>
    <col min="6918" max="6918" width="9" style="1"/>
    <col min="6919" max="6919" width="9.5" style="1" customWidth="1"/>
    <col min="6920" max="6920" width="8.75" style="1" customWidth="1"/>
    <col min="6921" max="6921" width="9.75" style="1" customWidth="1"/>
    <col min="6922" max="6922" width="1.125" style="1" customWidth="1"/>
    <col min="6923" max="6923" width="14.5" style="1" customWidth="1"/>
    <col min="6924" max="6924" width="9.75" style="1" customWidth="1"/>
    <col min="6925" max="6926" width="9.875" style="1" customWidth="1"/>
    <col min="6927" max="7168" width="9" style="1"/>
    <col min="7169" max="7169" width="2.875" style="1" customWidth="1"/>
    <col min="7170" max="7170" width="6.375" style="1" customWidth="1"/>
    <col min="7171" max="7171" width="12.625" style="1" customWidth="1"/>
    <col min="7172" max="7172" width="9.75" style="1" customWidth="1"/>
    <col min="7173" max="7173" width="10.375" style="1" customWidth="1"/>
    <col min="7174" max="7174" width="9" style="1"/>
    <col min="7175" max="7175" width="9.5" style="1" customWidth="1"/>
    <col min="7176" max="7176" width="8.75" style="1" customWidth="1"/>
    <col min="7177" max="7177" width="9.75" style="1" customWidth="1"/>
    <col min="7178" max="7178" width="1.125" style="1" customWidth="1"/>
    <col min="7179" max="7179" width="14.5" style="1" customWidth="1"/>
    <col min="7180" max="7180" width="9.75" style="1" customWidth="1"/>
    <col min="7181" max="7182" width="9.875" style="1" customWidth="1"/>
    <col min="7183" max="7424" width="9" style="1"/>
    <col min="7425" max="7425" width="2.875" style="1" customWidth="1"/>
    <col min="7426" max="7426" width="6.375" style="1" customWidth="1"/>
    <col min="7427" max="7427" width="12.625" style="1" customWidth="1"/>
    <col min="7428" max="7428" width="9.75" style="1" customWidth="1"/>
    <col min="7429" max="7429" width="10.375" style="1" customWidth="1"/>
    <col min="7430" max="7430" width="9" style="1"/>
    <col min="7431" max="7431" width="9.5" style="1" customWidth="1"/>
    <col min="7432" max="7432" width="8.75" style="1" customWidth="1"/>
    <col min="7433" max="7433" width="9.75" style="1" customWidth="1"/>
    <col min="7434" max="7434" width="1.125" style="1" customWidth="1"/>
    <col min="7435" max="7435" width="14.5" style="1" customWidth="1"/>
    <col min="7436" max="7436" width="9.75" style="1" customWidth="1"/>
    <col min="7437" max="7438" width="9.875" style="1" customWidth="1"/>
    <col min="7439" max="7680" width="9" style="1"/>
    <col min="7681" max="7681" width="2.875" style="1" customWidth="1"/>
    <col min="7682" max="7682" width="6.375" style="1" customWidth="1"/>
    <col min="7683" max="7683" width="12.625" style="1" customWidth="1"/>
    <col min="7684" max="7684" width="9.75" style="1" customWidth="1"/>
    <col min="7685" max="7685" width="10.375" style="1" customWidth="1"/>
    <col min="7686" max="7686" width="9" style="1"/>
    <col min="7687" max="7687" width="9.5" style="1" customWidth="1"/>
    <col min="7688" max="7688" width="8.75" style="1" customWidth="1"/>
    <col min="7689" max="7689" width="9.75" style="1" customWidth="1"/>
    <col min="7690" max="7690" width="1.125" style="1" customWidth="1"/>
    <col min="7691" max="7691" width="14.5" style="1" customWidth="1"/>
    <col min="7692" max="7692" width="9.75" style="1" customWidth="1"/>
    <col min="7693" max="7694" width="9.875" style="1" customWidth="1"/>
    <col min="7695" max="7936" width="9" style="1"/>
    <col min="7937" max="7937" width="2.875" style="1" customWidth="1"/>
    <col min="7938" max="7938" width="6.375" style="1" customWidth="1"/>
    <col min="7939" max="7939" width="12.625" style="1" customWidth="1"/>
    <col min="7940" max="7940" width="9.75" style="1" customWidth="1"/>
    <col min="7941" max="7941" width="10.375" style="1" customWidth="1"/>
    <col min="7942" max="7942" width="9" style="1"/>
    <col min="7943" max="7943" width="9.5" style="1" customWidth="1"/>
    <col min="7944" max="7944" width="8.75" style="1" customWidth="1"/>
    <col min="7945" max="7945" width="9.75" style="1" customWidth="1"/>
    <col min="7946" max="7946" width="1.125" style="1" customWidth="1"/>
    <col min="7947" max="7947" width="14.5" style="1" customWidth="1"/>
    <col min="7948" max="7948" width="9.75" style="1" customWidth="1"/>
    <col min="7949" max="7950" width="9.875" style="1" customWidth="1"/>
    <col min="7951" max="8192" width="9" style="1"/>
    <col min="8193" max="8193" width="2.875" style="1" customWidth="1"/>
    <col min="8194" max="8194" width="6.375" style="1" customWidth="1"/>
    <col min="8195" max="8195" width="12.625" style="1" customWidth="1"/>
    <col min="8196" max="8196" width="9.75" style="1" customWidth="1"/>
    <col min="8197" max="8197" width="10.375" style="1" customWidth="1"/>
    <col min="8198" max="8198" width="9" style="1"/>
    <col min="8199" max="8199" width="9.5" style="1" customWidth="1"/>
    <col min="8200" max="8200" width="8.75" style="1" customWidth="1"/>
    <col min="8201" max="8201" width="9.75" style="1" customWidth="1"/>
    <col min="8202" max="8202" width="1.125" style="1" customWidth="1"/>
    <col min="8203" max="8203" width="14.5" style="1" customWidth="1"/>
    <col min="8204" max="8204" width="9.75" style="1" customWidth="1"/>
    <col min="8205" max="8206" width="9.875" style="1" customWidth="1"/>
    <col min="8207" max="8448" width="9" style="1"/>
    <col min="8449" max="8449" width="2.875" style="1" customWidth="1"/>
    <col min="8450" max="8450" width="6.375" style="1" customWidth="1"/>
    <col min="8451" max="8451" width="12.625" style="1" customWidth="1"/>
    <col min="8452" max="8452" width="9.75" style="1" customWidth="1"/>
    <col min="8453" max="8453" width="10.375" style="1" customWidth="1"/>
    <col min="8454" max="8454" width="9" style="1"/>
    <col min="8455" max="8455" width="9.5" style="1" customWidth="1"/>
    <col min="8456" max="8456" width="8.75" style="1" customWidth="1"/>
    <col min="8457" max="8457" width="9.75" style="1" customWidth="1"/>
    <col min="8458" max="8458" width="1.125" style="1" customWidth="1"/>
    <col min="8459" max="8459" width="14.5" style="1" customWidth="1"/>
    <col min="8460" max="8460" width="9.75" style="1" customWidth="1"/>
    <col min="8461" max="8462" width="9.875" style="1" customWidth="1"/>
    <col min="8463" max="8704" width="9" style="1"/>
    <col min="8705" max="8705" width="2.875" style="1" customWidth="1"/>
    <col min="8706" max="8706" width="6.375" style="1" customWidth="1"/>
    <col min="8707" max="8707" width="12.625" style="1" customWidth="1"/>
    <col min="8708" max="8708" width="9.75" style="1" customWidth="1"/>
    <col min="8709" max="8709" width="10.375" style="1" customWidth="1"/>
    <col min="8710" max="8710" width="9" style="1"/>
    <col min="8711" max="8711" width="9.5" style="1" customWidth="1"/>
    <col min="8712" max="8712" width="8.75" style="1" customWidth="1"/>
    <col min="8713" max="8713" width="9.75" style="1" customWidth="1"/>
    <col min="8714" max="8714" width="1.125" style="1" customWidth="1"/>
    <col min="8715" max="8715" width="14.5" style="1" customWidth="1"/>
    <col min="8716" max="8716" width="9.75" style="1" customWidth="1"/>
    <col min="8717" max="8718" width="9.875" style="1" customWidth="1"/>
    <col min="8719" max="8960" width="9" style="1"/>
    <col min="8961" max="8961" width="2.875" style="1" customWidth="1"/>
    <col min="8962" max="8962" width="6.375" style="1" customWidth="1"/>
    <col min="8963" max="8963" width="12.625" style="1" customWidth="1"/>
    <col min="8964" max="8964" width="9.75" style="1" customWidth="1"/>
    <col min="8965" max="8965" width="10.375" style="1" customWidth="1"/>
    <col min="8966" max="8966" width="9" style="1"/>
    <col min="8967" max="8967" width="9.5" style="1" customWidth="1"/>
    <col min="8968" max="8968" width="8.75" style="1" customWidth="1"/>
    <col min="8969" max="8969" width="9.75" style="1" customWidth="1"/>
    <col min="8970" max="8970" width="1.125" style="1" customWidth="1"/>
    <col min="8971" max="8971" width="14.5" style="1" customWidth="1"/>
    <col min="8972" max="8972" width="9.75" style="1" customWidth="1"/>
    <col min="8973" max="8974" width="9.875" style="1" customWidth="1"/>
    <col min="8975" max="9216" width="9" style="1"/>
    <col min="9217" max="9217" width="2.875" style="1" customWidth="1"/>
    <col min="9218" max="9218" width="6.375" style="1" customWidth="1"/>
    <col min="9219" max="9219" width="12.625" style="1" customWidth="1"/>
    <col min="9220" max="9220" width="9.75" style="1" customWidth="1"/>
    <col min="9221" max="9221" width="10.375" style="1" customWidth="1"/>
    <col min="9222" max="9222" width="9" style="1"/>
    <col min="9223" max="9223" width="9.5" style="1" customWidth="1"/>
    <col min="9224" max="9224" width="8.75" style="1" customWidth="1"/>
    <col min="9225" max="9225" width="9.75" style="1" customWidth="1"/>
    <col min="9226" max="9226" width="1.125" style="1" customWidth="1"/>
    <col min="9227" max="9227" width="14.5" style="1" customWidth="1"/>
    <col min="9228" max="9228" width="9.75" style="1" customWidth="1"/>
    <col min="9229" max="9230" width="9.875" style="1" customWidth="1"/>
    <col min="9231" max="9472" width="9" style="1"/>
    <col min="9473" max="9473" width="2.875" style="1" customWidth="1"/>
    <col min="9474" max="9474" width="6.375" style="1" customWidth="1"/>
    <col min="9475" max="9475" width="12.625" style="1" customWidth="1"/>
    <col min="9476" max="9476" width="9.75" style="1" customWidth="1"/>
    <col min="9477" max="9477" width="10.375" style="1" customWidth="1"/>
    <col min="9478" max="9478" width="9" style="1"/>
    <col min="9479" max="9479" width="9.5" style="1" customWidth="1"/>
    <col min="9480" max="9480" width="8.75" style="1" customWidth="1"/>
    <col min="9481" max="9481" width="9.75" style="1" customWidth="1"/>
    <col min="9482" max="9482" width="1.125" style="1" customWidth="1"/>
    <col min="9483" max="9483" width="14.5" style="1" customWidth="1"/>
    <col min="9484" max="9484" width="9.75" style="1" customWidth="1"/>
    <col min="9485" max="9486" width="9.875" style="1" customWidth="1"/>
    <col min="9487" max="9728" width="9" style="1"/>
    <col min="9729" max="9729" width="2.875" style="1" customWidth="1"/>
    <col min="9730" max="9730" width="6.375" style="1" customWidth="1"/>
    <col min="9731" max="9731" width="12.625" style="1" customWidth="1"/>
    <col min="9732" max="9732" width="9.75" style="1" customWidth="1"/>
    <col min="9733" max="9733" width="10.375" style="1" customWidth="1"/>
    <col min="9734" max="9734" width="9" style="1"/>
    <col min="9735" max="9735" width="9.5" style="1" customWidth="1"/>
    <col min="9736" max="9736" width="8.75" style="1" customWidth="1"/>
    <col min="9737" max="9737" width="9.75" style="1" customWidth="1"/>
    <col min="9738" max="9738" width="1.125" style="1" customWidth="1"/>
    <col min="9739" max="9739" width="14.5" style="1" customWidth="1"/>
    <col min="9740" max="9740" width="9.75" style="1" customWidth="1"/>
    <col min="9741" max="9742" width="9.875" style="1" customWidth="1"/>
    <col min="9743" max="9984" width="9" style="1"/>
    <col min="9985" max="9985" width="2.875" style="1" customWidth="1"/>
    <col min="9986" max="9986" width="6.375" style="1" customWidth="1"/>
    <col min="9987" max="9987" width="12.625" style="1" customWidth="1"/>
    <col min="9988" max="9988" width="9.75" style="1" customWidth="1"/>
    <col min="9989" max="9989" width="10.375" style="1" customWidth="1"/>
    <col min="9990" max="9990" width="9" style="1"/>
    <col min="9991" max="9991" width="9.5" style="1" customWidth="1"/>
    <col min="9992" max="9992" width="8.75" style="1" customWidth="1"/>
    <col min="9993" max="9993" width="9.75" style="1" customWidth="1"/>
    <col min="9994" max="9994" width="1.125" style="1" customWidth="1"/>
    <col min="9995" max="9995" width="14.5" style="1" customWidth="1"/>
    <col min="9996" max="9996" width="9.75" style="1" customWidth="1"/>
    <col min="9997" max="9998" width="9.875" style="1" customWidth="1"/>
    <col min="9999" max="10240" width="9" style="1"/>
    <col min="10241" max="10241" width="2.875" style="1" customWidth="1"/>
    <col min="10242" max="10242" width="6.375" style="1" customWidth="1"/>
    <col min="10243" max="10243" width="12.625" style="1" customWidth="1"/>
    <col min="10244" max="10244" width="9.75" style="1" customWidth="1"/>
    <col min="10245" max="10245" width="10.375" style="1" customWidth="1"/>
    <col min="10246" max="10246" width="9" style="1"/>
    <col min="10247" max="10247" width="9.5" style="1" customWidth="1"/>
    <col min="10248" max="10248" width="8.75" style="1" customWidth="1"/>
    <col min="10249" max="10249" width="9.75" style="1" customWidth="1"/>
    <col min="10250" max="10250" width="1.125" style="1" customWidth="1"/>
    <col min="10251" max="10251" width="14.5" style="1" customWidth="1"/>
    <col min="10252" max="10252" width="9.75" style="1" customWidth="1"/>
    <col min="10253" max="10254" width="9.875" style="1" customWidth="1"/>
    <col min="10255" max="10496" width="9" style="1"/>
    <col min="10497" max="10497" width="2.875" style="1" customWidth="1"/>
    <col min="10498" max="10498" width="6.375" style="1" customWidth="1"/>
    <col min="10499" max="10499" width="12.625" style="1" customWidth="1"/>
    <col min="10500" max="10500" width="9.75" style="1" customWidth="1"/>
    <col min="10501" max="10501" width="10.375" style="1" customWidth="1"/>
    <col min="10502" max="10502" width="9" style="1"/>
    <col min="10503" max="10503" width="9.5" style="1" customWidth="1"/>
    <col min="10504" max="10504" width="8.75" style="1" customWidth="1"/>
    <col min="10505" max="10505" width="9.75" style="1" customWidth="1"/>
    <col min="10506" max="10506" width="1.125" style="1" customWidth="1"/>
    <col min="10507" max="10507" width="14.5" style="1" customWidth="1"/>
    <col min="10508" max="10508" width="9.75" style="1" customWidth="1"/>
    <col min="10509" max="10510" width="9.875" style="1" customWidth="1"/>
    <col min="10511" max="10752" width="9" style="1"/>
    <col min="10753" max="10753" width="2.875" style="1" customWidth="1"/>
    <col min="10754" max="10754" width="6.375" style="1" customWidth="1"/>
    <col min="10755" max="10755" width="12.625" style="1" customWidth="1"/>
    <col min="10756" max="10756" width="9.75" style="1" customWidth="1"/>
    <col min="10757" max="10757" width="10.375" style="1" customWidth="1"/>
    <col min="10758" max="10758" width="9" style="1"/>
    <col min="10759" max="10759" width="9.5" style="1" customWidth="1"/>
    <col min="10760" max="10760" width="8.75" style="1" customWidth="1"/>
    <col min="10761" max="10761" width="9.75" style="1" customWidth="1"/>
    <col min="10762" max="10762" width="1.125" style="1" customWidth="1"/>
    <col min="10763" max="10763" width="14.5" style="1" customWidth="1"/>
    <col min="10764" max="10764" width="9.75" style="1" customWidth="1"/>
    <col min="10765" max="10766" width="9.875" style="1" customWidth="1"/>
    <col min="10767" max="11008" width="9" style="1"/>
    <col min="11009" max="11009" width="2.875" style="1" customWidth="1"/>
    <col min="11010" max="11010" width="6.375" style="1" customWidth="1"/>
    <col min="11011" max="11011" width="12.625" style="1" customWidth="1"/>
    <col min="11012" max="11012" width="9.75" style="1" customWidth="1"/>
    <col min="11013" max="11013" width="10.375" style="1" customWidth="1"/>
    <col min="11014" max="11014" width="9" style="1"/>
    <col min="11015" max="11015" width="9.5" style="1" customWidth="1"/>
    <col min="11016" max="11016" width="8.75" style="1" customWidth="1"/>
    <col min="11017" max="11017" width="9.75" style="1" customWidth="1"/>
    <col min="11018" max="11018" width="1.125" style="1" customWidth="1"/>
    <col min="11019" max="11019" width="14.5" style="1" customWidth="1"/>
    <col min="11020" max="11020" width="9.75" style="1" customWidth="1"/>
    <col min="11021" max="11022" width="9.875" style="1" customWidth="1"/>
    <col min="11023" max="11264" width="9" style="1"/>
    <col min="11265" max="11265" width="2.875" style="1" customWidth="1"/>
    <col min="11266" max="11266" width="6.375" style="1" customWidth="1"/>
    <col min="11267" max="11267" width="12.625" style="1" customWidth="1"/>
    <col min="11268" max="11268" width="9.75" style="1" customWidth="1"/>
    <col min="11269" max="11269" width="10.375" style="1" customWidth="1"/>
    <col min="11270" max="11270" width="9" style="1"/>
    <col min="11271" max="11271" width="9.5" style="1" customWidth="1"/>
    <col min="11272" max="11272" width="8.75" style="1" customWidth="1"/>
    <col min="11273" max="11273" width="9.75" style="1" customWidth="1"/>
    <col min="11274" max="11274" width="1.125" style="1" customWidth="1"/>
    <col min="11275" max="11275" width="14.5" style="1" customWidth="1"/>
    <col min="11276" max="11276" width="9.75" style="1" customWidth="1"/>
    <col min="11277" max="11278" width="9.875" style="1" customWidth="1"/>
    <col min="11279" max="11520" width="9" style="1"/>
    <col min="11521" max="11521" width="2.875" style="1" customWidth="1"/>
    <col min="11522" max="11522" width="6.375" style="1" customWidth="1"/>
    <col min="11523" max="11523" width="12.625" style="1" customWidth="1"/>
    <col min="11524" max="11524" width="9.75" style="1" customWidth="1"/>
    <col min="11525" max="11525" width="10.375" style="1" customWidth="1"/>
    <col min="11526" max="11526" width="9" style="1"/>
    <col min="11527" max="11527" width="9.5" style="1" customWidth="1"/>
    <col min="11528" max="11528" width="8.75" style="1" customWidth="1"/>
    <col min="11529" max="11529" width="9.75" style="1" customWidth="1"/>
    <col min="11530" max="11530" width="1.125" style="1" customWidth="1"/>
    <col min="11531" max="11531" width="14.5" style="1" customWidth="1"/>
    <col min="11532" max="11532" width="9.75" style="1" customWidth="1"/>
    <col min="11533" max="11534" width="9.875" style="1" customWidth="1"/>
    <col min="11535" max="11776" width="9" style="1"/>
    <col min="11777" max="11777" width="2.875" style="1" customWidth="1"/>
    <col min="11778" max="11778" width="6.375" style="1" customWidth="1"/>
    <col min="11779" max="11779" width="12.625" style="1" customWidth="1"/>
    <col min="11780" max="11780" width="9.75" style="1" customWidth="1"/>
    <col min="11781" max="11781" width="10.375" style="1" customWidth="1"/>
    <col min="11782" max="11782" width="9" style="1"/>
    <col min="11783" max="11783" width="9.5" style="1" customWidth="1"/>
    <col min="11784" max="11784" width="8.75" style="1" customWidth="1"/>
    <col min="11785" max="11785" width="9.75" style="1" customWidth="1"/>
    <col min="11786" max="11786" width="1.125" style="1" customWidth="1"/>
    <col min="11787" max="11787" width="14.5" style="1" customWidth="1"/>
    <col min="11788" max="11788" width="9.75" style="1" customWidth="1"/>
    <col min="11789" max="11790" width="9.875" style="1" customWidth="1"/>
    <col min="11791" max="12032" width="9" style="1"/>
    <col min="12033" max="12033" width="2.875" style="1" customWidth="1"/>
    <col min="12034" max="12034" width="6.375" style="1" customWidth="1"/>
    <col min="12035" max="12035" width="12.625" style="1" customWidth="1"/>
    <col min="12036" max="12036" width="9.75" style="1" customWidth="1"/>
    <col min="12037" max="12037" width="10.375" style="1" customWidth="1"/>
    <col min="12038" max="12038" width="9" style="1"/>
    <col min="12039" max="12039" width="9.5" style="1" customWidth="1"/>
    <col min="12040" max="12040" width="8.75" style="1" customWidth="1"/>
    <col min="12041" max="12041" width="9.75" style="1" customWidth="1"/>
    <col min="12042" max="12042" width="1.125" style="1" customWidth="1"/>
    <col min="12043" max="12043" width="14.5" style="1" customWidth="1"/>
    <col min="12044" max="12044" width="9.75" style="1" customWidth="1"/>
    <col min="12045" max="12046" width="9.875" style="1" customWidth="1"/>
    <col min="12047" max="12288" width="9" style="1"/>
    <col min="12289" max="12289" width="2.875" style="1" customWidth="1"/>
    <col min="12290" max="12290" width="6.375" style="1" customWidth="1"/>
    <col min="12291" max="12291" width="12.625" style="1" customWidth="1"/>
    <col min="12292" max="12292" width="9.75" style="1" customWidth="1"/>
    <col min="12293" max="12293" width="10.375" style="1" customWidth="1"/>
    <col min="12294" max="12294" width="9" style="1"/>
    <col min="12295" max="12295" width="9.5" style="1" customWidth="1"/>
    <col min="12296" max="12296" width="8.75" style="1" customWidth="1"/>
    <col min="12297" max="12297" width="9.75" style="1" customWidth="1"/>
    <col min="12298" max="12298" width="1.125" style="1" customWidth="1"/>
    <col min="12299" max="12299" width="14.5" style="1" customWidth="1"/>
    <col min="12300" max="12300" width="9.75" style="1" customWidth="1"/>
    <col min="12301" max="12302" width="9.875" style="1" customWidth="1"/>
    <col min="12303" max="12544" width="9" style="1"/>
    <col min="12545" max="12545" width="2.875" style="1" customWidth="1"/>
    <col min="12546" max="12546" width="6.375" style="1" customWidth="1"/>
    <col min="12547" max="12547" width="12.625" style="1" customWidth="1"/>
    <col min="12548" max="12548" width="9.75" style="1" customWidth="1"/>
    <col min="12549" max="12549" width="10.375" style="1" customWidth="1"/>
    <col min="12550" max="12550" width="9" style="1"/>
    <col min="12551" max="12551" width="9.5" style="1" customWidth="1"/>
    <col min="12552" max="12552" width="8.75" style="1" customWidth="1"/>
    <col min="12553" max="12553" width="9.75" style="1" customWidth="1"/>
    <col min="12554" max="12554" width="1.125" style="1" customWidth="1"/>
    <col min="12555" max="12555" width="14.5" style="1" customWidth="1"/>
    <col min="12556" max="12556" width="9.75" style="1" customWidth="1"/>
    <col min="12557" max="12558" width="9.875" style="1" customWidth="1"/>
    <col min="12559" max="12800" width="9" style="1"/>
    <col min="12801" max="12801" width="2.875" style="1" customWidth="1"/>
    <col min="12802" max="12802" width="6.375" style="1" customWidth="1"/>
    <col min="12803" max="12803" width="12.625" style="1" customWidth="1"/>
    <col min="12804" max="12804" width="9.75" style="1" customWidth="1"/>
    <col min="12805" max="12805" width="10.375" style="1" customWidth="1"/>
    <col min="12806" max="12806" width="9" style="1"/>
    <col min="12807" max="12807" width="9.5" style="1" customWidth="1"/>
    <col min="12808" max="12808" width="8.75" style="1" customWidth="1"/>
    <col min="12809" max="12809" width="9.75" style="1" customWidth="1"/>
    <col min="12810" max="12810" width="1.125" style="1" customWidth="1"/>
    <col min="12811" max="12811" width="14.5" style="1" customWidth="1"/>
    <col min="12812" max="12812" width="9.75" style="1" customWidth="1"/>
    <col min="12813" max="12814" width="9.875" style="1" customWidth="1"/>
    <col min="12815" max="13056" width="9" style="1"/>
    <col min="13057" max="13057" width="2.875" style="1" customWidth="1"/>
    <col min="13058" max="13058" width="6.375" style="1" customWidth="1"/>
    <col min="13059" max="13059" width="12.625" style="1" customWidth="1"/>
    <col min="13060" max="13060" width="9.75" style="1" customWidth="1"/>
    <col min="13061" max="13061" width="10.375" style="1" customWidth="1"/>
    <col min="13062" max="13062" width="9" style="1"/>
    <col min="13063" max="13063" width="9.5" style="1" customWidth="1"/>
    <col min="13064" max="13064" width="8.75" style="1" customWidth="1"/>
    <col min="13065" max="13065" width="9.75" style="1" customWidth="1"/>
    <col min="13066" max="13066" width="1.125" style="1" customWidth="1"/>
    <col min="13067" max="13067" width="14.5" style="1" customWidth="1"/>
    <col min="13068" max="13068" width="9.75" style="1" customWidth="1"/>
    <col min="13069" max="13070" width="9.875" style="1" customWidth="1"/>
    <col min="13071" max="13312" width="9" style="1"/>
    <col min="13313" max="13313" width="2.875" style="1" customWidth="1"/>
    <col min="13314" max="13314" width="6.375" style="1" customWidth="1"/>
    <col min="13315" max="13315" width="12.625" style="1" customWidth="1"/>
    <col min="13316" max="13316" width="9.75" style="1" customWidth="1"/>
    <col min="13317" max="13317" width="10.375" style="1" customWidth="1"/>
    <col min="13318" max="13318" width="9" style="1"/>
    <col min="13319" max="13319" width="9.5" style="1" customWidth="1"/>
    <col min="13320" max="13320" width="8.75" style="1" customWidth="1"/>
    <col min="13321" max="13321" width="9.75" style="1" customWidth="1"/>
    <col min="13322" max="13322" width="1.125" style="1" customWidth="1"/>
    <col min="13323" max="13323" width="14.5" style="1" customWidth="1"/>
    <col min="13324" max="13324" width="9.75" style="1" customWidth="1"/>
    <col min="13325" max="13326" width="9.875" style="1" customWidth="1"/>
    <col min="13327" max="13568" width="9" style="1"/>
    <col min="13569" max="13569" width="2.875" style="1" customWidth="1"/>
    <col min="13570" max="13570" width="6.375" style="1" customWidth="1"/>
    <col min="13571" max="13571" width="12.625" style="1" customWidth="1"/>
    <col min="13572" max="13572" width="9.75" style="1" customWidth="1"/>
    <col min="13573" max="13573" width="10.375" style="1" customWidth="1"/>
    <col min="13574" max="13574" width="9" style="1"/>
    <col min="13575" max="13575" width="9.5" style="1" customWidth="1"/>
    <col min="13576" max="13576" width="8.75" style="1" customWidth="1"/>
    <col min="13577" max="13577" width="9.75" style="1" customWidth="1"/>
    <col min="13578" max="13578" width="1.125" style="1" customWidth="1"/>
    <col min="13579" max="13579" width="14.5" style="1" customWidth="1"/>
    <col min="13580" max="13580" width="9.75" style="1" customWidth="1"/>
    <col min="13581" max="13582" width="9.875" style="1" customWidth="1"/>
    <col min="13583" max="13824" width="9" style="1"/>
    <col min="13825" max="13825" width="2.875" style="1" customWidth="1"/>
    <col min="13826" max="13826" width="6.375" style="1" customWidth="1"/>
    <col min="13827" max="13827" width="12.625" style="1" customWidth="1"/>
    <col min="13828" max="13828" width="9.75" style="1" customWidth="1"/>
    <col min="13829" max="13829" width="10.375" style="1" customWidth="1"/>
    <col min="13830" max="13830" width="9" style="1"/>
    <col min="13831" max="13831" width="9.5" style="1" customWidth="1"/>
    <col min="13832" max="13832" width="8.75" style="1" customWidth="1"/>
    <col min="13833" max="13833" width="9.75" style="1" customWidth="1"/>
    <col min="13834" max="13834" width="1.125" style="1" customWidth="1"/>
    <col min="13835" max="13835" width="14.5" style="1" customWidth="1"/>
    <col min="13836" max="13836" width="9.75" style="1" customWidth="1"/>
    <col min="13837" max="13838" width="9.875" style="1" customWidth="1"/>
    <col min="13839" max="14080" width="9" style="1"/>
    <col min="14081" max="14081" width="2.875" style="1" customWidth="1"/>
    <col min="14082" max="14082" width="6.375" style="1" customWidth="1"/>
    <col min="14083" max="14083" width="12.625" style="1" customWidth="1"/>
    <col min="14084" max="14084" width="9.75" style="1" customWidth="1"/>
    <col min="14085" max="14085" width="10.375" style="1" customWidth="1"/>
    <col min="14086" max="14086" width="9" style="1"/>
    <col min="14087" max="14087" width="9.5" style="1" customWidth="1"/>
    <col min="14088" max="14088" width="8.75" style="1" customWidth="1"/>
    <col min="14089" max="14089" width="9.75" style="1" customWidth="1"/>
    <col min="14090" max="14090" width="1.125" style="1" customWidth="1"/>
    <col min="14091" max="14091" width="14.5" style="1" customWidth="1"/>
    <col min="14092" max="14092" width="9.75" style="1" customWidth="1"/>
    <col min="14093" max="14094" width="9.875" style="1" customWidth="1"/>
    <col min="14095" max="14336" width="9" style="1"/>
    <col min="14337" max="14337" width="2.875" style="1" customWidth="1"/>
    <col min="14338" max="14338" width="6.375" style="1" customWidth="1"/>
    <col min="14339" max="14339" width="12.625" style="1" customWidth="1"/>
    <col min="14340" max="14340" width="9.75" style="1" customWidth="1"/>
    <col min="14341" max="14341" width="10.375" style="1" customWidth="1"/>
    <col min="14342" max="14342" width="9" style="1"/>
    <col min="14343" max="14343" width="9.5" style="1" customWidth="1"/>
    <col min="14344" max="14344" width="8.75" style="1" customWidth="1"/>
    <col min="14345" max="14345" width="9.75" style="1" customWidth="1"/>
    <col min="14346" max="14346" width="1.125" style="1" customWidth="1"/>
    <col min="14347" max="14347" width="14.5" style="1" customWidth="1"/>
    <col min="14348" max="14348" width="9.75" style="1" customWidth="1"/>
    <col min="14349" max="14350" width="9.875" style="1" customWidth="1"/>
    <col min="14351" max="14592" width="9" style="1"/>
    <col min="14593" max="14593" width="2.875" style="1" customWidth="1"/>
    <col min="14594" max="14594" width="6.375" style="1" customWidth="1"/>
    <col min="14595" max="14595" width="12.625" style="1" customWidth="1"/>
    <col min="14596" max="14596" width="9.75" style="1" customWidth="1"/>
    <col min="14597" max="14597" width="10.375" style="1" customWidth="1"/>
    <col min="14598" max="14598" width="9" style="1"/>
    <col min="14599" max="14599" width="9.5" style="1" customWidth="1"/>
    <col min="14600" max="14600" width="8.75" style="1" customWidth="1"/>
    <col min="14601" max="14601" width="9.75" style="1" customWidth="1"/>
    <col min="14602" max="14602" width="1.125" style="1" customWidth="1"/>
    <col min="14603" max="14603" width="14.5" style="1" customWidth="1"/>
    <col min="14604" max="14604" width="9.75" style="1" customWidth="1"/>
    <col min="14605" max="14606" width="9.875" style="1" customWidth="1"/>
    <col min="14607" max="14848" width="9" style="1"/>
    <col min="14849" max="14849" width="2.875" style="1" customWidth="1"/>
    <col min="14850" max="14850" width="6.375" style="1" customWidth="1"/>
    <col min="14851" max="14851" width="12.625" style="1" customWidth="1"/>
    <col min="14852" max="14852" width="9.75" style="1" customWidth="1"/>
    <col min="14853" max="14853" width="10.375" style="1" customWidth="1"/>
    <col min="14854" max="14854" width="9" style="1"/>
    <col min="14855" max="14855" width="9.5" style="1" customWidth="1"/>
    <col min="14856" max="14856" width="8.75" style="1" customWidth="1"/>
    <col min="14857" max="14857" width="9.75" style="1" customWidth="1"/>
    <col min="14858" max="14858" width="1.125" style="1" customWidth="1"/>
    <col min="14859" max="14859" width="14.5" style="1" customWidth="1"/>
    <col min="14860" max="14860" width="9.75" style="1" customWidth="1"/>
    <col min="14861" max="14862" width="9.875" style="1" customWidth="1"/>
    <col min="14863" max="15104" width="9" style="1"/>
    <col min="15105" max="15105" width="2.875" style="1" customWidth="1"/>
    <col min="15106" max="15106" width="6.375" style="1" customWidth="1"/>
    <col min="15107" max="15107" width="12.625" style="1" customWidth="1"/>
    <col min="15108" max="15108" width="9.75" style="1" customWidth="1"/>
    <col min="15109" max="15109" width="10.375" style="1" customWidth="1"/>
    <col min="15110" max="15110" width="9" style="1"/>
    <col min="15111" max="15111" width="9.5" style="1" customWidth="1"/>
    <col min="15112" max="15112" width="8.75" style="1" customWidth="1"/>
    <col min="15113" max="15113" width="9.75" style="1" customWidth="1"/>
    <col min="15114" max="15114" width="1.125" style="1" customWidth="1"/>
    <col min="15115" max="15115" width="14.5" style="1" customWidth="1"/>
    <col min="15116" max="15116" width="9.75" style="1" customWidth="1"/>
    <col min="15117" max="15118" width="9.875" style="1" customWidth="1"/>
    <col min="15119" max="15360" width="9" style="1"/>
    <col min="15361" max="15361" width="2.875" style="1" customWidth="1"/>
    <col min="15362" max="15362" width="6.375" style="1" customWidth="1"/>
    <col min="15363" max="15363" width="12.625" style="1" customWidth="1"/>
    <col min="15364" max="15364" width="9.75" style="1" customWidth="1"/>
    <col min="15365" max="15365" width="10.375" style="1" customWidth="1"/>
    <col min="15366" max="15366" width="9" style="1"/>
    <col min="15367" max="15367" width="9.5" style="1" customWidth="1"/>
    <col min="15368" max="15368" width="8.75" style="1" customWidth="1"/>
    <col min="15369" max="15369" width="9.75" style="1" customWidth="1"/>
    <col min="15370" max="15370" width="1.125" style="1" customWidth="1"/>
    <col min="15371" max="15371" width="14.5" style="1" customWidth="1"/>
    <col min="15372" max="15372" width="9.75" style="1" customWidth="1"/>
    <col min="15373" max="15374" width="9.875" style="1" customWidth="1"/>
    <col min="15375" max="15616" width="9" style="1"/>
    <col min="15617" max="15617" width="2.875" style="1" customWidth="1"/>
    <col min="15618" max="15618" width="6.375" style="1" customWidth="1"/>
    <col min="15619" max="15619" width="12.625" style="1" customWidth="1"/>
    <col min="15620" max="15620" width="9.75" style="1" customWidth="1"/>
    <col min="15621" max="15621" width="10.375" style="1" customWidth="1"/>
    <col min="15622" max="15622" width="9" style="1"/>
    <col min="15623" max="15623" width="9.5" style="1" customWidth="1"/>
    <col min="15624" max="15624" width="8.75" style="1" customWidth="1"/>
    <col min="15625" max="15625" width="9.75" style="1" customWidth="1"/>
    <col min="15626" max="15626" width="1.125" style="1" customWidth="1"/>
    <col min="15627" max="15627" width="14.5" style="1" customWidth="1"/>
    <col min="15628" max="15628" width="9.75" style="1" customWidth="1"/>
    <col min="15629" max="15630" width="9.875" style="1" customWidth="1"/>
    <col min="15631" max="15872" width="9" style="1"/>
    <col min="15873" max="15873" width="2.875" style="1" customWidth="1"/>
    <col min="15874" max="15874" width="6.375" style="1" customWidth="1"/>
    <col min="15875" max="15875" width="12.625" style="1" customWidth="1"/>
    <col min="15876" max="15876" width="9.75" style="1" customWidth="1"/>
    <col min="15877" max="15877" width="10.375" style="1" customWidth="1"/>
    <col min="15878" max="15878" width="9" style="1"/>
    <col min="15879" max="15879" width="9.5" style="1" customWidth="1"/>
    <col min="15880" max="15880" width="8.75" style="1" customWidth="1"/>
    <col min="15881" max="15881" width="9.75" style="1" customWidth="1"/>
    <col min="15882" max="15882" width="1.125" style="1" customWidth="1"/>
    <col min="15883" max="15883" width="14.5" style="1" customWidth="1"/>
    <col min="15884" max="15884" width="9.75" style="1" customWidth="1"/>
    <col min="15885" max="15886" width="9.875" style="1" customWidth="1"/>
    <col min="15887" max="16128" width="9" style="1"/>
    <col min="16129" max="16129" width="2.875" style="1" customWidth="1"/>
    <col min="16130" max="16130" width="6.375" style="1" customWidth="1"/>
    <col min="16131" max="16131" width="12.625" style="1" customWidth="1"/>
    <col min="16132" max="16132" width="9.75" style="1" customWidth="1"/>
    <col min="16133" max="16133" width="10.375" style="1" customWidth="1"/>
    <col min="16134" max="16134" width="9" style="1"/>
    <col min="16135" max="16135" width="9.5" style="1" customWidth="1"/>
    <col min="16136" max="16136" width="8.75" style="1" customWidth="1"/>
    <col min="16137" max="16137" width="9.75" style="1" customWidth="1"/>
    <col min="16138" max="16138" width="1.125" style="1" customWidth="1"/>
    <col min="16139" max="16139" width="14.5" style="1" customWidth="1"/>
    <col min="16140" max="16140" width="9.75" style="1" customWidth="1"/>
    <col min="16141" max="16142" width="9.875" style="1" customWidth="1"/>
    <col min="16143" max="16384" width="9" style="1"/>
  </cols>
  <sheetData>
    <row r="1" spans="2:22" x14ac:dyDescent="0.25">
      <c r="M1" s="2" t="s">
        <v>588</v>
      </c>
    </row>
    <row r="2" spans="2:22" x14ac:dyDescent="0.25">
      <c r="B2" s="223" t="s">
        <v>589</v>
      </c>
      <c r="C2" s="223"/>
      <c r="D2" s="223"/>
      <c r="E2" s="223"/>
      <c r="F2" s="223"/>
      <c r="G2" s="223"/>
      <c r="H2" s="223"/>
      <c r="I2" s="223"/>
    </row>
    <row r="3" spans="2:22" ht="47.25" x14ac:dyDescent="0.25">
      <c r="B3" s="40" t="s">
        <v>590</v>
      </c>
      <c r="C3" s="40" t="s">
        <v>591</v>
      </c>
      <c r="D3" s="40" t="s">
        <v>592</v>
      </c>
      <c r="E3" s="40" t="s">
        <v>593</v>
      </c>
      <c r="F3" s="40" t="s">
        <v>594</v>
      </c>
      <c r="G3" s="40" t="s">
        <v>595</v>
      </c>
      <c r="H3" s="40" t="s">
        <v>596</v>
      </c>
      <c r="I3" s="40" t="s">
        <v>597</v>
      </c>
    </row>
    <row r="4" spans="2:22" x14ac:dyDescent="0.25">
      <c r="B4" s="41">
        <v>1</v>
      </c>
      <c r="C4" s="41" t="s">
        <v>598</v>
      </c>
      <c r="D4" s="41" t="s">
        <v>599</v>
      </c>
      <c r="E4" s="173" t="str">
        <f>HLOOKUP(LEFT(C4,1),$L$18:$N$19,2,0)</f>
        <v>Kế Hoạch</v>
      </c>
      <c r="F4" s="41" t="s">
        <v>600</v>
      </c>
      <c r="G4" s="174">
        <f>VLOOKUP(F4,$B$18:$C$22,2,0)</f>
        <v>50000</v>
      </c>
      <c r="H4" s="142">
        <v>550000</v>
      </c>
      <c r="I4" s="175">
        <f>SUM(G4:H4)</f>
        <v>600000</v>
      </c>
    </row>
    <row r="5" spans="2:22" x14ac:dyDescent="0.25">
      <c r="B5" s="41">
        <v>2</v>
      </c>
      <c r="C5" s="41" t="s">
        <v>601</v>
      </c>
      <c r="D5" s="41" t="s">
        <v>54</v>
      </c>
      <c r="E5" s="173" t="str">
        <f t="shared" ref="E5:E13" si="0">HLOOKUP(LEFT(C5,1),$L$18:$N$19,2,0)</f>
        <v>Hành Chính</v>
      </c>
      <c r="F5" s="41" t="s">
        <v>602</v>
      </c>
      <c r="G5" s="174">
        <f t="shared" ref="G5:G13" si="1">VLOOKUP(F5,$B$18:$C$22,2,0)</f>
        <v>40000</v>
      </c>
      <c r="H5" s="142">
        <v>450000</v>
      </c>
      <c r="I5" s="175">
        <f t="shared" ref="I5:I13" si="2">SUM(G5:H5)</f>
        <v>490000</v>
      </c>
      <c r="K5" s="16" t="s">
        <v>62</v>
      </c>
      <c r="L5" s="16"/>
      <c r="M5" s="16"/>
      <c r="N5" s="16"/>
      <c r="O5" s="16"/>
      <c r="P5" s="16"/>
      <c r="Q5" s="16"/>
      <c r="R5" s="16"/>
      <c r="S5" s="16"/>
      <c r="T5" s="16"/>
      <c r="U5" s="16"/>
      <c r="V5" s="16"/>
    </row>
    <row r="6" spans="2:22" x14ac:dyDescent="0.25">
      <c r="B6" s="41">
        <v>3</v>
      </c>
      <c r="C6" s="41" t="s">
        <v>603</v>
      </c>
      <c r="D6" s="41" t="s">
        <v>604</v>
      </c>
      <c r="E6" s="173" t="str">
        <f t="shared" si="0"/>
        <v>Kế Hoạch</v>
      </c>
      <c r="F6" s="41" t="s">
        <v>605</v>
      </c>
      <c r="G6" s="174">
        <f t="shared" si="1"/>
        <v>30000</v>
      </c>
      <c r="H6" s="142">
        <v>430000</v>
      </c>
      <c r="I6" s="175">
        <f t="shared" si="2"/>
        <v>460000</v>
      </c>
      <c r="K6" s="16" t="s">
        <v>63</v>
      </c>
      <c r="L6" s="1" t="s">
        <v>816</v>
      </c>
    </row>
    <row r="7" spans="2:22" x14ac:dyDescent="0.25">
      <c r="B7" s="41">
        <v>4</v>
      </c>
      <c r="C7" s="41" t="s">
        <v>606</v>
      </c>
      <c r="D7" s="41" t="s">
        <v>104</v>
      </c>
      <c r="E7" s="173" t="str">
        <f t="shared" si="0"/>
        <v>Kế Toán</v>
      </c>
      <c r="F7" s="41" t="s">
        <v>607</v>
      </c>
      <c r="G7" s="174">
        <f t="shared" si="1"/>
        <v>10000</v>
      </c>
      <c r="H7" s="142">
        <v>300000</v>
      </c>
      <c r="I7" s="175">
        <f t="shared" si="2"/>
        <v>310000</v>
      </c>
      <c r="K7" s="16" t="s">
        <v>64</v>
      </c>
      <c r="L7" s="20" t="s">
        <v>817</v>
      </c>
    </row>
    <row r="8" spans="2:22" x14ac:dyDescent="0.25">
      <c r="B8" s="41">
        <v>5</v>
      </c>
      <c r="C8" s="41" t="s">
        <v>608</v>
      </c>
      <c r="D8" s="41" t="s">
        <v>609</v>
      </c>
      <c r="E8" s="173" t="str">
        <f t="shared" si="0"/>
        <v>Kế Hoạch</v>
      </c>
      <c r="F8" s="41" t="s">
        <v>605</v>
      </c>
      <c r="G8" s="174">
        <f t="shared" si="1"/>
        <v>30000</v>
      </c>
      <c r="H8" s="142">
        <v>450000</v>
      </c>
      <c r="I8" s="175">
        <f t="shared" si="2"/>
        <v>480000</v>
      </c>
      <c r="K8" s="12"/>
      <c r="L8" s="1" t="s">
        <v>818</v>
      </c>
    </row>
    <row r="9" spans="2:22" x14ac:dyDescent="0.25">
      <c r="B9" s="41">
        <v>6</v>
      </c>
      <c r="C9" s="41" t="s">
        <v>610</v>
      </c>
      <c r="D9" s="41" t="s">
        <v>611</v>
      </c>
      <c r="E9" s="173" t="str">
        <f t="shared" si="0"/>
        <v>Hành Chính</v>
      </c>
      <c r="F9" s="41" t="s">
        <v>612</v>
      </c>
      <c r="G9" s="174">
        <f t="shared" si="1"/>
        <v>20000</v>
      </c>
      <c r="H9" s="142">
        <v>350000</v>
      </c>
      <c r="I9" s="175">
        <f t="shared" si="2"/>
        <v>370000</v>
      </c>
      <c r="K9" s="16" t="s">
        <v>71</v>
      </c>
      <c r="L9" s="1" t="s">
        <v>819</v>
      </c>
    </row>
    <row r="10" spans="2:22" x14ac:dyDescent="0.25">
      <c r="B10" s="41">
        <v>7</v>
      </c>
      <c r="C10" s="41" t="s">
        <v>613</v>
      </c>
      <c r="D10" s="41" t="s">
        <v>614</v>
      </c>
      <c r="E10" s="173" t="str">
        <f t="shared" si="0"/>
        <v>Kế Toán</v>
      </c>
      <c r="F10" s="41" t="s">
        <v>607</v>
      </c>
      <c r="G10" s="174">
        <f t="shared" si="1"/>
        <v>10000</v>
      </c>
      <c r="H10" s="142">
        <v>300000</v>
      </c>
      <c r="I10" s="175">
        <f t="shared" si="2"/>
        <v>310000</v>
      </c>
      <c r="K10" s="16" t="s">
        <v>73</v>
      </c>
      <c r="L10" s="1" t="s">
        <v>820</v>
      </c>
    </row>
    <row r="11" spans="2:22" x14ac:dyDescent="0.25">
      <c r="B11" s="41">
        <v>8</v>
      </c>
      <c r="C11" s="41" t="s">
        <v>615</v>
      </c>
      <c r="D11" s="41" t="s">
        <v>616</v>
      </c>
      <c r="E11" s="173" t="str">
        <f t="shared" si="0"/>
        <v>Hành Chính</v>
      </c>
      <c r="F11" s="41" t="s">
        <v>607</v>
      </c>
      <c r="G11" s="174">
        <f t="shared" si="1"/>
        <v>10000</v>
      </c>
      <c r="H11" s="142">
        <v>330000</v>
      </c>
      <c r="I11" s="175">
        <f t="shared" si="2"/>
        <v>340000</v>
      </c>
      <c r="K11" s="16" t="s">
        <v>74</v>
      </c>
      <c r="L11" s="1" t="s">
        <v>821</v>
      </c>
    </row>
    <row r="12" spans="2:22" x14ac:dyDescent="0.25">
      <c r="B12" s="41">
        <v>9</v>
      </c>
      <c r="C12" s="41" t="s">
        <v>617</v>
      </c>
      <c r="D12" s="41" t="s">
        <v>58</v>
      </c>
      <c r="E12" s="173" t="str">
        <f t="shared" si="0"/>
        <v>Kế Hoạch</v>
      </c>
      <c r="F12" s="41" t="s">
        <v>607</v>
      </c>
      <c r="G12" s="174">
        <f t="shared" si="1"/>
        <v>10000</v>
      </c>
      <c r="H12" s="142">
        <v>320000</v>
      </c>
      <c r="I12" s="175">
        <f t="shared" si="2"/>
        <v>330000</v>
      </c>
      <c r="K12" s="16" t="s">
        <v>75</v>
      </c>
      <c r="L12" s="1" t="s">
        <v>618</v>
      </c>
    </row>
    <row r="13" spans="2:22" x14ac:dyDescent="0.25">
      <c r="B13" s="41">
        <v>10</v>
      </c>
      <c r="C13" s="41" t="s">
        <v>619</v>
      </c>
      <c r="D13" s="41" t="s">
        <v>585</v>
      </c>
      <c r="E13" s="173" t="str">
        <f t="shared" si="0"/>
        <v>Hành Chính</v>
      </c>
      <c r="F13" s="41" t="s">
        <v>607</v>
      </c>
      <c r="G13" s="174">
        <f t="shared" si="1"/>
        <v>10000</v>
      </c>
      <c r="H13" s="142">
        <v>310000</v>
      </c>
      <c r="I13" s="175">
        <f t="shared" si="2"/>
        <v>320000</v>
      </c>
    </row>
    <row r="14" spans="2:22" x14ac:dyDescent="0.25">
      <c r="B14" s="223" t="s">
        <v>60</v>
      </c>
      <c r="C14" s="223"/>
      <c r="D14" s="223"/>
      <c r="E14" s="223"/>
      <c r="F14" s="223"/>
      <c r="G14" s="176">
        <f>SUM(G4:G13)</f>
        <v>220000</v>
      </c>
      <c r="H14" s="177">
        <f>SUM(H4:H13)</f>
        <v>3790000</v>
      </c>
      <c r="I14" s="178">
        <f>SUM(I4:I13)</f>
        <v>4010000</v>
      </c>
    </row>
    <row r="15" spans="2:22" x14ac:dyDescent="0.25">
      <c r="B15" s="269" t="s">
        <v>61</v>
      </c>
      <c r="C15" s="270"/>
      <c r="D15" s="270"/>
      <c r="E15" s="270"/>
      <c r="F15" s="271"/>
      <c r="G15" s="176">
        <v>220000</v>
      </c>
      <c r="H15" s="176">
        <v>3790000</v>
      </c>
      <c r="I15" s="177">
        <v>4010000</v>
      </c>
    </row>
    <row r="17" spans="1:14" x14ac:dyDescent="0.25">
      <c r="B17" s="269" t="s">
        <v>620</v>
      </c>
      <c r="C17" s="271"/>
      <c r="K17" s="223" t="s">
        <v>621</v>
      </c>
      <c r="L17" s="223"/>
      <c r="M17" s="223"/>
      <c r="N17" s="223"/>
    </row>
    <row r="18" spans="1:14" x14ac:dyDescent="0.25">
      <c r="B18" s="6" t="s">
        <v>600</v>
      </c>
      <c r="C18" s="41">
        <v>50000</v>
      </c>
      <c r="K18" s="40" t="s">
        <v>622</v>
      </c>
      <c r="L18" s="6" t="s">
        <v>283</v>
      </c>
      <c r="M18" s="6" t="s">
        <v>287</v>
      </c>
      <c r="N18" s="6" t="s">
        <v>291</v>
      </c>
    </row>
    <row r="19" spans="1:14" x14ac:dyDescent="0.25">
      <c r="B19" s="6" t="s">
        <v>602</v>
      </c>
      <c r="C19" s="41">
        <v>40000</v>
      </c>
      <c r="K19" s="40" t="s">
        <v>623</v>
      </c>
      <c r="L19" s="41" t="s">
        <v>624</v>
      </c>
      <c r="M19" s="41" t="s">
        <v>625</v>
      </c>
      <c r="N19" s="41" t="s">
        <v>626</v>
      </c>
    </row>
    <row r="20" spans="1:14" x14ac:dyDescent="0.25">
      <c r="B20" s="6" t="s">
        <v>605</v>
      </c>
      <c r="C20" s="41">
        <v>30000</v>
      </c>
    </row>
    <row r="21" spans="1:14" x14ac:dyDescent="0.25">
      <c r="B21" s="6" t="s">
        <v>612</v>
      </c>
      <c r="C21" s="41">
        <v>20000</v>
      </c>
    </row>
    <row r="22" spans="1:14" x14ac:dyDescent="0.25">
      <c r="B22" s="6" t="s">
        <v>607</v>
      </c>
      <c r="C22" s="41">
        <v>10000</v>
      </c>
    </row>
    <row r="30" spans="1:14" x14ac:dyDescent="0.25">
      <c r="A30" s="3"/>
    </row>
  </sheetData>
  <mergeCells count="5">
    <mergeCell ref="B2:I2"/>
    <mergeCell ref="B14:F14"/>
    <mergeCell ref="B15:F15"/>
    <mergeCell ref="B17:C17"/>
    <mergeCell ref="K17:N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S166"/>
  <sheetViews>
    <sheetView workbookViewId="0">
      <selection sqref="A1:XFD1048576"/>
    </sheetView>
  </sheetViews>
  <sheetFormatPr defaultRowHeight="15.75" x14ac:dyDescent="0.25"/>
  <cols>
    <col min="1" max="1" width="3.25" style="1" customWidth="1"/>
    <col min="2" max="2" width="9.25" style="1" customWidth="1"/>
    <col min="3" max="3" width="11" style="1" customWidth="1"/>
    <col min="4" max="4" width="12.75" style="1" customWidth="1"/>
    <col min="5" max="5" width="12.375" style="1" customWidth="1"/>
    <col min="6" max="6" width="11" style="1" customWidth="1"/>
    <col min="7" max="7" width="9" style="1" customWidth="1"/>
    <col min="8" max="8" width="9.375" style="1" customWidth="1"/>
    <col min="9" max="9" width="8.625" style="1" customWidth="1"/>
    <col min="10" max="10" width="9.5" style="1" customWidth="1"/>
    <col min="11" max="11" width="10.125" style="1" customWidth="1"/>
    <col min="12" max="12" width="10" style="1" customWidth="1"/>
    <col min="13" max="13" width="5.125" style="1" customWidth="1"/>
    <col min="14" max="14" width="9" style="1"/>
    <col min="15" max="15" width="2.5" style="1" customWidth="1"/>
    <col min="16" max="16" width="11.5" style="1" customWidth="1"/>
    <col min="17" max="17" width="9" style="1"/>
    <col min="18" max="18" width="10.75" style="1" customWidth="1"/>
    <col min="19" max="256" width="9" style="1"/>
    <col min="257" max="257" width="3.25" style="1" customWidth="1"/>
    <col min="258" max="258" width="9.25" style="1" customWidth="1"/>
    <col min="259" max="259" width="11" style="1" customWidth="1"/>
    <col min="260" max="260" width="12.75" style="1" customWidth="1"/>
    <col min="261" max="261" width="12.375" style="1" customWidth="1"/>
    <col min="262" max="262" width="11" style="1" customWidth="1"/>
    <col min="263" max="263" width="9" style="1" customWidth="1"/>
    <col min="264" max="264" width="9.375" style="1" customWidth="1"/>
    <col min="265" max="265" width="8.625" style="1" customWidth="1"/>
    <col min="266" max="266" width="9.5" style="1" customWidth="1"/>
    <col min="267" max="267" width="10.125" style="1" customWidth="1"/>
    <col min="268" max="268" width="10" style="1" customWidth="1"/>
    <col min="269" max="269" width="5.125" style="1" customWidth="1"/>
    <col min="270" max="270" width="9" style="1"/>
    <col min="271" max="271" width="2.5" style="1" customWidth="1"/>
    <col min="272" max="272" width="11.5" style="1" customWidth="1"/>
    <col min="273" max="273" width="9" style="1"/>
    <col min="274" max="274" width="10.75" style="1" customWidth="1"/>
    <col min="275" max="512" width="9" style="1"/>
    <col min="513" max="513" width="3.25" style="1" customWidth="1"/>
    <col min="514" max="514" width="9.25" style="1" customWidth="1"/>
    <col min="515" max="515" width="11" style="1" customWidth="1"/>
    <col min="516" max="516" width="12.75" style="1" customWidth="1"/>
    <col min="517" max="517" width="12.375" style="1" customWidth="1"/>
    <col min="518" max="518" width="11" style="1" customWidth="1"/>
    <col min="519" max="519" width="9" style="1" customWidth="1"/>
    <col min="520" max="520" width="9.375" style="1" customWidth="1"/>
    <col min="521" max="521" width="8.625" style="1" customWidth="1"/>
    <col min="522" max="522" width="9.5" style="1" customWidth="1"/>
    <col min="523" max="523" width="10.125" style="1" customWidth="1"/>
    <col min="524" max="524" width="10" style="1" customWidth="1"/>
    <col min="525" max="525" width="5.125" style="1" customWidth="1"/>
    <col min="526" max="526" width="9" style="1"/>
    <col min="527" max="527" width="2.5" style="1" customWidth="1"/>
    <col min="528" max="528" width="11.5" style="1" customWidth="1"/>
    <col min="529" max="529" width="9" style="1"/>
    <col min="530" max="530" width="10.75" style="1" customWidth="1"/>
    <col min="531" max="768" width="9" style="1"/>
    <col min="769" max="769" width="3.25" style="1" customWidth="1"/>
    <col min="770" max="770" width="9.25" style="1" customWidth="1"/>
    <col min="771" max="771" width="11" style="1" customWidth="1"/>
    <col min="772" max="772" width="12.75" style="1" customWidth="1"/>
    <col min="773" max="773" width="12.375" style="1" customWidth="1"/>
    <col min="774" max="774" width="11" style="1" customWidth="1"/>
    <col min="775" max="775" width="9" style="1" customWidth="1"/>
    <col min="776" max="776" width="9.375" style="1" customWidth="1"/>
    <col min="777" max="777" width="8.625" style="1" customWidth="1"/>
    <col min="778" max="778" width="9.5" style="1" customWidth="1"/>
    <col min="779" max="779" width="10.125" style="1" customWidth="1"/>
    <col min="780" max="780" width="10" style="1" customWidth="1"/>
    <col min="781" max="781" width="5.125" style="1" customWidth="1"/>
    <col min="782" max="782" width="9" style="1"/>
    <col min="783" max="783" width="2.5" style="1" customWidth="1"/>
    <col min="784" max="784" width="11.5" style="1" customWidth="1"/>
    <col min="785" max="785" width="9" style="1"/>
    <col min="786" max="786" width="10.75" style="1" customWidth="1"/>
    <col min="787" max="1024" width="9" style="1"/>
    <col min="1025" max="1025" width="3.25" style="1" customWidth="1"/>
    <col min="1026" max="1026" width="9.25" style="1" customWidth="1"/>
    <col min="1027" max="1027" width="11" style="1" customWidth="1"/>
    <col min="1028" max="1028" width="12.75" style="1" customWidth="1"/>
    <col min="1029" max="1029" width="12.375" style="1" customWidth="1"/>
    <col min="1030" max="1030" width="11" style="1" customWidth="1"/>
    <col min="1031" max="1031" width="9" style="1" customWidth="1"/>
    <col min="1032" max="1032" width="9.375" style="1" customWidth="1"/>
    <col min="1033" max="1033" width="8.625" style="1" customWidth="1"/>
    <col min="1034" max="1034" width="9.5" style="1" customWidth="1"/>
    <col min="1035" max="1035" width="10.125" style="1" customWidth="1"/>
    <col min="1036" max="1036" width="10" style="1" customWidth="1"/>
    <col min="1037" max="1037" width="5.125" style="1" customWidth="1"/>
    <col min="1038" max="1038" width="9" style="1"/>
    <col min="1039" max="1039" width="2.5" style="1" customWidth="1"/>
    <col min="1040" max="1040" width="11.5" style="1" customWidth="1"/>
    <col min="1041" max="1041" width="9" style="1"/>
    <col min="1042" max="1042" width="10.75" style="1" customWidth="1"/>
    <col min="1043" max="1280" width="9" style="1"/>
    <col min="1281" max="1281" width="3.25" style="1" customWidth="1"/>
    <col min="1282" max="1282" width="9.25" style="1" customWidth="1"/>
    <col min="1283" max="1283" width="11" style="1" customWidth="1"/>
    <col min="1284" max="1284" width="12.75" style="1" customWidth="1"/>
    <col min="1285" max="1285" width="12.375" style="1" customWidth="1"/>
    <col min="1286" max="1286" width="11" style="1" customWidth="1"/>
    <col min="1287" max="1287" width="9" style="1" customWidth="1"/>
    <col min="1288" max="1288" width="9.375" style="1" customWidth="1"/>
    <col min="1289" max="1289" width="8.625" style="1" customWidth="1"/>
    <col min="1290" max="1290" width="9.5" style="1" customWidth="1"/>
    <col min="1291" max="1291" width="10.125" style="1" customWidth="1"/>
    <col min="1292" max="1292" width="10" style="1" customWidth="1"/>
    <col min="1293" max="1293" width="5.125" style="1" customWidth="1"/>
    <col min="1294" max="1294" width="9" style="1"/>
    <col min="1295" max="1295" width="2.5" style="1" customWidth="1"/>
    <col min="1296" max="1296" width="11.5" style="1" customWidth="1"/>
    <col min="1297" max="1297" width="9" style="1"/>
    <col min="1298" max="1298" width="10.75" style="1" customWidth="1"/>
    <col min="1299" max="1536" width="9" style="1"/>
    <col min="1537" max="1537" width="3.25" style="1" customWidth="1"/>
    <col min="1538" max="1538" width="9.25" style="1" customWidth="1"/>
    <col min="1539" max="1539" width="11" style="1" customWidth="1"/>
    <col min="1540" max="1540" width="12.75" style="1" customWidth="1"/>
    <col min="1541" max="1541" width="12.375" style="1" customWidth="1"/>
    <col min="1542" max="1542" width="11" style="1" customWidth="1"/>
    <col min="1543" max="1543" width="9" style="1" customWidth="1"/>
    <col min="1544" max="1544" width="9.375" style="1" customWidth="1"/>
    <col min="1545" max="1545" width="8.625" style="1" customWidth="1"/>
    <col min="1546" max="1546" width="9.5" style="1" customWidth="1"/>
    <col min="1547" max="1547" width="10.125" style="1" customWidth="1"/>
    <col min="1548" max="1548" width="10" style="1" customWidth="1"/>
    <col min="1549" max="1549" width="5.125" style="1" customWidth="1"/>
    <col min="1550" max="1550" width="9" style="1"/>
    <col min="1551" max="1551" width="2.5" style="1" customWidth="1"/>
    <col min="1552" max="1552" width="11.5" style="1" customWidth="1"/>
    <col min="1553" max="1553" width="9" style="1"/>
    <col min="1554" max="1554" width="10.75" style="1" customWidth="1"/>
    <col min="1555" max="1792" width="9" style="1"/>
    <col min="1793" max="1793" width="3.25" style="1" customWidth="1"/>
    <col min="1794" max="1794" width="9.25" style="1" customWidth="1"/>
    <col min="1795" max="1795" width="11" style="1" customWidth="1"/>
    <col min="1796" max="1796" width="12.75" style="1" customWidth="1"/>
    <col min="1797" max="1797" width="12.375" style="1" customWidth="1"/>
    <col min="1798" max="1798" width="11" style="1" customWidth="1"/>
    <col min="1799" max="1799" width="9" style="1" customWidth="1"/>
    <col min="1800" max="1800" width="9.375" style="1" customWidth="1"/>
    <col min="1801" max="1801" width="8.625" style="1" customWidth="1"/>
    <col min="1802" max="1802" width="9.5" style="1" customWidth="1"/>
    <col min="1803" max="1803" width="10.125" style="1" customWidth="1"/>
    <col min="1804" max="1804" width="10" style="1" customWidth="1"/>
    <col min="1805" max="1805" width="5.125" style="1" customWidth="1"/>
    <col min="1806" max="1806" width="9" style="1"/>
    <col min="1807" max="1807" width="2.5" style="1" customWidth="1"/>
    <col min="1808" max="1808" width="11.5" style="1" customWidth="1"/>
    <col min="1809" max="1809" width="9" style="1"/>
    <col min="1810" max="1810" width="10.75" style="1" customWidth="1"/>
    <col min="1811" max="2048" width="9" style="1"/>
    <col min="2049" max="2049" width="3.25" style="1" customWidth="1"/>
    <col min="2050" max="2050" width="9.25" style="1" customWidth="1"/>
    <col min="2051" max="2051" width="11" style="1" customWidth="1"/>
    <col min="2052" max="2052" width="12.75" style="1" customWidth="1"/>
    <col min="2053" max="2053" width="12.375" style="1" customWidth="1"/>
    <col min="2054" max="2054" width="11" style="1" customWidth="1"/>
    <col min="2055" max="2055" width="9" style="1" customWidth="1"/>
    <col min="2056" max="2056" width="9.375" style="1" customWidth="1"/>
    <col min="2057" max="2057" width="8.625" style="1" customWidth="1"/>
    <col min="2058" max="2058" width="9.5" style="1" customWidth="1"/>
    <col min="2059" max="2059" width="10.125" style="1" customWidth="1"/>
    <col min="2060" max="2060" width="10" style="1" customWidth="1"/>
    <col min="2061" max="2061" width="5.125" style="1" customWidth="1"/>
    <col min="2062" max="2062" width="9" style="1"/>
    <col min="2063" max="2063" width="2.5" style="1" customWidth="1"/>
    <col min="2064" max="2064" width="11.5" style="1" customWidth="1"/>
    <col min="2065" max="2065" width="9" style="1"/>
    <col min="2066" max="2066" width="10.75" style="1" customWidth="1"/>
    <col min="2067" max="2304" width="9" style="1"/>
    <col min="2305" max="2305" width="3.25" style="1" customWidth="1"/>
    <col min="2306" max="2306" width="9.25" style="1" customWidth="1"/>
    <col min="2307" max="2307" width="11" style="1" customWidth="1"/>
    <col min="2308" max="2308" width="12.75" style="1" customWidth="1"/>
    <col min="2309" max="2309" width="12.375" style="1" customWidth="1"/>
    <col min="2310" max="2310" width="11" style="1" customWidth="1"/>
    <col min="2311" max="2311" width="9" style="1" customWidth="1"/>
    <col min="2312" max="2312" width="9.375" style="1" customWidth="1"/>
    <col min="2313" max="2313" width="8.625" style="1" customWidth="1"/>
    <col min="2314" max="2314" width="9.5" style="1" customWidth="1"/>
    <col min="2315" max="2315" width="10.125" style="1" customWidth="1"/>
    <col min="2316" max="2316" width="10" style="1" customWidth="1"/>
    <col min="2317" max="2317" width="5.125" style="1" customWidth="1"/>
    <col min="2318" max="2318" width="9" style="1"/>
    <col min="2319" max="2319" width="2.5" style="1" customWidth="1"/>
    <col min="2320" max="2320" width="11.5" style="1" customWidth="1"/>
    <col min="2321" max="2321" width="9" style="1"/>
    <col min="2322" max="2322" width="10.75" style="1" customWidth="1"/>
    <col min="2323" max="2560" width="9" style="1"/>
    <col min="2561" max="2561" width="3.25" style="1" customWidth="1"/>
    <col min="2562" max="2562" width="9.25" style="1" customWidth="1"/>
    <col min="2563" max="2563" width="11" style="1" customWidth="1"/>
    <col min="2564" max="2564" width="12.75" style="1" customWidth="1"/>
    <col min="2565" max="2565" width="12.375" style="1" customWidth="1"/>
    <col min="2566" max="2566" width="11" style="1" customWidth="1"/>
    <col min="2567" max="2567" width="9" style="1" customWidth="1"/>
    <col min="2568" max="2568" width="9.375" style="1" customWidth="1"/>
    <col min="2569" max="2569" width="8.625" style="1" customWidth="1"/>
    <col min="2570" max="2570" width="9.5" style="1" customWidth="1"/>
    <col min="2571" max="2571" width="10.125" style="1" customWidth="1"/>
    <col min="2572" max="2572" width="10" style="1" customWidth="1"/>
    <col min="2573" max="2573" width="5.125" style="1" customWidth="1"/>
    <col min="2574" max="2574" width="9" style="1"/>
    <col min="2575" max="2575" width="2.5" style="1" customWidth="1"/>
    <col min="2576" max="2576" width="11.5" style="1" customWidth="1"/>
    <col min="2577" max="2577" width="9" style="1"/>
    <col min="2578" max="2578" width="10.75" style="1" customWidth="1"/>
    <col min="2579" max="2816" width="9" style="1"/>
    <col min="2817" max="2817" width="3.25" style="1" customWidth="1"/>
    <col min="2818" max="2818" width="9.25" style="1" customWidth="1"/>
    <col min="2819" max="2819" width="11" style="1" customWidth="1"/>
    <col min="2820" max="2820" width="12.75" style="1" customWidth="1"/>
    <col min="2821" max="2821" width="12.375" style="1" customWidth="1"/>
    <col min="2822" max="2822" width="11" style="1" customWidth="1"/>
    <col min="2823" max="2823" width="9" style="1" customWidth="1"/>
    <col min="2824" max="2824" width="9.375" style="1" customWidth="1"/>
    <col min="2825" max="2825" width="8.625" style="1" customWidth="1"/>
    <col min="2826" max="2826" width="9.5" style="1" customWidth="1"/>
    <col min="2827" max="2827" width="10.125" style="1" customWidth="1"/>
    <col min="2828" max="2828" width="10" style="1" customWidth="1"/>
    <col min="2829" max="2829" width="5.125" style="1" customWidth="1"/>
    <col min="2830" max="2830" width="9" style="1"/>
    <col min="2831" max="2831" width="2.5" style="1" customWidth="1"/>
    <col min="2832" max="2832" width="11.5" style="1" customWidth="1"/>
    <col min="2833" max="2833" width="9" style="1"/>
    <col min="2834" max="2834" width="10.75" style="1" customWidth="1"/>
    <col min="2835" max="3072" width="9" style="1"/>
    <col min="3073" max="3073" width="3.25" style="1" customWidth="1"/>
    <col min="3074" max="3074" width="9.25" style="1" customWidth="1"/>
    <col min="3075" max="3075" width="11" style="1" customWidth="1"/>
    <col min="3076" max="3076" width="12.75" style="1" customWidth="1"/>
    <col min="3077" max="3077" width="12.375" style="1" customWidth="1"/>
    <col min="3078" max="3078" width="11" style="1" customWidth="1"/>
    <col min="3079" max="3079" width="9" style="1" customWidth="1"/>
    <col min="3080" max="3080" width="9.375" style="1" customWidth="1"/>
    <col min="3081" max="3081" width="8.625" style="1" customWidth="1"/>
    <col min="3082" max="3082" width="9.5" style="1" customWidth="1"/>
    <col min="3083" max="3083" width="10.125" style="1" customWidth="1"/>
    <col min="3084" max="3084" width="10" style="1" customWidth="1"/>
    <col min="3085" max="3085" width="5.125" style="1" customWidth="1"/>
    <col min="3086" max="3086" width="9" style="1"/>
    <col min="3087" max="3087" width="2.5" style="1" customWidth="1"/>
    <col min="3088" max="3088" width="11.5" style="1" customWidth="1"/>
    <col min="3089" max="3089" width="9" style="1"/>
    <col min="3090" max="3090" width="10.75" style="1" customWidth="1"/>
    <col min="3091" max="3328" width="9" style="1"/>
    <col min="3329" max="3329" width="3.25" style="1" customWidth="1"/>
    <col min="3330" max="3330" width="9.25" style="1" customWidth="1"/>
    <col min="3331" max="3331" width="11" style="1" customWidth="1"/>
    <col min="3332" max="3332" width="12.75" style="1" customWidth="1"/>
    <col min="3333" max="3333" width="12.375" style="1" customWidth="1"/>
    <col min="3334" max="3334" width="11" style="1" customWidth="1"/>
    <col min="3335" max="3335" width="9" style="1" customWidth="1"/>
    <col min="3336" max="3336" width="9.375" style="1" customWidth="1"/>
    <col min="3337" max="3337" width="8.625" style="1" customWidth="1"/>
    <col min="3338" max="3338" width="9.5" style="1" customWidth="1"/>
    <col min="3339" max="3339" width="10.125" style="1" customWidth="1"/>
    <col min="3340" max="3340" width="10" style="1" customWidth="1"/>
    <col min="3341" max="3341" width="5.125" style="1" customWidth="1"/>
    <col min="3342" max="3342" width="9" style="1"/>
    <col min="3343" max="3343" width="2.5" style="1" customWidth="1"/>
    <col min="3344" max="3344" width="11.5" style="1" customWidth="1"/>
    <col min="3345" max="3345" width="9" style="1"/>
    <col min="3346" max="3346" width="10.75" style="1" customWidth="1"/>
    <col min="3347" max="3584" width="9" style="1"/>
    <col min="3585" max="3585" width="3.25" style="1" customWidth="1"/>
    <col min="3586" max="3586" width="9.25" style="1" customWidth="1"/>
    <col min="3587" max="3587" width="11" style="1" customWidth="1"/>
    <col min="3588" max="3588" width="12.75" style="1" customWidth="1"/>
    <col min="3589" max="3589" width="12.375" style="1" customWidth="1"/>
    <col min="3590" max="3590" width="11" style="1" customWidth="1"/>
    <col min="3591" max="3591" width="9" style="1" customWidth="1"/>
    <col min="3592" max="3592" width="9.375" style="1" customWidth="1"/>
    <col min="3593" max="3593" width="8.625" style="1" customWidth="1"/>
    <col min="3594" max="3594" width="9.5" style="1" customWidth="1"/>
    <col min="3595" max="3595" width="10.125" style="1" customWidth="1"/>
    <col min="3596" max="3596" width="10" style="1" customWidth="1"/>
    <col min="3597" max="3597" width="5.125" style="1" customWidth="1"/>
    <col min="3598" max="3598" width="9" style="1"/>
    <col min="3599" max="3599" width="2.5" style="1" customWidth="1"/>
    <col min="3600" max="3600" width="11.5" style="1" customWidth="1"/>
    <col min="3601" max="3601" width="9" style="1"/>
    <col min="3602" max="3602" width="10.75" style="1" customWidth="1"/>
    <col min="3603" max="3840" width="9" style="1"/>
    <col min="3841" max="3841" width="3.25" style="1" customWidth="1"/>
    <col min="3842" max="3842" width="9.25" style="1" customWidth="1"/>
    <col min="3843" max="3843" width="11" style="1" customWidth="1"/>
    <col min="3844" max="3844" width="12.75" style="1" customWidth="1"/>
    <col min="3845" max="3845" width="12.375" style="1" customWidth="1"/>
    <col min="3846" max="3846" width="11" style="1" customWidth="1"/>
    <col min="3847" max="3847" width="9" style="1" customWidth="1"/>
    <col min="3848" max="3848" width="9.375" style="1" customWidth="1"/>
    <col min="3849" max="3849" width="8.625" style="1" customWidth="1"/>
    <col min="3850" max="3850" width="9.5" style="1" customWidth="1"/>
    <col min="3851" max="3851" width="10.125" style="1" customWidth="1"/>
    <col min="3852" max="3852" width="10" style="1" customWidth="1"/>
    <col min="3853" max="3853" width="5.125" style="1" customWidth="1"/>
    <col min="3854" max="3854" width="9" style="1"/>
    <col min="3855" max="3855" width="2.5" style="1" customWidth="1"/>
    <col min="3856" max="3856" width="11.5" style="1" customWidth="1"/>
    <col min="3857" max="3857" width="9" style="1"/>
    <col min="3858" max="3858" width="10.75" style="1" customWidth="1"/>
    <col min="3859" max="4096" width="9" style="1"/>
    <col min="4097" max="4097" width="3.25" style="1" customWidth="1"/>
    <col min="4098" max="4098" width="9.25" style="1" customWidth="1"/>
    <col min="4099" max="4099" width="11" style="1" customWidth="1"/>
    <col min="4100" max="4100" width="12.75" style="1" customWidth="1"/>
    <col min="4101" max="4101" width="12.375" style="1" customWidth="1"/>
    <col min="4102" max="4102" width="11" style="1" customWidth="1"/>
    <col min="4103" max="4103" width="9" style="1" customWidth="1"/>
    <col min="4104" max="4104" width="9.375" style="1" customWidth="1"/>
    <col min="4105" max="4105" width="8.625" style="1" customWidth="1"/>
    <col min="4106" max="4106" width="9.5" style="1" customWidth="1"/>
    <col min="4107" max="4107" width="10.125" style="1" customWidth="1"/>
    <col min="4108" max="4108" width="10" style="1" customWidth="1"/>
    <col min="4109" max="4109" width="5.125" style="1" customWidth="1"/>
    <col min="4110" max="4110" width="9" style="1"/>
    <col min="4111" max="4111" width="2.5" style="1" customWidth="1"/>
    <col min="4112" max="4112" width="11.5" style="1" customWidth="1"/>
    <col min="4113" max="4113" width="9" style="1"/>
    <col min="4114" max="4114" width="10.75" style="1" customWidth="1"/>
    <col min="4115" max="4352" width="9" style="1"/>
    <col min="4353" max="4353" width="3.25" style="1" customWidth="1"/>
    <col min="4354" max="4354" width="9.25" style="1" customWidth="1"/>
    <col min="4355" max="4355" width="11" style="1" customWidth="1"/>
    <col min="4356" max="4356" width="12.75" style="1" customWidth="1"/>
    <col min="4357" max="4357" width="12.375" style="1" customWidth="1"/>
    <col min="4358" max="4358" width="11" style="1" customWidth="1"/>
    <col min="4359" max="4359" width="9" style="1" customWidth="1"/>
    <col min="4360" max="4360" width="9.375" style="1" customWidth="1"/>
    <col min="4361" max="4361" width="8.625" style="1" customWidth="1"/>
    <col min="4362" max="4362" width="9.5" style="1" customWidth="1"/>
    <col min="4363" max="4363" width="10.125" style="1" customWidth="1"/>
    <col min="4364" max="4364" width="10" style="1" customWidth="1"/>
    <col min="4365" max="4365" width="5.125" style="1" customWidth="1"/>
    <col min="4366" max="4366" width="9" style="1"/>
    <col min="4367" max="4367" width="2.5" style="1" customWidth="1"/>
    <col min="4368" max="4368" width="11.5" style="1" customWidth="1"/>
    <col min="4369" max="4369" width="9" style="1"/>
    <col min="4370" max="4370" width="10.75" style="1" customWidth="1"/>
    <col min="4371" max="4608" width="9" style="1"/>
    <col min="4609" max="4609" width="3.25" style="1" customWidth="1"/>
    <col min="4610" max="4610" width="9.25" style="1" customWidth="1"/>
    <col min="4611" max="4611" width="11" style="1" customWidth="1"/>
    <col min="4612" max="4612" width="12.75" style="1" customWidth="1"/>
    <col min="4613" max="4613" width="12.375" style="1" customWidth="1"/>
    <col min="4614" max="4614" width="11" style="1" customWidth="1"/>
    <col min="4615" max="4615" width="9" style="1" customWidth="1"/>
    <col min="4616" max="4616" width="9.375" style="1" customWidth="1"/>
    <col min="4617" max="4617" width="8.625" style="1" customWidth="1"/>
    <col min="4618" max="4618" width="9.5" style="1" customWidth="1"/>
    <col min="4619" max="4619" width="10.125" style="1" customWidth="1"/>
    <col min="4620" max="4620" width="10" style="1" customWidth="1"/>
    <col min="4621" max="4621" width="5.125" style="1" customWidth="1"/>
    <col min="4622" max="4622" width="9" style="1"/>
    <col min="4623" max="4623" width="2.5" style="1" customWidth="1"/>
    <col min="4624" max="4624" width="11.5" style="1" customWidth="1"/>
    <col min="4625" max="4625" width="9" style="1"/>
    <col min="4626" max="4626" width="10.75" style="1" customWidth="1"/>
    <col min="4627" max="4864" width="9" style="1"/>
    <col min="4865" max="4865" width="3.25" style="1" customWidth="1"/>
    <col min="4866" max="4866" width="9.25" style="1" customWidth="1"/>
    <col min="4867" max="4867" width="11" style="1" customWidth="1"/>
    <col min="4868" max="4868" width="12.75" style="1" customWidth="1"/>
    <col min="4869" max="4869" width="12.375" style="1" customWidth="1"/>
    <col min="4870" max="4870" width="11" style="1" customWidth="1"/>
    <col min="4871" max="4871" width="9" style="1" customWidth="1"/>
    <col min="4872" max="4872" width="9.375" style="1" customWidth="1"/>
    <col min="4873" max="4873" width="8.625" style="1" customWidth="1"/>
    <col min="4874" max="4874" width="9.5" style="1" customWidth="1"/>
    <col min="4875" max="4875" width="10.125" style="1" customWidth="1"/>
    <col min="4876" max="4876" width="10" style="1" customWidth="1"/>
    <col min="4877" max="4877" width="5.125" style="1" customWidth="1"/>
    <col min="4878" max="4878" width="9" style="1"/>
    <col min="4879" max="4879" width="2.5" style="1" customWidth="1"/>
    <col min="4880" max="4880" width="11.5" style="1" customWidth="1"/>
    <col min="4881" max="4881" width="9" style="1"/>
    <col min="4882" max="4882" width="10.75" style="1" customWidth="1"/>
    <col min="4883" max="5120" width="9" style="1"/>
    <col min="5121" max="5121" width="3.25" style="1" customWidth="1"/>
    <col min="5122" max="5122" width="9.25" style="1" customWidth="1"/>
    <col min="5123" max="5123" width="11" style="1" customWidth="1"/>
    <col min="5124" max="5124" width="12.75" style="1" customWidth="1"/>
    <col min="5125" max="5125" width="12.375" style="1" customWidth="1"/>
    <col min="5126" max="5126" width="11" style="1" customWidth="1"/>
    <col min="5127" max="5127" width="9" style="1" customWidth="1"/>
    <col min="5128" max="5128" width="9.375" style="1" customWidth="1"/>
    <col min="5129" max="5129" width="8.625" style="1" customWidth="1"/>
    <col min="5130" max="5130" width="9.5" style="1" customWidth="1"/>
    <col min="5131" max="5131" width="10.125" style="1" customWidth="1"/>
    <col min="5132" max="5132" width="10" style="1" customWidth="1"/>
    <col min="5133" max="5133" width="5.125" style="1" customWidth="1"/>
    <col min="5134" max="5134" width="9" style="1"/>
    <col min="5135" max="5135" width="2.5" style="1" customWidth="1"/>
    <col min="5136" max="5136" width="11.5" style="1" customWidth="1"/>
    <col min="5137" max="5137" width="9" style="1"/>
    <col min="5138" max="5138" width="10.75" style="1" customWidth="1"/>
    <col min="5139" max="5376" width="9" style="1"/>
    <col min="5377" max="5377" width="3.25" style="1" customWidth="1"/>
    <col min="5378" max="5378" width="9.25" style="1" customWidth="1"/>
    <col min="5379" max="5379" width="11" style="1" customWidth="1"/>
    <col min="5380" max="5380" width="12.75" style="1" customWidth="1"/>
    <col min="5381" max="5381" width="12.375" style="1" customWidth="1"/>
    <col min="5382" max="5382" width="11" style="1" customWidth="1"/>
    <col min="5383" max="5383" width="9" style="1" customWidth="1"/>
    <col min="5384" max="5384" width="9.375" style="1" customWidth="1"/>
    <col min="5385" max="5385" width="8.625" style="1" customWidth="1"/>
    <col min="5386" max="5386" width="9.5" style="1" customWidth="1"/>
    <col min="5387" max="5387" width="10.125" style="1" customWidth="1"/>
    <col min="5388" max="5388" width="10" style="1" customWidth="1"/>
    <col min="5389" max="5389" width="5.125" style="1" customWidth="1"/>
    <col min="5390" max="5390" width="9" style="1"/>
    <col min="5391" max="5391" width="2.5" style="1" customWidth="1"/>
    <col min="5392" max="5392" width="11.5" style="1" customWidth="1"/>
    <col min="5393" max="5393" width="9" style="1"/>
    <col min="5394" max="5394" width="10.75" style="1" customWidth="1"/>
    <col min="5395" max="5632" width="9" style="1"/>
    <col min="5633" max="5633" width="3.25" style="1" customWidth="1"/>
    <col min="5634" max="5634" width="9.25" style="1" customWidth="1"/>
    <col min="5635" max="5635" width="11" style="1" customWidth="1"/>
    <col min="5636" max="5636" width="12.75" style="1" customWidth="1"/>
    <col min="5637" max="5637" width="12.375" style="1" customWidth="1"/>
    <col min="5638" max="5638" width="11" style="1" customWidth="1"/>
    <col min="5639" max="5639" width="9" style="1" customWidth="1"/>
    <col min="5640" max="5640" width="9.375" style="1" customWidth="1"/>
    <col min="5641" max="5641" width="8.625" style="1" customWidth="1"/>
    <col min="5642" max="5642" width="9.5" style="1" customWidth="1"/>
    <col min="5643" max="5643" width="10.125" style="1" customWidth="1"/>
    <col min="5644" max="5644" width="10" style="1" customWidth="1"/>
    <col min="5645" max="5645" width="5.125" style="1" customWidth="1"/>
    <col min="5646" max="5646" width="9" style="1"/>
    <col min="5647" max="5647" width="2.5" style="1" customWidth="1"/>
    <col min="5648" max="5648" width="11.5" style="1" customWidth="1"/>
    <col min="5649" max="5649" width="9" style="1"/>
    <col min="5650" max="5650" width="10.75" style="1" customWidth="1"/>
    <col min="5651" max="5888" width="9" style="1"/>
    <col min="5889" max="5889" width="3.25" style="1" customWidth="1"/>
    <col min="5890" max="5890" width="9.25" style="1" customWidth="1"/>
    <col min="5891" max="5891" width="11" style="1" customWidth="1"/>
    <col min="5892" max="5892" width="12.75" style="1" customWidth="1"/>
    <col min="5893" max="5893" width="12.375" style="1" customWidth="1"/>
    <col min="5894" max="5894" width="11" style="1" customWidth="1"/>
    <col min="5895" max="5895" width="9" style="1" customWidth="1"/>
    <col min="5896" max="5896" width="9.375" style="1" customWidth="1"/>
    <col min="5897" max="5897" width="8.625" style="1" customWidth="1"/>
    <col min="5898" max="5898" width="9.5" style="1" customWidth="1"/>
    <col min="5899" max="5899" width="10.125" style="1" customWidth="1"/>
    <col min="5900" max="5900" width="10" style="1" customWidth="1"/>
    <col min="5901" max="5901" width="5.125" style="1" customWidth="1"/>
    <col min="5902" max="5902" width="9" style="1"/>
    <col min="5903" max="5903" width="2.5" style="1" customWidth="1"/>
    <col min="5904" max="5904" width="11.5" style="1" customWidth="1"/>
    <col min="5905" max="5905" width="9" style="1"/>
    <col min="5906" max="5906" width="10.75" style="1" customWidth="1"/>
    <col min="5907" max="6144" width="9" style="1"/>
    <col min="6145" max="6145" width="3.25" style="1" customWidth="1"/>
    <col min="6146" max="6146" width="9.25" style="1" customWidth="1"/>
    <col min="6147" max="6147" width="11" style="1" customWidth="1"/>
    <col min="6148" max="6148" width="12.75" style="1" customWidth="1"/>
    <col min="6149" max="6149" width="12.375" style="1" customWidth="1"/>
    <col min="6150" max="6150" width="11" style="1" customWidth="1"/>
    <col min="6151" max="6151" width="9" style="1" customWidth="1"/>
    <col min="6152" max="6152" width="9.375" style="1" customWidth="1"/>
    <col min="6153" max="6153" width="8.625" style="1" customWidth="1"/>
    <col min="6154" max="6154" width="9.5" style="1" customWidth="1"/>
    <col min="6155" max="6155" width="10.125" style="1" customWidth="1"/>
    <col min="6156" max="6156" width="10" style="1" customWidth="1"/>
    <col min="6157" max="6157" width="5.125" style="1" customWidth="1"/>
    <col min="6158" max="6158" width="9" style="1"/>
    <col min="6159" max="6159" width="2.5" style="1" customWidth="1"/>
    <col min="6160" max="6160" width="11.5" style="1" customWidth="1"/>
    <col min="6161" max="6161" width="9" style="1"/>
    <col min="6162" max="6162" width="10.75" style="1" customWidth="1"/>
    <col min="6163" max="6400" width="9" style="1"/>
    <col min="6401" max="6401" width="3.25" style="1" customWidth="1"/>
    <col min="6402" max="6402" width="9.25" style="1" customWidth="1"/>
    <col min="6403" max="6403" width="11" style="1" customWidth="1"/>
    <col min="6404" max="6404" width="12.75" style="1" customWidth="1"/>
    <col min="6405" max="6405" width="12.375" style="1" customWidth="1"/>
    <col min="6406" max="6406" width="11" style="1" customWidth="1"/>
    <col min="6407" max="6407" width="9" style="1" customWidth="1"/>
    <col min="6408" max="6408" width="9.375" style="1" customWidth="1"/>
    <col min="6409" max="6409" width="8.625" style="1" customWidth="1"/>
    <col min="6410" max="6410" width="9.5" style="1" customWidth="1"/>
    <col min="6411" max="6411" width="10.125" style="1" customWidth="1"/>
    <col min="6412" max="6412" width="10" style="1" customWidth="1"/>
    <col min="6413" max="6413" width="5.125" style="1" customWidth="1"/>
    <col min="6414" max="6414" width="9" style="1"/>
    <col min="6415" max="6415" width="2.5" style="1" customWidth="1"/>
    <col min="6416" max="6416" width="11.5" style="1" customWidth="1"/>
    <col min="6417" max="6417" width="9" style="1"/>
    <col min="6418" max="6418" width="10.75" style="1" customWidth="1"/>
    <col min="6419" max="6656" width="9" style="1"/>
    <col min="6657" max="6657" width="3.25" style="1" customWidth="1"/>
    <col min="6658" max="6658" width="9.25" style="1" customWidth="1"/>
    <col min="6659" max="6659" width="11" style="1" customWidth="1"/>
    <col min="6660" max="6660" width="12.75" style="1" customWidth="1"/>
    <col min="6661" max="6661" width="12.375" style="1" customWidth="1"/>
    <col min="6662" max="6662" width="11" style="1" customWidth="1"/>
    <col min="6663" max="6663" width="9" style="1" customWidth="1"/>
    <col min="6664" max="6664" width="9.375" style="1" customWidth="1"/>
    <col min="6665" max="6665" width="8.625" style="1" customWidth="1"/>
    <col min="6666" max="6666" width="9.5" style="1" customWidth="1"/>
    <col min="6667" max="6667" width="10.125" style="1" customWidth="1"/>
    <col min="6668" max="6668" width="10" style="1" customWidth="1"/>
    <col min="6669" max="6669" width="5.125" style="1" customWidth="1"/>
    <col min="6670" max="6670" width="9" style="1"/>
    <col min="6671" max="6671" width="2.5" style="1" customWidth="1"/>
    <col min="6672" max="6672" width="11.5" style="1" customWidth="1"/>
    <col min="6673" max="6673" width="9" style="1"/>
    <col min="6674" max="6674" width="10.75" style="1" customWidth="1"/>
    <col min="6675" max="6912" width="9" style="1"/>
    <col min="6913" max="6913" width="3.25" style="1" customWidth="1"/>
    <col min="6914" max="6914" width="9.25" style="1" customWidth="1"/>
    <col min="6915" max="6915" width="11" style="1" customWidth="1"/>
    <col min="6916" max="6916" width="12.75" style="1" customWidth="1"/>
    <col min="6917" max="6917" width="12.375" style="1" customWidth="1"/>
    <col min="6918" max="6918" width="11" style="1" customWidth="1"/>
    <col min="6919" max="6919" width="9" style="1" customWidth="1"/>
    <col min="6920" max="6920" width="9.375" style="1" customWidth="1"/>
    <col min="6921" max="6921" width="8.625" style="1" customWidth="1"/>
    <col min="6922" max="6922" width="9.5" style="1" customWidth="1"/>
    <col min="6923" max="6923" width="10.125" style="1" customWidth="1"/>
    <col min="6924" max="6924" width="10" style="1" customWidth="1"/>
    <col min="6925" max="6925" width="5.125" style="1" customWidth="1"/>
    <col min="6926" max="6926" width="9" style="1"/>
    <col min="6927" max="6927" width="2.5" style="1" customWidth="1"/>
    <col min="6928" max="6928" width="11.5" style="1" customWidth="1"/>
    <col min="6929" max="6929" width="9" style="1"/>
    <col min="6930" max="6930" width="10.75" style="1" customWidth="1"/>
    <col min="6931" max="7168" width="9" style="1"/>
    <col min="7169" max="7169" width="3.25" style="1" customWidth="1"/>
    <col min="7170" max="7170" width="9.25" style="1" customWidth="1"/>
    <col min="7171" max="7171" width="11" style="1" customWidth="1"/>
    <col min="7172" max="7172" width="12.75" style="1" customWidth="1"/>
    <col min="7173" max="7173" width="12.375" style="1" customWidth="1"/>
    <col min="7174" max="7174" width="11" style="1" customWidth="1"/>
    <col min="7175" max="7175" width="9" style="1" customWidth="1"/>
    <col min="7176" max="7176" width="9.375" style="1" customWidth="1"/>
    <col min="7177" max="7177" width="8.625" style="1" customWidth="1"/>
    <col min="7178" max="7178" width="9.5" style="1" customWidth="1"/>
    <col min="7179" max="7179" width="10.125" style="1" customWidth="1"/>
    <col min="7180" max="7180" width="10" style="1" customWidth="1"/>
    <col min="7181" max="7181" width="5.125" style="1" customWidth="1"/>
    <col min="7182" max="7182" width="9" style="1"/>
    <col min="7183" max="7183" width="2.5" style="1" customWidth="1"/>
    <col min="7184" max="7184" width="11.5" style="1" customWidth="1"/>
    <col min="7185" max="7185" width="9" style="1"/>
    <col min="7186" max="7186" width="10.75" style="1" customWidth="1"/>
    <col min="7187" max="7424" width="9" style="1"/>
    <col min="7425" max="7425" width="3.25" style="1" customWidth="1"/>
    <col min="7426" max="7426" width="9.25" style="1" customWidth="1"/>
    <col min="7427" max="7427" width="11" style="1" customWidth="1"/>
    <col min="7428" max="7428" width="12.75" style="1" customWidth="1"/>
    <col min="7429" max="7429" width="12.375" style="1" customWidth="1"/>
    <col min="7430" max="7430" width="11" style="1" customWidth="1"/>
    <col min="7431" max="7431" width="9" style="1" customWidth="1"/>
    <col min="7432" max="7432" width="9.375" style="1" customWidth="1"/>
    <col min="7433" max="7433" width="8.625" style="1" customWidth="1"/>
    <col min="7434" max="7434" width="9.5" style="1" customWidth="1"/>
    <col min="7435" max="7435" width="10.125" style="1" customWidth="1"/>
    <col min="7436" max="7436" width="10" style="1" customWidth="1"/>
    <col min="7437" max="7437" width="5.125" style="1" customWidth="1"/>
    <col min="7438" max="7438" width="9" style="1"/>
    <col min="7439" max="7439" width="2.5" style="1" customWidth="1"/>
    <col min="7440" max="7440" width="11.5" style="1" customWidth="1"/>
    <col min="7441" max="7441" width="9" style="1"/>
    <col min="7442" max="7442" width="10.75" style="1" customWidth="1"/>
    <col min="7443" max="7680" width="9" style="1"/>
    <col min="7681" max="7681" width="3.25" style="1" customWidth="1"/>
    <col min="7682" max="7682" width="9.25" style="1" customWidth="1"/>
    <col min="7683" max="7683" width="11" style="1" customWidth="1"/>
    <col min="7684" max="7684" width="12.75" style="1" customWidth="1"/>
    <col min="7685" max="7685" width="12.375" style="1" customWidth="1"/>
    <col min="7686" max="7686" width="11" style="1" customWidth="1"/>
    <col min="7687" max="7687" width="9" style="1" customWidth="1"/>
    <col min="7688" max="7688" width="9.375" style="1" customWidth="1"/>
    <col min="7689" max="7689" width="8.625" style="1" customWidth="1"/>
    <col min="7690" max="7690" width="9.5" style="1" customWidth="1"/>
    <col min="7691" max="7691" width="10.125" style="1" customWidth="1"/>
    <col min="7692" max="7692" width="10" style="1" customWidth="1"/>
    <col min="7693" max="7693" width="5.125" style="1" customWidth="1"/>
    <col min="7694" max="7694" width="9" style="1"/>
    <col min="7695" max="7695" width="2.5" style="1" customWidth="1"/>
    <col min="7696" max="7696" width="11.5" style="1" customWidth="1"/>
    <col min="7697" max="7697" width="9" style="1"/>
    <col min="7698" max="7698" width="10.75" style="1" customWidth="1"/>
    <col min="7699" max="7936" width="9" style="1"/>
    <col min="7937" max="7937" width="3.25" style="1" customWidth="1"/>
    <col min="7938" max="7938" width="9.25" style="1" customWidth="1"/>
    <col min="7939" max="7939" width="11" style="1" customWidth="1"/>
    <col min="7940" max="7940" width="12.75" style="1" customWidth="1"/>
    <col min="7941" max="7941" width="12.375" style="1" customWidth="1"/>
    <col min="7942" max="7942" width="11" style="1" customWidth="1"/>
    <col min="7943" max="7943" width="9" style="1" customWidth="1"/>
    <col min="7944" max="7944" width="9.375" style="1" customWidth="1"/>
    <col min="7945" max="7945" width="8.625" style="1" customWidth="1"/>
    <col min="7946" max="7946" width="9.5" style="1" customWidth="1"/>
    <col min="7947" max="7947" width="10.125" style="1" customWidth="1"/>
    <col min="7948" max="7948" width="10" style="1" customWidth="1"/>
    <col min="7949" max="7949" width="5.125" style="1" customWidth="1"/>
    <col min="7950" max="7950" width="9" style="1"/>
    <col min="7951" max="7951" width="2.5" style="1" customWidth="1"/>
    <col min="7952" max="7952" width="11.5" style="1" customWidth="1"/>
    <col min="7953" max="7953" width="9" style="1"/>
    <col min="7954" max="7954" width="10.75" style="1" customWidth="1"/>
    <col min="7955" max="8192" width="9" style="1"/>
    <col min="8193" max="8193" width="3.25" style="1" customWidth="1"/>
    <col min="8194" max="8194" width="9.25" style="1" customWidth="1"/>
    <col min="8195" max="8195" width="11" style="1" customWidth="1"/>
    <col min="8196" max="8196" width="12.75" style="1" customWidth="1"/>
    <col min="8197" max="8197" width="12.375" style="1" customWidth="1"/>
    <col min="8198" max="8198" width="11" style="1" customWidth="1"/>
    <col min="8199" max="8199" width="9" style="1" customWidth="1"/>
    <col min="8200" max="8200" width="9.375" style="1" customWidth="1"/>
    <col min="8201" max="8201" width="8.625" style="1" customWidth="1"/>
    <col min="8202" max="8202" width="9.5" style="1" customWidth="1"/>
    <col min="8203" max="8203" width="10.125" style="1" customWidth="1"/>
    <col min="8204" max="8204" width="10" style="1" customWidth="1"/>
    <col min="8205" max="8205" width="5.125" style="1" customWidth="1"/>
    <col min="8206" max="8206" width="9" style="1"/>
    <col min="8207" max="8207" width="2.5" style="1" customWidth="1"/>
    <col min="8208" max="8208" width="11.5" style="1" customWidth="1"/>
    <col min="8209" max="8209" width="9" style="1"/>
    <col min="8210" max="8210" width="10.75" style="1" customWidth="1"/>
    <col min="8211" max="8448" width="9" style="1"/>
    <col min="8449" max="8449" width="3.25" style="1" customWidth="1"/>
    <col min="8450" max="8450" width="9.25" style="1" customWidth="1"/>
    <col min="8451" max="8451" width="11" style="1" customWidth="1"/>
    <col min="8452" max="8452" width="12.75" style="1" customWidth="1"/>
    <col min="8453" max="8453" width="12.375" style="1" customWidth="1"/>
    <col min="8454" max="8454" width="11" style="1" customWidth="1"/>
    <col min="8455" max="8455" width="9" style="1" customWidth="1"/>
    <col min="8456" max="8456" width="9.375" style="1" customWidth="1"/>
    <col min="8457" max="8457" width="8.625" style="1" customWidth="1"/>
    <col min="8458" max="8458" width="9.5" style="1" customWidth="1"/>
    <col min="8459" max="8459" width="10.125" style="1" customWidth="1"/>
    <col min="8460" max="8460" width="10" style="1" customWidth="1"/>
    <col min="8461" max="8461" width="5.125" style="1" customWidth="1"/>
    <col min="8462" max="8462" width="9" style="1"/>
    <col min="8463" max="8463" width="2.5" style="1" customWidth="1"/>
    <col min="8464" max="8464" width="11.5" style="1" customWidth="1"/>
    <col min="8465" max="8465" width="9" style="1"/>
    <col min="8466" max="8466" width="10.75" style="1" customWidth="1"/>
    <col min="8467" max="8704" width="9" style="1"/>
    <col min="8705" max="8705" width="3.25" style="1" customWidth="1"/>
    <col min="8706" max="8706" width="9.25" style="1" customWidth="1"/>
    <col min="8707" max="8707" width="11" style="1" customWidth="1"/>
    <col min="8708" max="8708" width="12.75" style="1" customWidth="1"/>
    <col min="8709" max="8709" width="12.375" style="1" customWidth="1"/>
    <col min="8710" max="8710" width="11" style="1" customWidth="1"/>
    <col min="8711" max="8711" width="9" style="1" customWidth="1"/>
    <col min="8712" max="8712" width="9.375" style="1" customWidth="1"/>
    <col min="8713" max="8713" width="8.625" style="1" customWidth="1"/>
    <col min="8714" max="8714" width="9.5" style="1" customWidth="1"/>
    <col min="8715" max="8715" width="10.125" style="1" customWidth="1"/>
    <col min="8716" max="8716" width="10" style="1" customWidth="1"/>
    <col min="8717" max="8717" width="5.125" style="1" customWidth="1"/>
    <col min="8718" max="8718" width="9" style="1"/>
    <col min="8719" max="8719" width="2.5" style="1" customWidth="1"/>
    <col min="8720" max="8720" width="11.5" style="1" customWidth="1"/>
    <col min="8721" max="8721" width="9" style="1"/>
    <col min="8722" max="8722" width="10.75" style="1" customWidth="1"/>
    <col min="8723" max="8960" width="9" style="1"/>
    <col min="8961" max="8961" width="3.25" style="1" customWidth="1"/>
    <col min="8962" max="8962" width="9.25" style="1" customWidth="1"/>
    <col min="8963" max="8963" width="11" style="1" customWidth="1"/>
    <col min="8964" max="8964" width="12.75" style="1" customWidth="1"/>
    <col min="8965" max="8965" width="12.375" style="1" customWidth="1"/>
    <col min="8966" max="8966" width="11" style="1" customWidth="1"/>
    <col min="8967" max="8967" width="9" style="1" customWidth="1"/>
    <col min="8968" max="8968" width="9.375" style="1" customWidth="1"/>
    <col min="8969" max="8969" width="8.625" style="1" customWidth="1"/>
    <col min="8970" max="8970" width="9.5" style="1" customWidth="1"/>
    <col min="8971" max="8971" width="10.125" style="1" customWidth="1"/>
    <col min="8972" max="8972" width="10" style="1" customWidth="1"/>
    <col min="8973" max="8973" width="5.125" style="1" customWidth="1"/>
    <col min="8974" max="8974" width="9" style="1"/>
    <col min="8975" max="8975" width="2.5" style="1" customWidth="1"/>
    <col min="8976" max="8976" width="11.5" style="1" customWidth="1"/>
    <col min="8977" max="8977" width="9" style="1"/>
    <col min="8978" max="8978" width="10.75" style="1" customWidth="1"/>
    <col min="8979" max="9216" width="9" style="1"/>
    <col min="9217" max="9217" width="3.25" style="1" customWidth="1"/>
    <col min="9218" max="9218" width="9.25" style="1" customWidth="1"/>
    <col min="9219" max="9219" width="11" style="1" customWidth="1"/>
    <col min="9220" max="9220" width="12.75" style="1" customWidth="1"/>
    <col min="9221" max="9221" width="12.375" style="1" customWidth="1"/>
    <col min="9222" max="9222" width="11" style="1" customWidth="1"/>
    <col min="9223" max="9223" width="9" style="1" customWidth="1"/>
    <col min="9224" max="9224" width="9.375" style="1" customWidth="1"/>
    <col min="9225" max="9225" width="8.625" style="1" customWidth="1"/>
    <col min="9226" max="9226" width="9.5" style="1" customWidth="1"/>
    <col min="9227" max="9227" width="10.125" style="1" customWidth="1"/>
    <col min="9228" max="9228" width="10" style="1" customWidth="1"/>
    <col min="9229" max="9229" width="5.125" style="1" customWidth="1"/>
    <col min="9230" max="9230" width="9" style="1"/>
    <col min="9231" max="9231" width="2.5" style="1" customWidth="1"/>
    <col min="9232" max="9232" width="11.5" style="1" customWidth="1"/>
    <col min="9233" max="9233" width="9" style="1"/>
    <col min="9234" max="9234" width="10.75" style="1" customWidth="1"/>
    <col min="9235" max="9472" width="9" style="1"/>
    <col min="9473" max="9473" width="3.25" style="1" customWidth="1"/>
    <col min="9474" max="9474" width="9.25" style="1" customWidth="1"/>
    <col min="9475" max="9475" width="11" style="1" customWidth="1"/>
    <col min="9476" max="9476" width="12.75" style="1" customWidth="1"/>
    <col min="9477" max="9477" width="12.375" style="1" customWidth="1"/>
    <col min="9478" max="9478" width="11" style="1" customWidth="1"/>
    <col min="9479" max="9479" width="9" style="1" customWidth="1"/>
    <col min="9480" max="9480" width="9.375" style="1" customWidth="1"/>
    <col min="9481" max="9481" width="8.625" style="1" customWidth="1"/>
    <col min="9482" max="9482" width="9.5" style="1" customWidth="1"/>
    <col min="9483" max="9483" width="10.125" style="1" customWidth="1"/>
    <col min="9484" max="9484" width="10" style="1" customWidth="1"/>
    <col min="9485" max="9485" width="5.125" style="1" customWidth="1"/>
    <col min="9486" max="9486" width="9" style="1"/>
    <col min="9487" max="9487" width="2.5" style="1" customWidth="1"/>
    <col min="9488" max="9488" width="11.5" style="1" customWidth="1"/>
    <col min="9489" max="9489" width="9" style="1"/>
    <col min="9490" max="9490" width="10.75" style="1" customWidth="1"/>
    <col min="9491" max="9728" width="9" style="1"/>
    <col min="9729" max="9729" width="3.25" style="1" customWidth="1"/>
    <col min="9730" max="9730" width="9.25" style="1" customWidth="1"/>
    <col min="9731" max="9731" width="11" style="1" customWidth="1"/>
    <col min="9732" max="9732" width="12.75" style="1" customWidth="1"/>
    <col min="9733" max="9733" width="12.375" style="1" customWidth="1"/>
    <col min="9734" max="9734" width="11" style="1" customWidth="1"/>
    <col min="9735" max="9735" width="9" style="1" customWidth="1"/>
    <col min="9736" max="9736" width="9.375" style="1" customWidth="1"/>
    <col min="9737" max="9737" width="8.625" style="1" customWidth="1"/>
    <col min="9738" max="9738" width="9.5" style="1" customWidth="1"/>
    <col min="9739" max="9739" width="10.125" style="1" customWidth="1"/>
    <col min="9740" max="9740" width="10" style="1" customWidth="1"/>
    <col min="9741" max="9741" width="5.125" style="1" customWidth="1"/>
    <col min="9742" max="9742" width="9" style="1"/>
    <col min="9743" max="9743" width="2.5" style="1" customWidth="1"/>
    <col min="9744" max="9744" width="11.5" style="1" customWidth="1"/>
    <col min="9745" max="9745" width="9" style="1"/>
    <col min="9746" max="9746" width="10.75" style="1" customWidth="1"/>
    <col min="9747" max="9984" width="9" style="1"/>
    <col min="9985" max="9985" width="3.25" style="1" customWidth="1"/>
    <col min="9986" max="9986" width="9.25" style="1" customWidth="1"/>
    <col min="9987" max="9987" width="11" style="1" customWidth="1"/>
    <col min="9988" max="9988" width="12.75" style="1" customWidth="1"/>
    <col min="9989" max="9989" width="12.375" style="1" customWidth="1"/>
    <col min="9990" max="9990" width="11" style="1" customWidth="1"/>
    <col min="9991" max="9991" width="9" style="1" customWidth="1"/>
    <col min="9992" max="9992" width="9.375" style="1" customWidth="1"/>
    <col min="9993" max="9993" width="8.625" style="1" customWidth="1"/>
    <col min="9994" max="9994" width="9.5" style="1" customWidth="1"/>
    <col min="9995" max="9995" width="10.125" style="1" customWidth="1"/>
    <col min="9996" max="9996" width="10" style="1" customWidth="1"/>
    <col min="9997" max="9997" width="5.125" style="1" customWidth="1"/>
    <col min="9998" max="9998" width="9" style="1"/>
    <col min="9999" max="9999" width="2.5" style="1" customWidth="1"/>
    <col min="10000" max="10000" width="11.5" style="1" customWidth="1"/>
    <col min="10001" max="10001" width="9" style="1"/>
    <col min="10002" max="10002" width="10.75" style="1" customWidth="1"/>
    <col min="10003" max="10240" width="9" style="1"/>
    <col min="10241" max="10241" width="3.25" style="1" customWidth="1"/>
    <col min="10242" max="10242" width="9.25" style="1" customWidth="1"/>
    <col min="10243" max="10243" width="11" style="1" customWidth="1"/>
    <col min="10244" max="10244" width="12.75" style="1" customWidth="1"/>
    <col min="10245" max="10245" width="12.375" style="1" customWidth="1"/>
    <col min="10246" max="10246" width="11" style="1" customWidth="1"/>
    <col min="10247" max="10247" width="9" style="1" customWidth="1"/>
    <col min="10248" max="10248" width="9.375" style="1" customWidth="1"/>
    <col min="10249" max="10249" width="8.625" style="1" customWidth="1"/>
    <col min="10250" max="10250" width="9.5" style="1" customWidth="1"/>
    <col min="10251" max="10251" width="10.125" style="1" customWidth="1"/>
    <col min="10252" max="10252" width="10" style="1" customWidth="1"/>
    <col min="10253" max="10253" width="5.125" style="1" customWidth="1"/>
    <col min="10254" max="10254" width="9" style="1"/>
    <col min="10255" max="10255" width="2.5" style="1" customWidth="1"/>
    <col min="10256" max="10256" width="11.5" style="1" customWidth="1"/>
    <col min="10257" max="10257" width="9" style="1"/>
    <col min="10258" max="10258" width="10.75" style="1" customWidth="1"/>
    <col min="10259" max="10496" width="9" style="1"/>
    <col min="10497" max="10497" width="3.25" style="1" customWidth="1"/>
    <col min="10498" max="10498" width="9.25" style="1" customWidth="1"/>
    <col min="10499" max="10499" width="11" style="1" customWidth="1"/>
    <col min="10500" max="10500" width="12.75" style="1" customWidth="1"/>
    <col min="10501" max="10501" width="12.375" style="1" customWidth="1"/>
    <col min="10502" max="10502" width="11" style="1" customWidth="1"/>
    <col min="10503" max="10503" width="9" style="1" customWidth="1"/>
    <col min="10504" max="10504" width="9.375" style="1" customWidth="1"/>
    <col min="10505" max="10505" width="8.625" style="1" customWidth="1"/>
    <col min="10506" max="10506" width="9.5" style="1" customWidth="1"/>
    <col min="10507" max="10507" width="10.125" style="1" customWidth="1"/>
    <col min="10508" max="10508" width="10" style="1" customWidth="1"/>
    <col min="10509" max="10509" width="5.125" style="1" customWidth="1"/>
    <col min="10510" max="10510" width="9" style="1"/>
    <col min="10511" max="10511" width="2.5" style="1" customWidth="1"/>
    <col min="10512" max="10512" width="11.5" style="1" customWidth="1"/>
    <col min="10513" max="10513" width="9" style="1"/>
    <col min="10514" max="10514" width="10.75" style="1" customWidth="1"/>
    <col min="10515" max="10752" width="9" style="1"/>
    <col min="10753" max="10753" width="3.25" style="1" customWidth="1"/>
    <col min="10754" max="10754" width="9.25" style="1" customWidth="1"/>
    <col min="10755" max="10755" width="11" style="1" customWidth="1"/>
    <col min="10756" max="10756" width="12.75" style="1" customWidth="1"/>
    <col min="10757" max="10757" width="12.375" style="1" customWidth="1"/>
    <col min="10758" max="10758" width="11" style="1" customWidth="1"/>
    <col min="10759" max="10759" width="9" style="1" customWidth="1"/>
    <col min="10760" max="10760" width="9.375" style="1" customWidth="1"/>
    <col min="10761" max="10761" width="8.625" style="1" customWidth="1"/>
    <col min="10762" max="10762" width="9.5" style="1" customWidth="1"/>
    <col min="10763" max="10763" width="10.125" style="1" customWidth="1"/>
    <col min="10764" max="10764" width="10" style="1" customWidth="1"/>
    <col min="10765" max="10765" width="5.125" style="1" customWidth="1"/>
    <col min="10766" max="10766" width="9" style="1"/>
    <col min="10767" max="10767" width="2.5" style="1" customWidth="1"/>
    <col min="10768" max="10768" width="11.5" style="1" customWidth="1"/>
    <col min="10769" max="10769" width="9" style="1"/>
    <col min="10770" max="10770" width="10.75" style="1" customWidth="1"/>
    <col min="10771" max="11008" width="9" style="1"/>
    <col min="11009" max="11009" width="3.25" style="1" customWidth="1"/>
    <col min="11010" max="11010" width="9.25" style="1" customWidth="1"/>
    <col min="11011" max="11011" width="11" style="1" customWidth="1"/>
    <col min="11012" max="11012" width="12.75" style="1" customWidth="1"/>
    <col min="11013" max="11013" width="12.375" style="1" customWidth="1"/>
    <col min="11014" max="11014" width="11" style="1" customWidth="1"/>
    <col min="11015" max="11015" width="9" style="1" customWidth="1"/>
    <col min="11016" max="11016" width="9.375" style="1" customWidth="1"/>
    <col min="11017" max="11017" width="8.625" style="1" customWidth="1"/>
    <col min="11018" max="11018" width="9.5" style="1" customWidth="1"/>
    <col min="11019" max="11019" width="10.125" style="1" customWidth="1"/>
    <col min="11020" max="11020" width="10" style="1" customWidth="1"/>
    <col min="11021" max="11021" width="5.125" style="1" customWidth="1"/>
    <col min="11022" max="11022" width="9" style="1"/>
    <col min="11023" max="11023" width="2.5" style="1" customWidth="1"/>
    <col min="11024" max="11024" width="11.5" style="1" customWidth="1"/>
    <col min="11025" max="11025" width="9" style="1"/>
    <col min="11026" max="11026" width="10.75" style="1" customWidth="1"/>
    <col min="11027" max="11264" width="9" style="1"/>
    <col min="11265" max="11265" width="3.25" style="1" customWidth="1"/>
    <col min="11266" max="11266" width="9.25" style="1" customWidth="1"/>
    <col min="11267" max="11267" width="11" style="1" customWidth="1"/>
    <col min="11268" max="11268" width="12.75" style="1" customWidth="1"/>
    <col min="11269" max="11269" width="12.375" style="1" customWidth="1"/>
    <col min="11270" max="11270" width="11" style="1" customWidth="1"/>
    <col min="11271" max="11271" width="9" style="1" customWidth="1"/>
    <col min="11272" max="11272" width="9.375" style="1" customWidth="1"/>
    <col min="11273" max="11273" width="8.625" style="1" customWidth="1"/>
    <col min="11274" max="11274" width="9.5" style="1" customWidth="1"/>
    <col min="11275" max="11275" width="10.125" style="1" customWidth="1"/>
    <col min="11276" max="11276" width="10" style="1" customWidth="1"/>
    <col min="11277" max="11277" width="5.125" style="1" customWidth="1"/>
    <col min="11278" max="11278" width="9" style="1"/>
    <col min="11279" max="11279" width="2.5" style="1" customWidth="1"/>
    <col min="11280" max="11280" width="11.5" style="1" customWidth="1"/>
    <col min="11281" max="11281" width="9" style="1"/>
    <col min="11282" max="11282" width="10.75" style="1" customWidth="1"/>
    <col min="11283" max="11520" width="9" style="1"/>
    <col min="11521" max="11521" width="3.25" style="1" customWidth="1"/>
    <col min="11522" max="11522" width="9.25" style="1" customWidth="1"/>
    <col min="11523" max="11523" width="11" style="1" customWidth="1"/>
    <col min="11524" max="11524" width="12.75" style="1" customWidth="1"/>
    <col min="11525" max="11525" width="12.375" style="1" customWidth="1"/>
    <col min="11526" max="11526" width="11" style="1" customWidth="1"/>
    <col min="11527" max="11527" width="9" style="1" customWidth="1"/>
    <col min="11528" max="11528" width="9.375" style="1" customWidth="1"/>
    <col min="11529" max="11529" width="8.625" style="1" customWidth="1"/>
    <col min="11530" max="11530" width="9.5" style="1" customWidth="1"/>
    <col min="11531" max="11531" width="10.125" style="1" customWidth="1"/>
    <col min="11532" max="11532" width="10" style="1" customWidth="1"/>
    <col min="11533" max="11533" width="5.125" style="1" customWidth="1"/>
    <col min="11534" max="11534" width="9" style="1"/>
    <col min="11535" max="11535" width="2.5" style="1" customWidth="1"/>
    <col min="11536" max="11536" width="11.5" style="1" customWidth="1"/>
    <col min="11537" max="11537" width="9" style="1"/>
    <col min="11538" max="11538" width="10.75" style="1" customWidth="1"/>
    <col min="11539" max="11776" width="9" style="1"/>
    <col min="11777" max="11777" width="3.25" style="1" customWidth="1"/>
    <col min="11778" max="11778" width="9.25" style="1" customWidth="1"/>
    <col min="11779" max="11779" width="11" style="1" customWidth="1"/>
    <col min="11780" max="11780" width="12.75" style="1" customWidth="1"/>
    <col min="11781" max="11781" width="12.375" style="1" customWidth="1"/>
    <col min="11782" max="11782" width="11" style="1" customWidth="1"/>
    <col min="11783" max="11783" width="9" style="1" customWidth="1"/>
    <col min="11784" max="11784" width="9.375" style="1" customWidth="1"/>
    <col min="11785" max="11785" width="8.625" style="1" customWidth="1"/>
    <col min="11786" max="11786" width="9.5" style="1" customWidth="1"/>
    <col min="11787" max="11787" width="10.125" style="1" customWidth="1"/>
    <col min="11788" max="11788" width="10" style="1" customWidth="1"/>
    <col min="11789" max="11789" width="5.125" style="1" customWidth="1"/>
    <col min="11790" max="11790" width="9" style="1"/>
    <col min="11791" max="11791" width="2.5" style="1" customWidth="1"/>
    <col min="11792" max="11792" width="11.5" style="1" customWidth="1"/>
    <col min="11793" max="11793" width="9" style="1"/>
    <col min="11794" max="11794" width="10.75" style="1" customWidth="1"/>
    <col min="11795" max="12032" width="9" style="1"/>
    <col min="12033" max="12033" width="3.25" style="1" customWidth="1"/>
    <col min="12034" max="12034" width="9.25" style="1" customWidth="1"/>
    <col min="12035" max="12035" width="11" style="1" customWidth="1"/>
    <col min="12036" max="12036" width="12.75" style="1" customWidth="1"/>
    <col min="12037" max="12037" width="12.375" style="1" customWidth="1"/>
    <col min="12038" max="12038" width="11" style="1" customWidth="1"/>
    <col min="12039" max="12039" width="9" style="1" customWidth="1"/>
    <col min="12040" max="12040" width="9.375" style="1" customWidth="1"/>
    <col min="12041" max="12041" width="8.625" style="1" customWidth="1"/>
    <col min="12042" max="12042" width="9.5" style="1" customWidth="1"/>
    <col min="12043" max="12043" width="10.125" style="1" customWidth="1"/>
    <col min="12044" max="12044" width="10" style="1" customWidth="1"/>
    <col min="12045" max="12045" width="5.125" style="1" customWidth="1"/>
    <col min="12046" max="12046" width="9" style="1"/>
    <col min="12047" max="12047" width="2.5" style="1" customWidth="1"/>
    <col min="12048" max="12048" width="11.5" style="1" customWidth="1"/>
    <col min="12049" max="12049" width="9" style="1"/>
    <col min="12050" max="12050" width="10.75" style="1" customWidth="1"/>
    <col min="12051" max="12288" width="9" style="1"/>
    <col min="12289" max="12289" width="3.25" style="1" customWidth="1"/>
    <col min="12290" max="12290" width="9.25" style="1" customWidth="1"/>
    <col min="12291" max="12291" width="11" style="1" customWidth="1"/>
    <col min="12292" max="12292" width="12.75" style="1" customWidth="1"/>
    <col min="12293" max="12293" width="12.375" style="1" customWidth="1"/>
    <col min="12294" max="12294" width="11" style="1" customWidth="1"/>
    <col min="12295" max="12295" width="9" style="1" customWidth="1"/>
    <col min="12296" max="12296" width="9.375" style="1" customWidth="1"/>
    <col min="12297" max="12297" width="8.625" style="1" customWidth="1"/>
    <col min="12298" max="12298" width="9.5" style="1" customWidth="1"/>
    <col min="12299" max="12299" width="10.125" style="1" customWidth="1"/>
    <col min="12300" max="12300" width="10" style="1" customWidth="1"/>
    <col min="12301" max="12301" width="5.125" style="1" customWidth="1"/>
    <col min="12302" max="12302" width="9" style="1"/>
    <col min="12303" max="12303" width="2.5" style="1" customWidth="1"/>
    <col min="12304" max="12304" width="11.5" style="1" customWidth="1"/>
    <col min="12305" max="12305" width="9" style="1"/>
    <col min="12306" max="12306" width="10.75" style="1" customWidth="1"/>
    <col min="12307" max="12544" width="9" style="1"/>
    <col min="12545" max="12545" width="3.25" style="1" customWidth="1"/>
    <col min="12546" max="12546" width="9.25" style="1" customWidth="1"/>
    <col min="12547" max="12547" width="11" style="1" customWidth="1"/>
    <col min="12548" max="12548" width="12.75" style="1" customWidth="1"/>
    <col min="12549" max="12549" width="12.375" style="1" customWidth="1"/>
    <col min="12550" max="12550" width="11" style="1" customWidth="1"/>
    <col min="12551" max="12551" width="9" style="1" customWidth="1"/>
    <col min="12552" max="12552" width="9.375" style="1" customWidth="1"/>
    <col min="12553" max="12553" width="8.625" style="1" customWidth="1"/>
    <col min="12554" max="12554" width="9.5" style="1" customWidth="1"/>
    <col min="12555" max="12555" width="10.125" style="1" customWidth="1"/>
    <col min="12556" max="12556" width="10" style="1" customWidth="1"/>
    <col min="12557" max="12557" width="5.125" style="1" customWidth="1"/>
    <col min="12558" max="12558" width="9" style="1"/>
    <col min="12559" max="12559" width="2.5" style="1" customWidth="1"/>
    <col min="12560" max="12560" width="11.5" style="1" customWidth="1"/>
    <col min="12561" max="12561" width="9" style="1"/>
    <col min="12562" max="12562" width="10.75" style="1" customWidth="1"/>
    <col min="12563" max="12800" width="9" style="1"/>
    <col min="12801" max="12801" width="3.25" style="1" customWidth="1"/>
    <col min="12802" max="12802" width="9.25" style="1" customWidth="1"/>
    <col min="12803" max="12803" width="11" style="1" customWidth="1"/>
    <col min="12804" max="12804" width="12.75" style="1" customWidth="1"/>
    <col min="12805" max="12805" width="12.375" style="1" customWidth="1"/>
    <col min="12806" max="12806" width="11" style="1" customWidth="1"/>
    <col min="12807" max="12807" width="9" style="1" customWidth="1"/>
    <col min="12808" max="12808" width="9.375" style="1" customWidth="1"/>
    <col min="12809" max="12809" width="8.625" style="1" customWidth="1"/>
    <col min="12810" max="12810" width="9.5" style="1" customWidth="1"/>
    <col min="12811" max="12811" width="10.125" style="1" customWidth="1"/>
    <col min="12812" max="12812" width="10" style="1" customWidth="1"/>
    <col min="12813" max="12813" width="5.125" style="1" customWidth="1"/>
    <col min="12814" max="12814" width="9" style="1"/>
    <col min="12815" max="12815" width="2.5" style="1" customWidth="1"/>
    <col min="12816" max="12816" width="11.5" style="1" customWidth="1"/>
    <col min="12817" max="12817" width="9" style="1"/>
    <col min="12818" max="12818" width="10.75" style="1" customWidth="1"/>
    <col min="12819" max="13056" width="9" style="1"/>
    <col min="13057" max="13057" width="3.25" style="1" customWidth="1"/>
    <col min="13058" max="13058" width="9.25" style="1" customWidth="1"/>
    <col min="13059" max="13059" width="11" style="1" customWidth="1"/>
    <col min="13060" max="13060" width="12.75" style="1" customWidth="1"/>
    <col min="13061" max="13061" width="12.375" style="1" customWidth="1"/>
    <col min="13062" max="13062" width="11" style="1" customWidth="1"/>
    <col min="13063" max="13063" width="9" style="1" customWidth="1"/>
    <col min="13064" max="13064" width="9.375" style="1" customWidth="1"/>
    <col min="13065" max="13065" width="8.625" style="1" customWidth="1"/>
    <col min="13066" max="13066" width="9.5" style="1" customWidth="1"/>
    <col min="13067" max="13067" width="10.125" style="1" customWidth="1"/>
    <col min="13068" max="13068" width="10" style="1" customWidth="1"/>
    <col min="13069" max="13069" width="5.125" style="1" customWidth="1"/>
    <col min="13070" max="13070" width="9" style="1"/>
    <col min="13071" max="13071" width="2.5" style="1" customWidth="1"/>
    <col min="13072" max="13072" width="11.5" style="1" customWidth="1"/>
    <col min="13073" max="13073" width="9" style="1"/>
    <col min="13074" max="13074" width="10.75" style="1" customWidth="1"/>
    <col min="13075" max="13312" width="9" style="1"/>
    <col min="13313" max="13313" width="3.25" style="1" customWidth="1"/>
    <col min="13314" max="13314" width="9.25" style="1" customWidth="1"/>
    <col min="13315" max="13315" width="11" style="1" customWidth="1"/>
    <col min="13316" max="13316" width="12.75" style="1" customWidth="1"/>
    <col min="13317" max="13317" width="12.375" style="1" customWidth="1"/>
    <col min="13318" max="13318" width="11" style="1" customWidth="1"/>
    <col min="13319" max="13319" width="9" style="1" customWidth="1"/>
    <col min="13320" max="13320" width="9.375" style="1" customWidth="1"/>
    <col min="13321" max="13321" width="8.625" style="1" customWidth="1"/>
    <col min="13322" max="13322" width="9.5" style="1" customWidth="1"/>
    <col min="13323" max="13323" width="10.125" style="1" customWidth="1"/>
    <col min="13324" max="13324" width="10" style="1" customWidth="1"/>
    <col min="13325" max="13325" width="5.125" style="1" customWidth="1"/>
    <col min="13326" max="13326" width="9" style="1"/>
    <col min="13327" max="13327" width="2.5" style="1" customWidth="1"/>
    <col min="13328" max="13328" width="11.5" style="1" customWidth="1"/>
    <col min="13329" max="13329" width="9" style="1"/>
    <col min="13330" max="13330" width="10.75" style="1" customWidth="1"/>
    <col min="13331" max="13568" width="9" style="1"/>
    <col min="13569" max="13569" width="3.25" style="1" customWidth="1"/>
    <col min="13570" max="13570" width="9.25" style="1" customWidth="1"/>
    <col min="13571" max="13571" width="11" style="1" customWidth="1"/>
    <col min="13572" max="13572" width="12.75" style="1" customWidth="1"/>
    <col min="13573" max="13573" width="12.375" style="1" customWidth="1"/>
    <col min="13574" max="13574" width="11" style="1" customWidth="1"/>
    <col min="13575" max="13575" width="9" style="1" customWidth="1"/>
    <col min="13576" max="13576" width="9.375" style="1" customWidth="1"/>
    <col min="13577" max="13577" width="8.625" style="1" customWidth="1"/>
    <col min="13578" max="13578" width="9.5" style="1" customWidth="1"/>
    <col min="13579" max="13579" width="10.125" style="1" customWidth="1"/>
    <col min="13580" max="13580" width="10" style="1" customWidth="1"/>
    <col min="13581" max="13581" width="5.125" style="1" customWidth="1"/>
    <col min="13582" max="13582" width="9" style="1"/>
    <col min="13583" max="13583" width="2.5" style="1" customWidth="1"/>
    <col min="13584" max="13584" width="11.5" style="1" customWidth="1"/>
    <col min="13585" max="13585" width="9" style="1"/>
    <col min="13586" max="13586" width="10.75" style="1" customWidth="1"/>
    <col min="13587" max="13824" width="9" style="1"/>
    <col min="13825" max="13825" width="3.25" style="1" customWidth="1"/>
    <col min="13826" max="13826" width="9.25" style="1" customWidth="1"/>
    <col min="13827" max="13827" width="11" style="1" customWidth="1"/>
    <col min="13828" max="13828" width="12.75" style="1" customWidth="1"/>
    <col min="13829" max="13829" width="12.375" style="1" customWidth="1"/>
    <col min="13830" max="13830" width="11" style="1" customWidth="1"/>
    <col min="13831" max="13831" width="9" style="1" customWidth="1"/>
    <col min="13832" max="13832" width="9.375" style="1" customWidth="1"/>
    <col min="13833" max="13833" width="8.625" style="1" customWidth="1"/>
    <col min="13834" max="13834" width="9.5" style="1" customWidth="1"/>
    <col min="13835" max="13835" width="10.125" style="1" customWidth="1"/>
    <col min="13836" max="13836" width="10" style="1" customWidth="1"/>
    <col min="13837" max="13837" width="5.125" style="1" customWidth="1"/>
    <col min="13838" max="13838" width="9" style="1"/>
    <col min="13839" max="13839" width="2.5" style="1" customWidth="1"/>
    <col min="13840" max="13840" width="11.5" style="1" customWidth="1"/>
    <col min="13841" max="13841" width="9" style="1"/>
    <col min="13842" max="13842" width="10.75" style="1" customWidth="1"/>
    <col min="13843" max="14080" width="9" style="1"/>
    <col min="14081" max="14081" width="3.25" style="1" customWidth="1"/>
    <col min="14082" max="14082" width="9.25" style="1" customWidth="1"/>
    <col min="14083" max="14083" width="11" style="1" customWidth="1"/>
    <col min="14084" max="14084" width="12.75" style="1" customWidth="1"/>
    <col min="14085" max="14085" width="12.375" style="1" customWidth="1"/>
    <col min="14086" max="14086" width="11" style="1" customWidth="1"/>
    <col min="14087" max="14087" width="9" style="1" customWidth="1"/>
    <col min="14088" max="14088" width="9.375" style="1" customWidth="1"/>
    <col min="14089" max="14089" width="8.625" style="1" customWidth="1"/>
    <col min="14090" max="14090" width="9.5" style="1" customWidth="1"/>
    <col min="14091" max="14091" width="10.125" style="1" customWidth="1"/>
    <col min="14092" max="14092" width="10" style="1" customWidth="1"/>
    <col min="14093" max="14093" width="5.125" style="1" customWidth="1"/>
    <col min="14094" max="14094" width="9" style="1"/>
    <col min="14095" max="14095" width="2.5" style="1" customWidth="1"/>
    <col min="14096" max="14096" width="11.5" style="1" customWidth="1"/>
    <col min="14097" max="14097" width="9" style="1"/>
    <col min="14098" max="14098" width="10.75" style="1" customWidth="1"/>
    <col min="14099" max="14336" width="9" style="1"/>
    <col min="14337" max="14337" width="3.25" style="1" customWidth="1"/>
    <col min="14338" max="14338" width="9.25" style="1" customWidth="1"/>
    <col min="14339" max="14339" width="11" style="1" customWidth="1"/>
    <col min="14340" max="14340" width="12.75" style="1" customWidth="1"/>
    <col min="14341" max="14341" width="12.375" style="1" customWidth="1"/>
    <col min="14342" max="14342" width="11" style="1" customWidth="1"/>
    <col min="14343" max="14343" width="9" style="1" customWidth="1"/>
    <col min="14344" max="14344" width="9.375" style="1" customWidth="1"/>
    <col min="14345" max="14345" width="8.625" style="1" customWidth="1"/>
    <col min="14346" max="14346" width="9.5" style="1" customWidth="1"/>
    <col min="14347" max="14347" width="10.125" style="1" customWidth="1"/>
    <col min="14348" max="14348" width="10" style="1" customWidth="1"/>
    <col min="14349" max="14349" width="5.125" style="1" customWidth="1"/>
    <col min="14350" max="14350" width="9" style="1"/>
    <col min="14351" max="14351" width="2.5" style="1" customWidth="1"/>
    <col min="14352" max="14352" width="11.5" style="1" customWidth="1"/>
    <col min="14353" max="14353" width="9" style="1"/>
    <col min="14354" max="14354" width="10.75" style="1" customWidth="1"/>
    <col min="14355" max="14592" width="9" style="1"/>
    <col min="14593" max="14593" width="3.25" style="1" customWidth="1"/>
    <col min="14594" max="14594" width="9.25" style="1" customWidth="1"/>
    <col min="14595" max="14595" width="11" style="1" customWidth="1"/>
    <col min="14596" max="14596" width="12.75" style="1" customWidth="1"/>
    <col min="14597" max="14597" width="12.375" style="1" customWidth="1"/>
    <col min="14598" max="14598" width="11" style="1" customWidth="1"/>
    <col min="14599" max="14599" width="9" style="1" customWidth="1"/>
    <col min="14600" max="14600" width="9.375" style="1" customWidth="1"/>
    <col min="14601" max="14601" width="8.625" style="1" customWidth="1"/>
    <col min="14602" max="14602" width="9.5" style="1" customWidth="1"/>
    <col min="14603" max="14603" width="10.125" style="1" customWidth="1"/>
    <col min="14604" max="14604" width="10" style="1" customWidth="1"/>
    <col min="14605" max="14605" width="5.125" style="1" customWidth="1"/>
    <col min="14606" max="14606" width="9" style="1"/>
    <col min="14607" max="14607" width="2.5" style="1" customWidth="1"/>
    <col min="14608" max="14608" width="11.5" style="1" customWidth="1"/>
    <col min="14609" max="14609" width="9" style="1"/>
    <col min="14610" max="14610" width="10.75" style="1" customWidth="1"/>
    <col min="14611" max="14848" width="9" style="1"/>
    <col min="14849" max="14849" width="3.25" style="1" customWidth="1"/>
    <col min="14850" max="14850" width="9.25" style="1" customWidth="1"/>
    <col min="14851" max="14851" width="11" style="1" customWidth="1"/>
    <col min="14852" max="14852" width="12.75" style="1" customWidth="1"/>
    <col min="14853" max="14853" width="12.375" style="1" customWidth="1"/>
    <col min="14854" max="14854" width="11" style="1" customWidth="1"/>
    <col min="14855" max="14855" width="9" style="1" customWidth="1"/>
    <col min="14856" max="14856" width="9.375" style="1" customWidth="1"/>
    <col min="14857" max="14857" width="8.625" style="1" customWidth="1"/>
    <col min="14858" max="14858" width="9.5" style="1" customWidth="1"/>
    <col min="14859" max="14859" width="10.125" style="1" customWidth="1"/>
    <col min="14860" max="14860" width="10" style="1" customWidth="1"/>
    <col min="14861" max="14861" width="5.125" style="1" customWidth="1"/>
    <col min="14862" max="14862" width="9" style="1"/>
    <col min="14863" max="14863" width="2.5" style="1" customWidth="1"/>
    <col min="14864" max="14864" width="11.5" style="1" customWidth="1"/>
    <col min="14865" max="14865" width="9" style="1"/>
    <col min="14866" max="14866" width="10.75" style="1" customWidth="1"/>
    <col min="14867" max="15104" width="9" style="1"/>
    <col min="15105" max="15105" width="3.25" style="1" customWidth="1"/>
    <col min="15106" max="15106" width="9.25" style="1" customWidth="1"/>
    <col min="15107" max="15107" width="11" style="1" customWidth="1"/>
    <col min="15108" max="15108" width="12.75" style="1" customWidth="1"/>
    <col min="15109" max="15109" width="12.375" style="1" customWidth="1"/>
    <col min="15110" max="15110" width="11" style="1" customWidth="1"/>
    <col min="15111" max="15111" width="9" style="1" customWidth="1"/>
    <col min="15112" max="15112" width="9.375" style="1" customWidth="1"/>
    <col min="15113" max="15113" width="8.625" style="1" customWidth="1"/>
    <col min="15114" max="15114" width="9.5" style="1" customWidth="1"/>
    <col min="15115" max="15115" width="10.125" style="1" customWidth="1"/>
    <col min="15116" max="15116" width="10" style="1" customWidth="1"/>
    <col min="15117" max="15117" width="5.125" style="1" customWidth="1"/>
    <col min="15118" max="15118" width="9" style="1"/>
    <col min="15119" max="15119" width="2.5" style="1" customWidth="1"/>
    <col min="15120" max="15120" width="11.5" style="1" customWidth="1"/>
    <col min="15121" max="15121" width="9" style="1"/>
    <col min="15122" max="15122" width="10.75" style="1" customWidth="1"/>
    <col min="15123" max="15360" width="9" style="1"/>
    <col min="15361" max="15361" width="3.25" style="1" customWidth="1"/>
    <col min="15362" max="15362" width="9.25" style="1" customWidth="1"/>
    <col min="15363" max="15363" width="11" style="1" customWidth="1"/>
    <col min="15364" max="15364" width="12.75" style="1" customWidth="1"/>
    <col min="15365" max="15365" width="12.375" style="1" customWidth="1"/>
    <col min="15366" max="15366" width="11" style="1" customWidth="1"/>
    <col min="15367" max="15367" width="9" style="1" customWidth="1"/>
    <col min="15368" max="15368" width="9.375" style="1" customWidth="1"/>
    <col min="15369" max="15369" width="8.625" style="1" customWidth="1"/>
    <col min="15370" max="15370" width="9.5" style="1" customWidth="1"/>
    <col min="15371" max="15371" width="10.125" style="1" customWidth="1"/>
    <col min="15372" max="15372" width="10" style="1" customWidth="1"/>
    <col min="15373" max="15373" width="5.125" style="1" customWidth="1"/>
    <col min="15374" max="15374" width="9" style="1"/>
    <col min="15375" max="15375" width="2.5" style="1" customWidth="1"/>
    <col min="15376" max="15376" width="11.5" style="1" customWidth="1"/>
    <col min="15377" max="15377" width="9" style="1"/>
    <col min="15378" max="15378" width="10.75" style="1" customWidth="1"/>
    <col min="15379" max="15616" width="9" style="1"/>
    <col min="15617" max="15617" width="3.25" style="1" customWidth="1"/>
    <col min="15618" max="15618" width="9.25" style="1" customWidth="1"/>
    <col min="15619" max="15619" width="11" style="1" customWidth="1"/>
    <col min="15620" max="15620" width="12.75" style="1" customWidth="1"/>
    <col min="15621" max="15621" width="12.375" style="1" customWidth="1"/>
    <col min="15622" max="15622" width="11" style="1" customWidth="1"/>
    <col min="15623" max="15623" width="9" style="1" customWidth="1"/>
    <col min="15624" max="15624" width="9.375" style="1" customWidth="1"/>
    <col min="15625" max="15625" width="8.625" style="1" customWidth="1"/>
    <col min="15626" max="15626" width="9.5" style="1" customWidth="1"/>
    <col min="15627" max="15627" width="10.125" style="1" customWidth="1"/>
    <col min="15628" max="15628" width="10" style="1" customWidth="1"/>
    <col min="15629" max="15629" width="5.125" style="1" customWidth="1"/>
    <col min="15630" max="15630" width="9" style="1"/>
    <col min="15631" max="15631" width="2.5" style="1" customWidth="1"/>
    <col min="15632" max="15632" width="11.5" style="1" customWidth="1"/>
    <col min="15633" max="15633" width="9" style="1"/>
    <col min="15634" max="15634" width="10.75" style="1" customWidth="1"/>
    <col min="15635" max="15872" width="9" style="1"/>
    <col min="15873" max="15873" width="3.25" style="1" customWidth="1"/>
    <col min="15874" max="15874" width="9.25" style="1" customWidth="1"/>
    <col min="15875" max="15875" width="11" style="1" customWidth="1"/>
    <col min="15876" max="15876" width="12.75" style="1" customWidth="1"/>
    <col min="15877" max="15877" width="12.375" style="1" customWidth="1"/>
    <col min="15878" max="15878" width="11" style="1" customWidth="1"/>
    <col min="15879" max="15879" width="9" style="1" customWidth="1"/>
    <col min="15880" max="15880" width="9.375" style="1" customWidth="1"/>
    <col min="15881" max="15881" width="8.625" style="1" customWidth="1"/>
    <col min="15882" max="15882" width="9.5" style="1" customWidth="1"/>
    <col min="15883" max="15883" width="10.125" style="1" customWidth="1"/>
    <col min="15884" max="15884" width="10" style="1" customWidth="1"/>
    <col min="15885" max="15885" width="5.125" style="1" customWidth="1"/>
    <col min="15886" max="15886" width="9" style="1"/>
    <col min="15887" max="15887" width="2.5" style="1" customWidth="1"/>
    <col min="15888" max="15888" width="11.5" style="1" customWidth="1"/>
    <col min="15889" max="15889" width="9" style="1"/>
    <col min="15890" max="15890" width="10.75" style="1" customWidth="1"/>
    <col min="15891" max="16128" width="9" style="1"/>
    <col min="16129" max="16129" width="3.25" style="1" customWidth="1"/>
    <col min="16130" max="16130" width="9.25" style="1" customWidth="1"/>
    <col min="16131" max="16131" width="11" style="1" customWidth="1"/>
    <col min="16132" max="16132" width="12.75" style="1" customWidth="1"/>
    <col min="16133" max="16133" width="12.375" style="1" customWidth="1"/>
    <col min="16134" max="16134" width="11" style="1" customWidth="1"/>
    <col min="16135" max="16135" width="9" style="1" customWidth="1"/>
    <col min="16136" max="16136" width="9.375" style="1" customWidth="1"/>
    <col min="16137" max="16137" width="8.625" style="1" customWidth="1"/>
    <col min="16138" max="16138" width="9.5" style="1" customWidth="1"/>
    <col min="16139" max="16139" width="10.125" style="1" customWidth="1"/>
    <col min="16140" max="16140" width="10" style="1" customWidth="1"/>
    <col min="16141" max="16141" width="5.125" style="1" customWidth="1"/>
    <col min="16142" max="16142" width="9" style="1"/>
    <col min="16143" max="16143" width="2.5" style="1" customWidth="1"/>
    <col min="16144" max="16144" width="11.5" style="1" customWidth="1"/>
    <col min="16145" max="16145" width="9" style="1"/>
    <col min="16146" max="16146" width="10.75" style="1" customWidth="1"/>
    <col min="16147" max="16384" width="9" style="1"/>
  </cols>
  <sheetData>
    <row r="2" spans="2:19" x14ac:dyDescent="0.25">
      <c r="B2" s="223" t="s">
        <v>499</v>
      </c>
      <c r="C2" s="223"/>
      <c r="D2" s="223"/>
      <c r="E2" s="223"/>
      <c r="F2" s="223"/>
      <c r="G2" s="223"/>
      <c r="H2" s="223"/>
      <c r="I2" s="223"/>
      <c r="J2" s="223"/>
      <c r="K2" s="223"/>
    </row>
    <row r="3" spans="2:19" ht="31.5" x14ac:dyDescent="0.25">
      <c r="B3" s="40" t="s">
        <v>627</v>
      </c>
      <c r="C3" s="40" t="s">
        <v>628</v>
      </c>
      <c r="D3" s="40" t="s">
        <v>629</v>
      </c>
      <c r="E3" s="40" t="s">
        <v>630</v>
      </c>
      <c r="F3" s="40" t="s">
        <v>631</v>
      </c>
      <c r="G3" s="40" t="s">
        <v>632</v>
      </c>
      <c r="H3" s="40" t="s">
        <v>633</v>
      </c>
      <c r="I3" s="40" t="s">
        <v>634</v>
      </c>
      <c r="J3" s="40" t="s">
        <v>635</v>
      </c>
      <c r="K3" s="40" t="s">
        <v>636</v>
      </c>
      <c r="L3" s="16"/>
    </row>
    <row r="4" spans="2:19" x14ac:dyDescent="0.25">
      <c r="B4" s="173" t="s">
        <v>609</v>
      </c>
      <c r="C4" s="173" t="s">
        <v>637</v>
      </c>
      <c r="D4" s="179">
        <v>37477</v>
      </c>
      <c r="E4" s="179">
        <v>37542</v>
      </c>
      <c r="F4" s="127">
        <f t="shared" ref="F4:F13" si="0">(E4-D4)</f>
        <v>65</v>
      </c>
      <c r="G4" s="180" t="s">
        <v>287</v>
      </c>
      <c r="H4" s="176">
        <f t="shared" ref="H4:H13" si="1">IF(G4="A",50000,IF(G4="B",30000,IF(G4="C",20000)))</f>
        <v>30000</v>
      </c>
      <c r="I4" s="176">
        <f t="shared" ref="I4:I13" si="2">F4*H4</f>
        <v>1950000</v>
      </c>
      <c r="J4" s="181">
        <f t="shared" ref="J4:J13" si="3">IF(AND(WEEKDAY(D4)=1,F4&gt;30),10%*I4,IF(F4&gt;25,5%*I4,0))</f>
        <v>97500</v>
      </c>
      <c r="K4" s="176">
        <f t="shared" ref="K4:K13" si="4">I4-J4</f>
        <v>1852500</v>
      </c>
      <c r="L4" s="182"/>
    </row>
    <row r="5" spans="2:19" x14ac:dyDescent="0.25">
      <c r="B5" s="173" t="s">
        <v>638</v>
      </c>
      <c r="C5" s="173" t="s">
        <v>637</v>
      </c>
      <c r="D5" s="179">
        <v>37567</v>
      </c>
      <c r="E5" s="179">
        <v>37599</v>
      </c>
      <c r="F5" s="127">
        <f t="shared" si="0"/>
        <v>32</v>
      </c>
      <c r="G5" s="180" t="s">
        <v>287</v>
      </c>
      <c r="H5" s="176">
        <f t="shared" si="1"/>
        <v>30000</v>
      </c>
      <c r="I5" s="176">
        <f t="shared" si="2"/>
        <v>960000</v>
      </c>
      <c r="J5" s="181">
        <f t="shared" si="3"/>
        <v>48000</v>
      </c>
      <c r="K5" s="176">
        <f t="shared" si="4"/>
        <v>912000</v>
      </c>
      <c r="L5" s="17"/>
    </row>
    <row r="6" spans="2:19" x14ac:dyDescent="0.25">
      <c r="B6" s="173" t="s">
        <v>639</v>
      </c>
      <c r="C6" s="173" t="s">
        <v>339</v>
      </c>
      <c r="D6" s="179">
        <v>37347</v>
      </c>
      <c r="E6" s="179">
        <v>37376</v>
      </c>
      <c r="F6" s="127">
        <f t="shared" si="0"/>
        <v>29</v>
      </c>
      <c r="G6" s="180" t="s">
        <v>287</v>
      </c>
      <c r="H6" s="176">
        <f t="shared" si="1"/>
        <v>30000</v>
      </c>
      <c r="I6" s="176">
        <f t="shared" si="2"/>
        <v>870000</v>
      </c>
      <c r="J6" s="181">
        <f t="shared" si="3"/>
        <v>43500</v>
      </c>
      <c r="K6" s="176">
        <f t="shared" si="4"/>
        <v>826500</v>
      </c>
      <c r="L6" s="17"/>
    </row>
    <row r="7" spans="2:19" x14ac:dyDescent="0.25">
      <c r="B7" s="173" t="s">
        <v>640</v>
      </c>
      <c r="C7" s="173" t="s">
        <v>637</v>
      </c>
      <c r="D7" s="179">
        <v>37605</v>
      </c>
      <c r="E7" s="179">
        <v>37620</v>
      </c>
      <c r="F7" s="127">
        <f t="shared" si="0"/>
        <v>15</v>
      </c>
      <c r="G7" s="180" t="s">
        <v>283</v>
      </c>
      <c r="H7" s="176">
        <f t="shared" si="1"/>
        <v>50000</v>
      </c>
      <c r="I7" s="176">
        <f t="shared" si="2"/>
        <v>750000</v>
      </c>
      <c r="J7" s="181">
        <f t="shared" si="3"/>
        <v>0</v>
      </c>
      <c r="K7" s="176">
        <f t="shared" si="4"/>
        <v>750000</v>
      </c>
      <c r="L7" s="17"/>
    </row>
    <row r="8" spans="2:19" x14ac:dyDescent="0.25">
      <c r="B8" s="173" t="s">
        <v>641</v>
      </c>
      <c r="C8" s="173" t="s">
        <v>98</v>
      </c>
      <c r="D8" s="179">
        <v>37287</v>
      </c>
      <c r="E8" s="179">
        <v>37301</v>
      </c>
      <c r="F8" s="127">
        <f t="shared" si="0"/>
        <v>14</v>
      </c>
      <c r="G8" s="180" t="s">
        <v>283</v>
      </c>
      <c r="H8" s="176">
        <f t="shared" si="1"/>
        <v>50000</v>
      </c>
      <c r="I8" s="176">
        <f t="shared" si="2"/>
        <v>700000</v>
      </c>
      <c r="J8" s="181">
        <f t="shared" si="3"/>
        <v>0</v>
      </c>
      <c r="K8" s="176">
        <f t="shared" si="4"/>
        <v>700000</v>
      </c>
      <c r="L8" s="17"/>
    </row>
    <row r="9" spans="2:19" x14ac:dyDescent="0.25">
      <c r="B9" s="173" t="s">
        <v>642</v>
      </c>
      <c r="C9" s="173" t="s">
        <v>643</v>
      </c>
      <c r="D9" s="179">
        <v>37412</v>
      </c>
      <c r="E9" s="179">
        <v>37443</v>
      </c>
      <c r="F9" s="127">
        <f t="shared" si="0"/>
        <v>31</v>
      </c>
      <c r="G9" s="180" t="s">
        <v>291</v>
      </c>
      <c r="H9" s="176">
        <f t="shared" si="1"/>
        <v>20000</v>
      </c>
      <c r="I9" s="176">
        <f t="shared" si="2"/>
        <v>620000</v>
      </c>
      <c r="J9" s="181">
        <f t="shared" si="3"/>
        <v>31000</v>
      </c>
      <c r="K9" s="176">
        <f t="shared" si="4"/>
        <v>589000</v>
      </c>
      <c r="L9" s="17"/>
    </row>
    <row r="10" spans="2:19" x14ac:dyDescent="0.25">
      <c r="B10" s="173" t="s">
        <v>644</v>
      </c>
      <c r="C10" s="173" t="s">
        <v>645</v>
      </c>
      <c r="D10" s="179">
        <v>37409</v>
      </c>
      <c r="E10" s="179">
        <v>37441</v>
      </c>
      <c r="F10" s="127">
        <f t="shared" si="0"/>
        <v>32</v>
      </c>
      <c r="G10" s="180" t="s">
        <v>291</v>
      </c>
      <c r="H10" s="176">
        <f t="shared" si="1"/>
        <v>20000</v>
      </c>
      <c r="I10" s="176">
        <f t="shared" si="2"/>
        <v>640000</v>
      </c>
      <c r="J10" s="181">
        <f t="shared" si="3"/>
        <v>64000</v>
      </c>
      <c r="K10" s="176">
        <f t="shared" si="4"/>
        <v>576000</v>
      </c>
      <c r="L10" s="17"/>
    </row>
    <row r="11" spans="2:19" x14ac:dyDescent="0.25">
      <c r="B11" s="173" t="s">
        <v>55</v>
      </c>
      <c r="C11" s="173" t="s">
        <v>637</v>
      </c>
      <c r="D11" s="179">
        <v>37594</v>
      </c>
      <c r="E11" s="179">
        <v>37620</v>
      </c>
      <c r="F11" s="127">
        <f t="shared" si="0"/>
        <v>26</v>
      </c>
      <c r="G11" s="180" t="s">
        <v>291</v>
      </c>
      <c r="H11" s="176">
        <f t="shared" si="1"/>
        <v>20000</v>
      </c>
      <c r="I11" s="176">
        <f t="shared" si="2"/>
        <v>520000</v>
      </c>
      <c r="J11" s="181">
        <f t="shared" si="3"/>
        <v>26000</v>
      </c>
      <c r="K11" s="176">
        <f t="shared" si="4"/>
        <v>494000</v>
      </c>
      <c r="L11" s="17"/>
    </row>
    <row r="12" spans="2:19" x14ac:dyDescent="0.25">
      <c r="B12" s="173" t="s">
        <v>646</v>
      </c>
      <c r="C12" s="173" t="s">
        <v>344</v>
      </c>
      <c r="D12" s="179">
        <v>37294</v>
      </c>
      <c r="E12" s="179">
        <v>37302</v>
      </c>
      <c r="F12" s="127">
        <f t="shared" si="0"/>
        <v>8</v>
      </c>
      <c r="G12" s="180" t="s">
        <v>283</v>
      </c>
      <c r="H12" s="176">
        <f t="shared" si="1"/>
        <v>50000</v>
      </c>
      <c r="I12" s="176">
        <f t="shared" si="2"/>
        <v>400000</v>
      </c>
      <c r="J12" s="181">
        <f t="shared" si="3"/>
        <v>0</v>
      </c>
      <c r="K12" s="176">
        <f t="shared" si="4"/>
        <v>400000</v>
      </c>
      <c r="L12" s="17"/>
    </row>
    <row r="13" spans="2:19" x14ac:dyDescent="0.25">
      <c r="B13" s="173" t="s">
        <v>647</v>
      </c>
      <c r="C13" s="173" t="s">
        <v>648</v>
      </c>
      <c r="D13" s="179">
        <v>37506</v>
      </c>
      <c r="E13" s="179">
        <v>37518</v>
      </c>
      <c r="F13" s="127">
        <f t="shared" si="0"/>
        <v>12</v>
      </c>
      <c r="G13" s="180" t="s">
        <v>287</v>
      </c>
      <c r="H13" s="176">
        <f t="shared" si="1"/>
        <v>30000</v>
      </c>
      <c r="I13" s="176">
        <f t="shared" si="2"/>
        <v>360000</v>
      </c>
      <c r="J13" s="181">
        <f t="shared" si="3"/>
        <v>0</v>
      </c>
      <c r="K13" s="176">
        <f t="shared" si="4"/>
        <v>360000</v>
      </c>
      <c r="L13" s="17"/>
    </row>
    <row r="14" spans="2:19" x14ac:dyDescent="0.25">
      <c r="B14" s="269" t="s">
        <v>60</v>
      </c>
      <c r="C14" s="270"/>
      <c r="D14" s="270"/>
      <c r="E14" s="270"/>
      <c r="F14" s="270"/>
      <c r="G14" s="270"/>
      <c r="H14" s="271"/>
      <c r="I14" s="177">
        <f>SUM(I4:I13)</f>
        <v>7770000</v>
      </c>
      <c r="J14" s="177">
        <f>SUM(J4:J13)</f>
        <v>310000</v>
      </c>
      <c r="K14" s="177">
        <f>SUM(K4:K13)</f>
        <v>7460000</v>
      </c>
      <c r="L14" s="2"/>
      <c r="M14" s="2"/>
      <c r="N14" s="2"/>
    </row>
    <row r="15" spans="2:19" ht="15.75" customHeight="1" x14ac:dyDescent="0.25">
      <c r="B15" s="269" t="s">
        <v>61</v>
      </c>
      <c r="C15" s="270"/>
      <c r="D15" s="270"/>
      <c r="E15" s="270"/>
      <c r="F15" s="270"/>
      <c r="G15" s="270"/>
      <c r="H15" s="271"/>
      <c r="I15" s="177">
        <v>7770000</v>
      </c>
      <c r="J15" s="177">
        <v>310000</v>
      </c>
      <c r="K15" s="177">
        <v>7460000</v>
      </c>
      <c r="L15" s="2"/>
      <c r="S15" s="2"/>
    </row>
    <row r="16" spans="2:19" x14ac:dyDescent="0.25">
      <c r="B16" s="16" t="s">
        <v>62</v>
      </c>
      <c r="C16" s="183"/>
      <c r="D16" s="183"/>
      <c r="E16" s="183"/>
      <c r="F16" s="183"/>
      <c r="G16" s="2"/>
      <c r="H16" s="2"/>
      <c r="I16" s="2"/>
      <c r="J16" s="2"/>
      <c r="K16" s="2"/>
    </row>
    <row r="17" spans="2:11" x14ac:dyDescent="0.25">
      <c r="B17" s="16" t="s">
        <v>63</v>
      </c>
      <c r="C17" s="1" t="s">
        <v>822</v>
      </c>
    </row>
    <row r="18" spans="2:11" x14ac:dyDescent="0.25">
      <c r="B18" s="16" t="s">
        <v>64</v>
      </c>
      <c r="C18" s="1" t="s">
        <v>823</v>
      </c>
    </row>
    <row r="19" spans="2:11" x14ac:dyDescent="0.25">
      <c r="B19" s="17"/>
      <c r="C19" s="1" t="s">
        <v>824</v>
      </c>
    </row>
    <row r="20" spans="2:11" x14ac:dyDescent="0.25">
      <c r="B20" s="17"/>
      <c r="C20" s="1" t="s">
        <v>825</v>
      </c>
    </row>
    <row r="21" spans="2:11" x14ac:dyDescent="0.25">
      <c r="B21" s="17"/>
      <c r="C21" s="1" t="s">
        <v>826</v>
      </c>
    </row>
    <row r="22" spans="2:11" x14ac:dyDescent="0.25">
      <c r="B22" s="16" t="s">
        <v>71</v>
      </c>
      <c r="C22" s="1" t="s">
        <v>827</v>
      </c>
    </row>
    <row r="23" spans="2:11" x14ac:dyDescent="0.25">
      <c r="B23" s="16" t="s">
        <v>73</v>
      </c>
      <c r="C23" s="1" t="s">
        <v>828</v>
      </c>
    </row>
    <row r="24" spans="2:11" x14ac:dyDescent="0.25">
      <c r="B24" s="17"/>
      <c r="C24" s="1" t="s">
        <v>829</v>
      </c>
    </row>
    <row r="25" spans="2:11" x14ac:dyDescent="0.25">
      <c r="B25" s="17"/>
      <c r="C25" s="1" t="s">
        <v>830</v>
      </c>
    </row>
    <row r="26" spans="2:11" x14ac:dyDescent="0.25">
      <c r="B26" s="17"/>
      <c r="C26" s="1" t="s">
        <v>649</v>
      </c>
    </row>
    <row r="27" spans="2:11" ht="16.5" thickBot="1" x14ac:dyDescent="0.3">
      <c r="B27" s="16" t="s">
        <v>74</v>
      </c>
      <c r="C27" s="1" t="s">
        <v>831</v>
      </c>
    </row>
    <row r="28" spans="2:11" ht="48" thickTop="1" x14ac:dyDescent="0.25">
      <c r="B28" s="16" t="s">
        <v>75</v>
      </c>
      <c r="C28" s="1" t="s">
        <v>832</v>
      </c>
      <c r="J28" s="184" t="s">
        <v>212</v>
      </c>
      <c r="K28" s="185" t="s">
        <v>650</v>
      </c>
    </row>
    <row r="29" spans="2:11" x14ac:dyDescent="0.25">
      <c r="B29" s="17"/>
      <c r="C29" s="1" t="s">
        <v>833</v>
      </c>
      <c r="J29" s="186">
        <f>COUNTIF(C4:C13,"VN")</f>
        <v>4</v>
      </c>
      <c r="K29" s="11">
        <v>4</v>
      </c>
    </row>
    <row r="30" spans="2:11" x14ac:dyDescent="0.25">
      <c r="B30" s="17"/>
      <c r="C30" s="1" t="s">
        <v>834</v>
      </c>
      <c r="J30" s="187">
        <f>COUNTIF($C$4:$C$13,"VN")/(COUNTIF($C$4:$C$13,"ANH")+COUNTIF($C$4:$C$13,"NHẬT")+COUNTIF($C$4:$C$13,"Mỹ")+COUNTIF($C$4:$C$13,"Hà Lan")+COUNTIF($C$4:$C$13,C10))</f>
        <v>0.66666666666666663</v>
      </c>
      <c r="K30" s="188">
        <v>0.66666666666666663</v>
      </c>
    </row>
    <row r="31" spans="2:11" x14ac:dyDescent="0.25">
      <c r="B31" s="17"/>
      <c r="C31" s="1" t="s">
        <v>835</v>
      </c>
      <c r="J31" s="186">
        <f>SUM($F$4:$F$13)-SUMIF($C$4:$C$13,"VN",$F$4:$F$13)</f>
        <v>126</v>
      </c>
      <c r="K31" s="11">
        <v>126</v>
      </c>
    </row>
    <row r="32" spans="2:11" x14ac:dyDescent="0.25">
      <c r="B32" s="17"/>
      <c r="C32" s="1" t="s">
        <v>836</v>
      </c>
      <c r="J32" s="186">
        <f>COUNTIF($B$4:$B$13,"H*")</f>
        <v>2</v>
      </c>
      <c r="K32" s="11">
        <v>2</v>
      </c>
    </row>
    <row r="33" spans="2:11" x14ac:dyDescent="0.25">
      <c r="B33" s="17"/>
      <c r="C33" s="1" t="s">
        <v>837</v>
      </c>
      <c r="J33" s="186">
        <f>COUNTIF($F$4:$F$13,"&lt;=10")</f>
        <v>1</v>
      </c>
      <c r="K33" s="11">
        <v>1</v>
      </c>
    </row>
    <row r="34" spans="2:11" x14ac:dyDescent="0.25">
      <c r="B34" s="17"/>
      <c r="C34" s="1" t="s">
        <v>838</v>
      </c>
      <c r="J34" s="186">
        <f>COUNTIF($G$4:$G$13,"A")</f>
        <v>3</v>
      </c>
      <c r="K34" s="11">
        <v>3</v>
      </c>
    </row>
    <row r="35" spans="2:11" ht="16.5" thickBot="1" x14ac:dyDescent="0.3">
      <c r="B35" s="17"/>
      <c r="C35" s="1" t="s">
        <v>839</v>
      </c>
      <c r="J35" s="189">
        <f>SUMIF($C$4:$C$13,"VN",$K$4:$K$13)/(SUM($K$4:$K$13)-SUMIF($C$4:$C$13,"VN",$K$4:$K$13))</f>
        <v>1.1613791105316529</v>
      </c>
      <c r="K35" s="190">
        <v>1.1613791105316529</v>
      </c>
    </row>
    <row r="36" spans="2:11" ht="17.25" thickTop="1" thickBot="1" x14ac:dyDescent="0.3">
      <c r="B36" s="16" t="s">
        <v>214</v>
      </c>
      <c r="C36" s="1" t="s">
        <v>840</v>
      </c>
    </row>
    <row r="37" spans="2:11" ht="48" thickTop="1" x14ac:dyDescent="0.25">
      <c r="B37" s="17"/>
      <c r="C37" s="191" t="s">
        <v>651</v>
      </c>
      <c r="D37" s="192" t="s">
        <v>652</v>
      </c>
      <c r="E37" s="192" t="s">
        <v>653</v>
      </c>
      <c r="F37" s="192" t="s">
        <v>654</v>
      </c>
      <c r="G37" s="185" t="s">
        <v>655</v>
      </c>
    </row>
    <row r="38" spans="2:11" x14ac:dyDescent="0.25">
      <c r="B38" s="17"/>
      <c r="C38" s="5" t="s">
        <v>283</v>
      </c>
      <c r="D38" s="142">
        <f>SUMIF($G$4:$G$13,C38,$F$4:$F$13)</f>
        <v>37</v>
      </c>
      <c r="E38" s="142">
        <f>SUMIF($G$4:$G$13,C38,$I$4:$I$13)</f>
        <v>1850000</v>
      </c>
      <c r="F38" s="142">
        <f>SUMIF($G$4:$G$13,C38,$J$4:$J$13)</f>
        <v>0</v>
      </c>
      <c r="G38" s="193">
        <f>SUMIF($G$4:$G$13,C38,$K$4:$K$13)</f>
        <v>1850000</v>
      </c>
    </row>
    <row r="39" spans="2:11" x14ac:dyDescent="0.25">
      <c r="B39" s="17"/>
      <c r="C39" s="5" t="s">
        <v>287</v>
      </c>
      <c r="D39" s="142">
        <f>SUMIF($G$4:$G$13,C39,$F$4:$F$13)</f>
        <v>138</v>
      </c>
      <c r="E39" s="142">
        <f>SUMIF($G$4:$G$13,C39,$I$4:$I$13)</f>
        <v>4140000</v>
      </c>
      <c r="F39" s="142">
        <f>SUMIF($G$4:$G$13,C39,$J$4:$J$13)</f>
        <v>189000</v>
      </c>
      <c r="G39" s="193">
        <f>SUMIF($G$4:$G$13,C39,$K$4:$K$13)</f>
        <v>3951000</v>
      </c>
    </row>
    <row r="40" spans="2:11" x14ac:dyDescent="0.25">
      <c r="B40" s="17"/>
      <c r="C40" s="5" t="s">
        <v>291</v>
      </c>
      <c r="D40" s="142">
        <f>SUMIF($G$4:$G$13,C40,$F$4:$F$13)</f>
        <v>89</v>
      </c>
      <c r="E40" s="142">
        <f>SUMIF($G$4:$G$13,C40,$I$4:$I$13)</f>
        <v>1780000</v>
      </c>
      <c r="F40" s="142">
        <f>SUMIF($G$4:$G$13,C40,$J$4:$J$13)</f>
        <v>121000</v>
      </c>
      <c r="G40" s="193">
        <f>SUMIF($G$4:$G$13,C40,$K$4:$K$13)</f>
        <v>1659000</v>
      </c>
    </row>
    <row r="41" spans="2:11" ht="16.5" thickBot="1" x14ac:dyDescent="0.3">
      <c r="B41" s="17"/>
      <c r="C41" s="194" t="s">
        <v>60</v>
      </c>
      <c r="D41" s="195">
        <f>SUM(D38:D40)</f>
        <v>264</v>
      </c>
      <c r="E41" s="195">
        <f>SUM(E38:E40)</f>
        <v>7770000</v>
      </c>
      <c r="F41" s="195">
        <f>SUM(F38:F40)</f>
        <v>310000</v>
      </c>
      <c r="G41" s="196">
        <f>SUM(G38:G40)</f>
        <v>7460000</v>
      </c>
    </row>
    <row r="42" spans="2:11" ht="43.5" customHeight="1" thickTop="1" x14ac:dyDescent="0.25">
      <c r="C42" s="15" t="s">
        <v>336</v>
      </c>
      <c r="D42" s="197">
        <v>264</v>
      </c>
      <c r="E42" s="197">
        <v>7770000</v>
      </c>
      <c r="F42" s="197">
        <v>310000</v>
      </c>
      <c r="G42" s="197">
        <v>7460000</v>
      </c>
    </row>
    <row r="48" spans="2:11"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sheetData>
  <mergeCells count="3">
    <mergeCell ref="B2:K2"/>
    <mergeCell ref="B14:H14"/>
    <mergeCell ref="B15:H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
  <sheetViews>
    <sheetView workbookViewId="0">
      <selection activeCell="H10" sqref="H10"/>
    </sheetView>
  </sheetViews>
  <sheetFormatPr defaultRowHeight="17.25" x14ac:dyDescent="0.3"/>
  <cols>
    <col min="1" max="1" width="11" style="28" customWidth="1"/>
    <col min="2" max="2" width="10.125" style="28" bestFit="1" customWidth="1"/>
    <col min="3" max="3" width="9.125" style="28" bestFit="1" customWidth="1"/>
    <col min="4" max="4" width="9" style="28"/>
    <col min="5" max="5" width="10.125" style="28" customWidth="1"/>
    <col min="6" max="6" width="25.125" style="28" customWidth="1"/>
    <col min="7" max="256" width="9" style="28"/>
    <col min="257" max="257" width="11" style="28" customWidth="1"/>
    <col min="258" max="258" width="10.125" style="28" bestFit="1" customWidth="1"/>
    <col min="259" max="259" width="9.125" style="28" bestFit="1" customWidth="1"/>
    <col min="260" max="260" width="9" style="28"/>
    <col min="261" max="261" width="10.125" style="28" customWidth="1"/>
    <col min="262" max="262" width="25.125" style="28" customWidth="1"/>
    <col min="263" max="512" width="9" style="28"/>
    <col min="513" max="513" width="11" style="28" customWidth="1"/>
    <col min="514" max="514" width="10.125" style="28" bestFit="1" customWidth="1"/>
    <col min="515" max="515" width="9.125" style="28" bestFit="1" customWidth="1"/>
    <col min="516" max="516" width="9" style="28"/>
    <col min="517" max="517" width="10.125" style="28" customWidth="1"/>
    <col min="518" max="518" width="25.125" style="28" customWidth="1"/>
    <col min="519" max="768" width="9" style="28"/>
    <col min="769" max="769" width="11" style="28" customWidth="1"/>
    <col min="770" max="770" width="10.125" style="28" bestFit="1" customWidth="1"/>
    <col min="771" max="771" width="9.125" style="28" bestFit="1" customWidth="1"/>
    <col min="772" max="772" width="9" style="28"/>
    <col min="773" max="773" width="10.125" style="28" customWidth="1"/>
    <col min="774" max="774" width="25.125" style="28" customWidth="1"/>
    <col min="775" max="1024" width="9" style="28"/>
    <col min="1025" max="1025" width="11" style="28" customWidth="1"/>
    <col min="1026" max="1026" width="10.125" style="28" bestFit="1" customWidth="1"/>
    <col min="1027" max="1027" width="9.125" style="28" bestFit="1" customWidth="1"/>
    <col min="1028" max="1028" width="9" style="28"/>
    <col min="1029" max="1029" width="10.125" style="28" customWidth="1"/>
    <col min="1030" max="1030" width="25.125" style="28" customWidth="1"/>
    <col min="1031" max="1280" width="9" style="28"/>
    <col min="1281" max="1281" width="11" style="28" customWidth="1"/>
    <col min="1282" max="1282" width="10.125" style="28" bestFit="1" customWidth="1"/>
    <col min="1283" max="1283" width="9.125" style="28" bestFit="1" customWidth="1"/>
    <col min="1284" max="1284" width="9" style="28"/>
    <col min="1285" max="1285" width="10.125" style="28" customWidth="1"/>
    <col min="1286" max="1286" width="25.125" style="28" customWidth="1"/>
    <col min="1287" max="1536" width="9" style="28"/>
    <col min="1537" max="1537" width="11" style="28" customWidth="1"/>
    <col min="1538" max="1538" width="10.125" style="28" bestFit="1" customWidth="1"/>
    <col min="1539" max="1539" width="9.125" style="28" bestFit="1" customWidth="1"/>
    <col min="1540" max="1540" width="9" style="28"/>
    <col min="1541" max="1541" width="10.125" style="28" customWidth="1"/>
    <col min="1542" max="1542" width="25.125" style="28" customWidth="1"/>
    <col min="1543" max="1792" width="9" style="28"/>
    <col min="1793" max="1793" width="11" style="28" customWidth="1"/>
    <col min="1794" max="1794" width="10.125" style="28" bestFit="1" customWidth="1"/>
    <col min="1795" max="1795" width="9.125" style="28" bestFit="1" customWidth="1"/>
    <col min="1796" max="1796" width="9" style="28"/>
    <col min="1797" max="1797" width="10.125" style="28" customWidth="1"/>
    <col min="1798" max="1798" width="25.125" style="28" customWidth="1"/>
    <col min="1799" max="2048" width="9" style="28"/>
    <col min="2049" max="2049" width="11" style="28" customWidth="1"/>
    <col min="2050" max="2050" width="10.125" style="28" bestFit="1" customWidth="1"/>
    <col min="2051" max="2051" width="9.125" style="28" bestFit="1" customWidth="1"/>
    <col min="2052" max="2052" width="9" style="28"/>
    <col min="2053" max="2053" width="10.125" style="28" customWidth="1"/>
    <col min="2054" max="2054" width="25.125" style="28" customWidth="1"/>
    <col min="2055" max="2304" width="9" style="28"/>
    <col min="2305" max="2305" width="11" style="28" customWidth="1"/>
    <col min="2306" max="2306" width="10.125" style="28" bestFit="1" customWidth="1"/>
    <col min="2307" max="2307" width="9.125" style="28" bestFit="1" customWidth="1"/>
    <col min="2308" max="2308" width="9" style="28"/>
    <col min="2309" max="2309" width="10.125" style="28" customWidth="1"/>
    <col min="2310" max="2310" width="25.125" style="28" customWidth="1"/>
    <col min="2311" max="2560" width="9" style="28"/>
    <col min="2561" max="2561" width="11" style="28" customWidth="1"/>
    <col min="2562" max="2562" width="10.125" style="28" bestFit="1" customWidth="1"/>
    <col min="2563" max="2563" width="9.125" style="28" bestFit="1" customWidth="1"/>
    <col min="2564" max="2564" width="9" style="28"/>
    <col min="2565" max="2565" width="10.125" style="28" customWidth="1"/>
    <col min="2566" max="2566" width="25.125" style="28" customWidth="1"/>
    <col min="2567" max="2816" width="9" style="28"/>
    <col min="2817" max="2817" width="11" style="28" customWidth="1"/>
    <col min="2818" max="2818" width="10.125" style="28" bestFit="1" customWidth="1"/>
    <col min="2819" max="2819" width="9.125" style="28" bestFit="1" customWidth="1"/>
    <col min="2820" max="2820" width="9" style="28"/>
    <col min="2821" max="2821" width="10.125" style="28" customWidth="1"/>
    <col min="2822" max="2822" width="25.125" style="28" customWidth="1"/>
    <col min="2823" max="3072" width="9" style="28"/>
    <col min="3073" max="3073" width="11" style="28" customWidth="1"/>
    <col min="3074" max="3074" width="10.125" style="28" bestFit="1" customWidth="1"/>
    <col min="3075" max="3075" width="9.125" style="28" bestFit="1" customWidth="1"/>
    <col min="3076" max="3076" width="9" style="28"/>
    <col min="3077" max="3077" width="10.125" style="28" customWidth="1"/>
    <col min="3078" max="3078" width="25.125" style="28" customWidth="1"/>
    <col min="3079" max="3328" width="9" style="28"/>
    <col min="3329" max="3329" width="11" style="28" customWidth="1"/>
    <col min="3330" max="3330" width="10.125" style="28" bestFit="1" customWidth="1"/>
    <col min="3331" max="3331" width="9.125" style="28" bestFit="1" customWidth="1"/>
    <col min="3332" max="3332" width="9" style="28"/>
    <col min="3333" max="3333" width="10.125" style="28" customWidth="1"/>
    <col min="3334" max="3334" width="25.125" style="28" customWidth="1"/>
    <col min="3335" max="3584" width="9" style="28"/>
    <col min="3585" max="3585" width="11" style="28" customWidth="1"/>
    <col min="3586" max="3586" width="10.125" style="28" bestFit="1" customWidth="1"/>
    <col min="3587" max="3587" width="9.125" style="28" bestFit="1" customWidth="1"/>
    <col min="3588" max="3588" width="9" style="28"/>
    <col min="3589" max="3589" width="10.125" style="28" customWidth="1"/>
    <col min="3590" max="3590" width="25.125" style="28" customWidth="1"/>
    <col min="3591" max="3840" width="9" style="28"/>
    <col min="3841" max="3841" width="11" style="28" customWidth="1"/>
    <col min="3842" max="3842" width="10.125" style="28" bestFit="1" customWidth="1"/>
    <col min="3843" max="3843" width="9.125" style="28" bestFit="1" customWidth="1"/>
    <col min="3844" max="3844" width="9" style="28"/>
    <col min="3845" max="3845" width="10.125" style="28" customWidth="1"/>
    <col min="3846" max="3846" width="25.125" style="28" customWidth="1"/>
    <col min="3847" max="4096" width="9" style="28"/>
    <col min="4097" max="4097" width="11" style="28" customWidth="1"/>
    <col min="4098" max="4098" width="10.125" style="28" bestFit="1" customWidth="1"/>
    <col min="4099" max="4099" width="9.125" style="28" bestFit="1" customWidth="1"/>
    <col min="4100" max="4100" width="9" style="28"/>
    <col min="4101" max="4101" width="10.125" style="28" customWidth="1"/>
    <col min="4102" max="4102" width="25.125" style="28" customWidth="1"/>
    <col min="4103" max="4352" width="9" style="28"/>
    <col min="4353" max="4353" width="11" style="28" customWidth="1"/>
    <col min="4354" max="4354" width="10.125" style="28" bestFit="1" customWidth="1"/>
    <col min="4355" max="4355" width="9.125" style="28" bestFit="1" customWidth="1"/>
    <col min="4356" max="4356" width="9" style="28"/>
    <col min="4357" max="4357" width="10.125" style="28" customWidth="1"/>
    <col min="4358" max="4358" width="25.125" style="28" customWidth="1"/>
    <col min="4359" max="4608" width="9" style="28"/>
    <col min="4609" max="4609" width="11" style="28" customWidth="1"/>
    <col min="4610" max="4610" width="10.125" style="28" bestFit="1" customWidth="1"/>
    <col min="4611" max="4611" width="9.125" style="28" bestFit="1" customWidth="1"/>
    <col min="4612" max="4612" width="9" style="28"/>
    <col min="4613" max="4613" width="10.125" style="28" customWidth="1"/>
    <col min="4614" max="4614" width="25.125" style="28" customWidth="1"/>
    <col min="4615" max="4864" width="9" style="28"/>
    <col min="4865" max="4865" width="11" style="28" customWidth="1"/>
    <col min="4866" max="4866" width="10.125" style="28" bestFit="1" customWidth="1"/>
    <col min="4867" max="4867" width="9.125" style="28" bestFit="1" customWidth="1"/>
    <col min="4868" max="4868" width="9" style="28"/>
    <col min="4869" max="4869" width="10.125" style="28" customWidth="1"/>
    <col min="4870" max="4870" width="25.125" style="28" customWidth="1"/>
    <col min="4871" max="5120" width="9" style="28"/>
    <col min="5121" max="5121" width="11" style="28" customWidth="1"/>
    <col min="5122" max="5122" width="10.125" style="28" bestFit="1" customWidth="1"/>
    <col min="5123" max="5123" width="9.125" style="28" bestFit="1" customWidth="1"/>
    <col min="5124" max="5124" width="9" style="28"/>
    <col min="5125" max="5125" width="10.125" style="28" customWidth="1"/>
    <col min="5126" max="5126" width="25.125" style="28" customWidth="1"/>
    <col min="5127" max="5376" width="9" style="28"/>
    <col min="5377" max="5377" width="11" style="28" customWidth="1"/>
    <col min="5378" max="5378" width="10.125" style="28" bestFit="1" customWidth="1"/>
    <col min="5379" max="5379" width="9.125" style="28" bestFit="1" customWidth="1"/>
    <col min="5380" max="5380" width="9" style="28"/>
    <col min="5381" max="5381" width="10.125" style="28" customWidth="1"/>
    <col min="5382" max="5382" width="25.125" style="28" customWidth="1"/>
    <col min="5383" max="5632" width="9" style="28"/>
    <col min="5633" max="5633" width="11" style="28" customWidth="1"/>
    <col min="5634" max="5634" width="10.125" style="28" bestFit="1" customWidth="1"/>
    <col min="5635" max="5635" width="9.125" style="28" bestFit="1" customWidth="1"/>
    <col min="5636" max="5636" width="9" style="28"/>
    <col min="5637" max="5637" width="10.125" style="28" customWidth="1"/>
    <col min="5638" max="5638" width="25.125" style="28" customWidth="1"/>
    <col min="5639" max="5888" width="9" style="28"/>
    <col min="5889" max="5889" width="11" style="28" customWidth="1"/>
    <col min="5890" max="5890" width="10.125" style="28" bestFit="1" customWidth="1"/>
    <col min="5891" max="5891" width="9.125" style="28" bestFit="1" customWidth="1"/>
    <col min="5892" max="5892" width="9" style="28"/>
    <col min="5893" max="5893" width="10.125" style="28" customWidth="1"/>
    <col min="5894" max="5894" width="25.125" style="28" customWidth="1"/>
    <col min="5895" max="6144" width="9" style="28"/>
    <col min="6145" max="6145" width="11" style="28" customWidth="1"/>
    <col min="6146" max="6146" width="10.125" style="28" bestFit="1" customWidth="1"/>
    <col min="6147" max="6147" width="9.125" style="28" bestFit="1" customWidth="1"/>
    <col min="6148" max="6148" width="9" style="28"/>
    <col min="6149" max="6149" width="10.125" style="28" customWidth="1"/>
    <col min="6150" max="6150" width="25.125" style="28" customWidth="1"/>
    <col min="6151" max="6400" width="9" style="28"/>
    <col min="6401" max="6401" width="11" style="28" customWidth="1"/>
    <col min="6402" max="6402" width="10.125" style="28" bestFit="1" customWidth="1"/>
    <col min="6403" max="6403" width="9.125" style="28" bestFit="1" customWidth="1"/>
    <col min="6404" max="6404" width="9" style="28"/>
    <col min="6405" max="6405" width="10.125" style="28" customWidth="1"/>
    <col min="6406" max="6406" width="25.125" style="28" customWidth="1"/>
    <col min="6407" max="6656" width="9" style="28"/>
    <col min="6657" max="6657" width="11" style="28" customWidth="1"/>
    <col min="6658" max="6658" width="10.125" style="28" bestFit="1" customWidth="1"/>
    <col min="6659" max="6659" width="9.125" style="28" bestFit="1" customWidth="1"/>
    <col min="6660" max="6660" width="9" style="28"/>
    <col min="6661" max="6661" width="10.125" style="28" customWidth="1"/>
    <col min="6662" max="6662" width="25.125" style="28" customWidth="1"/>
    <col min="6663" max="6912" width="9" style="28"/>
    <col min="6913" max="6913" width="11" style="28" customWidth="1"/>
    <col min="6914" max="6914" width="10.125" style="28" bestFit="1" customWidth="1"/>
    <col min="6915" max="6915" width="9.125" style="28" bestFit="1" customWidth="1"/>
    <col min="6916" max="6916" width="9" style="28"/>
    <col min="6917" max="6917" width="10.125" style="28" customWidth="1"/>
    <col min="6918" max="6918" width="25.125" style="28" customWidth="1"/>
    <col min="6919" max="7168" width="9" style="28"/>
    <col min="7169" max="7169" width="11" style="28" customWidth="1"/>
    <col min="7170" max="7170" width="10.125" style="28" bestFit="1" customWidth="1"/>
    <col min="7171" max="7171" width="9.125" style="28" bestFit="1" customWidth="1"/>
    <col min="7172" max="7172" width="9" style="28"/>
    <col min="7173" max="7173" width="10.125" style="28" customWidth="1"/>
    <col min="7174" max="7174" width="25.125" style="28" customWidth="1"/>
    <col min="7175" max="7424" width="9" style="28"/>
    <col min="7425" max="7425" width="11" style="28" customWidth="1"/>
    <col min="7426" max="7426" width="10.125" style="28" bestFit="1" customWidth="1"/>
    <col min="7427" max="7427" width="9.125" style="28" bestFit="1" customWidth="1"/>
    <col min="7428" max="7428" width="9" style="28"/>
    <col min="7429" max="7429" width="10.125" style="28" customWidth="1"/>
    <col min="7430" max="7430" width="25.125" style="28" customWidth="1"/>
    <col min="7431" max="7680" width="9" style="28"/>
    <col min="7681" max="7681" width="11" style="28" customWidth="1"/>
    <col min="7682" max="7682" width="10.125" style="28" bestFit="1" customWidth="1"/>
    <col min="7683" max="7683" width="9.125" style="28" bestFit="1" customWidth="1"/>
    <col min="7684" max="7684" width="9" style="28"/>
    <col min="7685" max="7685" width="10.125" style="28" customWidth="1"/>
    <col min="7686" max="7686" width="25.125" style="28" customWidth="1"/>
    <col min="7687" max="7936" width="9" style="28"/>
    <col min="7937" max="7937" width="11" style="28" customWidth="1"/>
    <col min="7938" max="7938" width="10.125" style="28" bestFit="1" customWidth="1"/>
    <col min="7939" max="7939" width="9.125" style="28" bestFit="1" customWidth="1"/>
    <col min="7940" max="7940" width="9" style="28"/>
    <col min="7941" max="7941" width="10.125" style="28" customWidth="1"/>
    <col min="7942" max="7942" width="25.125" style="28" customWidth="1"/>
    <col min="7943" max="8192" width="9" style="28"/>
    <col min="8193" max="8193" width="11" style="28" customWidth="1"/>
    <col min="8194" max="8194" width="10.125" style="28" bestFit="1" customWidth="1"/>
    <col min="8195" max="8195" width="9.125" style="28" bestFit="1" customWidth="1"/>
    <col min="8196" max="8196" width="9" style="28"/>
    <col min="8197" max="8197" width="10.125" style="28" customWidth="1"/>
    <col min="8198" max="8198" width="25.125" style="28" customWidth="1"/>
    <col min="8199" max="8448" width="9" style="28"/>
    <col min="8449" max="8449" width="11" style="28" customWidth="1"/>
    <col min="8450" max="8450" width="10.125" style="28" bestFit="1" customWidth="1"/>
    <col min="8451" max="8451" width="9.125" style="28" bestFit="1" customWidth="1"/>
    <col min="8452" max="8452" width="9" style="28"/>
    <col min="8453" max="8453" width="10.125" style="28" customWidth="1"/>
    <col min="8454" max="8454" width="25.125" style="28" customWidth="1"/>
    <col min="8455" max="8704" width="9" style="28"/>
    <col min="8705" max="8705" width="11" style="28" customWidth="1"/>
    <col min="8706" max="8706" width="10.125" style="28" bestFit="1" customWidth="1"/>
    <col min="8707" max="8707" width="9.125" style="28" bestFit="1" customWidth="1"/>
    <col min="8708" max="8708" width="9" style="28"/>
    <col min="8709" max="8709" width="10.125" style="28" customWidth="1"/>
    <col min="8710" max="8710" width="25.125" style="28" customWidth="1"/>
    <col min="8711" max="8960" width="9" style="28"/>
    <col min="8961" max="8961" width="11" style="28" customWidth="1"/>
    <col min="8962" max="8962" width="10.125" style="28" bestFit="1" customWidth="1"/>
    <col min="8963" max="8963" width="9.125" style="28" bestFit="1" customWidth="1"/>
    <col min="8964" max="8964" width="9" style="28"/>
    <col min="8965" max="8965" width="10.125" style="28" customWidth="1"/>
    <col min="8966" max="8966" width="25.125" style="28" customWidth="1"/>
    <col min="8967" max="9216" width="9" style="28"/>
    <col min="9217" max="9217" width="11" style="28" customWidth="1"/>
    <col min="9218" max="9218" width="10.125" style="28" bestFit="1" customWidth="1"/>
    <col min="9219" max="9219" width="9.125" style="28" bestFit="1" customWidth="1"/>
    <col min="9220" max="9220" width="9" style="28"/>
    <col min="9221" max="9221" width="10.125" style="28" customWidth="1"/>
    <col min="9222" max="9222" width="25.125" style="28" customWidth="1"/>
    <col min="9223" max="9472" width="9" style="28"/>
    <col min="9473" max="9473" width="11" style="28" customWidth="1"/>
    <col min="9474" max="9474" width="10.125" style="28" bestFit="1" customWidth="1"/>
    <col min="9475" max="9475" width="9.125" style="28" bestFit="1" customWidth="1"/>
    <col min="9476" max="9476" width="9" style="28"/>
    <col min="9477" max="9477" width="10.125" style="28" customWidth="1"/>
    <col min="9478" max="9478" width="25.125" style="28" customWidth="1"/>
    <col min="9479" max="9728" width="9" style="28"/>
    <col min="9729" max="9729" width="11" style="28" customWidth="1"/>
    <col min="9730" max="9730" width="10.125" style="28" bestFit="1" customWidth="1"/>
    <col min="9731" max="9731" width="9.125" style="28" bestFit="1" customWidth="1"/>
    <col min="9732" max="9732" width="9" style="28"/>
    <col min="9733" max="9733" width="10.125" style="28" customWidth="1"/>
    <col min="9734" max="9734" width="25.125" style="28" customWidth="1"/>
    <col min="9735" max="9984" width="9" style="28"/>
    <col min="9985" max="9985" width="11" style="28" customWidth="1"/>
    <col min="9986" max="9986" width="10.125" style="28" bestFit="1" customWidth="1"/>
    <col min="9987" max="9987" width="9.125" style="28" bestFit="1" customWidth="1"/>
    <col min="9988" max="9988" width="9" style="28"/>
    <col min="9989" max="9989" width="10.125" style="28" customWidth="1"/>
    <col min="9990" max="9990" width="25.125" style="28" customWidth="1"/>
    <col min="9991" max="10240" width="9" style="28"/>
    <col min="10241" max="10241" width="11" style="28" customWidth="1"/>
    <col min="10242" max="10242" width="10.125" style="28" bestFit="1" customWidth="1"/>
    <col min="10243" max="10243" width="9.125" style="28" bestFit="1" customWidth="1"/>
    <col min="10244" max="10244" width="9" style="28"/>
    <col min="10245" max="10245" width="10.125" style="28" customWidth="1"/>
    <col min="10246" max="10246" width="25.125" style="28" customWidth="1"/>
    <col min="10247" max="10496" width="9" style="28"/>
    <col min="10497" max="10497" width="11" style="28" customWidth="1"/>
    <col min="10498" max="10498" width="10.125" style="28" bestFit="1" customWidth="1"/>
    <col min="10499" max="10499" width="9.125" style="28" bestFit="1" customWidth="1"/>
    <col min="10500" max="10500" width="9" style="28"/>
    <col min="10501" max="10501" width="10.125" style="28" customWidth="1"/>
    <col min="10502" max="10502" width="25.125" style="28" customWidth="1"/>
    <col min="10503" max="10752" width="9" style="28"/>
    <col min="10753" max="10753" width="11" style="28" customWidth="1"/>
    <col min="10754" max="10754" width="10.125" style="28" bestFit="1" customWidth="1"/>
    <col min="10755" max="10755" width="9.125" style="28" bestFit="1" customWidth="1"/>
    <col min="10756" max="10756" width="9" style="28"/>
    <col min="10757" max="10757" width="10.125" style="28" customWidth="1"/>
    <col min="10758" max="10758" width="25.125" style="28" customWidth="1"/>
    <col min="10759" max="11008" width="9" style="28"/>
    <col min="11009" max="11009" width="11" style="28" customWidth="1"/>
    <col min="11010" max="11010" width="10.125" style="28" bestFit="1" customWidth="1"/>
    <col min="11011" max="11011" width="9.125" style="28" bestFit="1" customWidth="1"/>
    <col min="11012" max="11012" width="9" style="28"/>
    <col min="11013" max="11013" width="10.125" style="28" customWidth="1"/>
    <col min="11014" max="11014" width="25.125" style="28" customWidth="1"/>
    <col min="11015" max="11264" width="9" style="28"/>
    <col min="11265" max="11265" width="11" style="28" customWidth="1"/>
    <col min="11266" max="11266" width="10.125" style="28" bestFit="1" customWidth="1"/>
    <col min="11267" max="11267" width="9.125" style="28" bestFit="1" customWidth="1"/>
    <col min="11268" max="11268" width="9" style="28"/>
    <col min="11269" max="11269" width="10.125" style="28" customWidth="1"/>
    <col min="11270" max="11270" width="25.125" style="28" customWidth="1"/>
    <col min="11271" max="11520" width="9" style="28"/>
    <col min="11521" max="11521" width="11" style="28" customWidth="1"/>
    <col min="11522" max="11522" width="10.125" style="28" bestFit="1" customWidth="1"/>
    <col min="11523" max="11523" width="9.125" style="28" bestFit="1" customWidth="1"/>
    <col min="11524" max="11524" width="9" style="28"/>
    <col min="11525" max="11525" width="10.125" style="28" customWidth="1"/>
    <col min="11526" max="11526" width="25.125" style="28" customWidth="1"/>
    <col min="11527" max="11776" width="9" style="28"/>
    <col min="11777" max="11777" width="11" style="28" customWidth="1"/>
    <col min="11778" max="11778" width="10.125" style="28" bestFit="1" customWidth="1"/>
    <col min="11779" max="11779" width="9.125" style="28" bestFit="1" customWidth="1"/>
    <col min="11780" max="11780" width="9" style="28"/>
    <col min="11781" max="11781" width="10.125" style="28" customWidth="1"/>
    <col min="11782" max="11782" width="25.125" style="28" customWidth="1"/>
    <col min="11783" max="12032" width="9" style="28"/>
    <col min="12033" max="12033" width="11" style="28" customWidth="1"/>
    <col min="12034" max="12034" width="10.125" style="28" bestFit="1" customWidth="1"/>
    <col min="12035" max="12035" width="9.125" style="28" bestFit="1" customWidth="1"/>
    <col min="12036" max="12036" width="9" style="28"/>
    <col min="12037" max="12037" width="10.125" style="28" customWidth="1"/>
    <col min="12038" max="12038" width="25.125" style="28" customWidth="1"/>
    <col min="12039" max="12288" width="9" style="28"/>
    <col min="12289" max="12289" width="11" style="28" customWidth="1"/>
    <col min="12290" max="12290" width="10.125" style="28" bestFit="1" customWidth="1"/>
    <col min="12291" max="12291" width="9.125" style="28" bestFit="1" customWidth="1"/>
    <col min="12292" max="12292" width="9" style="28"/>
    <col min="12293" max="12293" width="10.125" style="28" customWidth="1"/>
    <col min="12294" max="12294" width="25.125" style="28" customWidth="1"/>
    <col min="12295" max="12544" width="9" style="28"/>
    <col min="12545" max="12545" width="11" style="28" customWidth="1"/>
    <col min="12546" max="12546" width="10.125" style="28" bestFit="1" customWidth="1"/>
    <col min="12547" max="12547" width="9.125" style="28" bestFit="1" customWidth="1"/>
    <col min="12548" max="12548" width="9" style="28"/>
    <col min="12549" max="12549" width="10.125" style="28" customWidth="1"/>
    <col min="12550" max="12550" width="25.125" style="28" customWidth="1"/>
    <col min="12551" max="12800" width="9" style="28"/>
    <col min="12801" max="12801" width="11" style="28" customWidth="1"/>
    <col min="12802" max="12802" width="10.125" style="28" bestFit="1" customWidth="1"/>
    <col min="12803" max="12803" width="9.125" style="28" bestFit="1" customWidth="1"/>
    <col min="12804" max="12804" width="9" style="28"/>
    <col min="12805" max="12805" width="10.125" style="28" customWidth="1"/>
    <col min="12806" max="12806" width="25.125" style="28" customWidth="1"/>
    <col min="12807" max="13056" width="9" style="28"/>
    <col min="13057" max="13057" width="11" style="28" customWidth="1"/>
    <col min="13058" max="13058" width="10.125" style="28" bestFit="1" customWidth="1"/>
    <col min="13059" max="13059" width="9.125" style="28" bestFit="1" customWidth="1"/>
    <col min="13060" max="13060" width="9" style="28"/>
    <col min="13061" max="13061" width="10.125" style="28" customWidth="1"/>
    <col min="13062" max="13062" width="25.125" style="28" customWidth="1"/>
    <col min="13063" max="13312" width="9" style="28"/>
    <col min="13313" max="13313" width="11" style="28" customWidth="1"/>
    <col min="13314" max="13314" width="10.125" style="28" bestFit="1" customWidth="1"/>
    <col min="13315" max="13315" width="9.125" style="28" bestFit="1" customWidth="1"/>
    <col min="13316" max="13316" width="9" style="28"/>
    <col min="13317" max="13317" width="10.125" style="28" customWidth="1"/>
    <col min="13318" max="13318" width="25.125" style="28" customWidth="1"/>
    <col min="13319" max="13568" width="9" style="28"/>
    <col min="13569" max="13569" width="11" style="28" customWidth="1"/>
    <col min="13570" max="13570" width="10.125" style="28" bestFit="1" customWidth="1"/>
    <col min="13571" max="13571" width="9.125" style="28" bestFit="1" customWidth="1"/>
    <col min="13572" max="13572" width="9" style="28"/>
    <col min="13573" max="13573" width="10.125" style="28" customWidth="1"/>
    <col min="13574" max="13574" width="25.125" style="28" customWidth="1"/>
    <col min="13575" max="13824" width="9" style="28"/>
    <col min="13825" max="13825" width="11" style="28" customWidth="1"/>
    <col min="13826" max="13826" width="10.125" style="28" bestFit="1" customWidth="1"/>
    <col min="13827" max="13827" width="9.125" style="28" bestFit="1" customWidth="1"/>
    <col min="13828" max="13828" width="9" style="28"/>
    <col min="13829" max="13829" width="10.125" style="28" customWidth="1"/>
    <col min="13830" max="13830" width="25.125" style="28" customWidth="1"/>
    <col min="13831" max="14080" width="9" style="28"/>
    <col min="14081" max="14081" width="11" style="28" customWidth="1"/>
    <col min="14082" max="14082" width="10.125" style="28" bestFit="1" customWidth="1"/>
    <col min="14083" max="14083" width="9.125" style="28" bestFit="1" customWidth="1"/>
    <col min="14084" max="14084" width="9" style="28"/>
    <col min="14085" max="14085" width="10.125" style="28" customWidth="1"/>
    <col min="14086" max="14086" width="25.125" style="28" customWidth="1"/>
    <col min="14087" max="14336" width="9" style="28"/>
    <col min="14337" max="14337" width="11" style="28" customWidth="1"/>
    <col min="14338" max="14338" width="10.125" style="28" bestFit="1" customWidth="1"/>
    <col min="14339" max="14339" width="9.125" style="28" bestFit="1" customWidth="1"/>
    <col min="14340" max="14340" width="9" style="28"/>
    <col min="14341" max="14341" width="10.125" style="28" customWidth="1"/>
    <col min="14342" max="14342" width="25.125" style="28" customWidth="1"/>
    <col min="14343" max="14592" width="9" style="28"/>
    <col min="14593" max="14593" width="11" style="28" customWidth="1"/>
    <col min="14594" max="14594" width="10.125" style="28" bestFit="1" customWidth="1"/>
    <col min="14595" max="14595" width="9.125" style="28" bestFit="1" customWidth="1"/>
    <col min="14596" max="14596" width="9" style="28"/>
    <col min="14597" max="14597" width="10.125" style="28" customWidth="1"/>
    <col min="14598" max="14598" width="25.125" style="28" customWidth="1"/>
    <col min="14599" max="14848" width="9" style="28"/>
    <col min="14849" max="14849" width="11" style="28" customWidth="1"/>
    <col min="14850" max="14850" width="10.125" style="28" bestFit="1" customWidth="1"/>
    <col min="14851" max="14851" width="9.125" style="28" bestFit="1" customWidth="1"/>
    <col min="14852" max="14852" width="9" style="28"/>
    <col min="14853" max="14853" width="10.125" style="28" customWidth="1"/>
    <col min="14854" max="14854" width="25.125" style="28" customWidth="1"/>
    <col min="14855" max="15104" width="9" style="28"/>
    <col min="15105" max="15105" width="11" style="28" customWidth="1"/>
    <col min="15106" max="15106" width="10.125" style="28" bestFit="1" customWidth="1"/>
    <col min="15107" max="15107" width="9.125" style="28" bestFit="1" customWidth="1"/>
    <col min="15108" max="15108" width="9" style="28"/>
    <col min="15109" max="15109" width="10.125" style="28" customWidth="1"/>
    <col min="15110" max="15110" width="25.125" style="28" customWidth="1"/>
    <col min="15111" max="15360" width="9" style="28"/>
    <col min="15361" max="15361" width="11" style="28" customWidth="1"/>
    <col min="15362" max="15362" width="10.125" style="28" bestFit="1" customWidth="1"/>
    <col min="15363" max="15363" width="9.125" style="28" bestFit="1" customWidth="1"/>
    <col min="15364" max="15364" width="9" style="28"/>
    <col min="15365" max="15365" width="10.125" style="28" customWidth="1"/>
    <col min="15366" max="15366" width="25.125" style="28" customWidth="1"/>
    <col min="15367" max="15616" width="9" style="28"/>
    <col min="15617" max="15617" width="11" style="28" customWidth="1"/>
    <col min="15618" max="15618" width="10.125" style="28" bestFit="1" customWidth="1"/>
    <col min="15619" max="15619" width="9.125" style="28" bestFit="1" customWidth="1"/>
    <col min="15620" max="15620" width="9" style="28"/>
    <col min="15621" max="15621" width="10.125" style="28" customWidth="1"/>
    <col min="15622" max="15622" width="25.125" style="28" customWidth="1"/>
    <col min="15623" max="15872" width="9" style="28"/>
    <col min="15873" max="15873" width="11" style="28" customWidth="1"/>
    <col min="15874" max="15874" width="10.125" style="28" bestFit="1" customWidth="1"/>
    <col min="15875" max="15875" width="9.125" style="28" bestFit="1" customWidth="1"/>
    <col min="15876" max="15876" width="9" style="28"/>
    <col min="15877" max="15877" width="10.125" style="28" customWidth="1"/>
    <col min="15878" max="15878" width="25.125" style="28" customWidth="1"/>
    <col min="15879" max="16128" width="9" style="28"/>
    <col min="16129" max="16129" width="11" style="28" customWidth="1"/>
    <col min="16130" max="16130" width="10.125" style="28" bestFit="1" customWidth="1"/>
    <col min="16131" max="16131" width="9.125" style="28" bestFit="1" customWidth="1"/>
    <col min="16132" max="16132" width="9" style="28"/>
    <col min="16133" max="16133" width="10.125" style="28" customWidth="1"/>
    <col min="16134" max="16134" width="25.125" style="28" customWidth="1"/>
    <col min="16135" max="16384" width="9" style="28"/>
  </cols>
  <sheetData>
    <row r="1" spans="1:13" ht="18.75" x14ac:dyDescent="0.3">
      <c r="A1" s="207" t="s">
        <v>28</v>
      </c>
      <c r="B1" s="207"/>
      <c r="C1" s="207"/>
      <c r="D1" s="207"/>
      <c r="E1" s="207"/>
      <c r="F1" s="207"/>
      <c r="G1" s="22"/>
      <c r="H1" s="22"/>
      <c r="I1" s="22"/>
      <c r="J1" s="22"/>
      <c r="K1" s="22"/>
      <c r="L1" s="23"/>
      <c r="M1" s="1"/>
    </row>
    <row r="2" spans="1:13" ht="47.25" x14ac:dyDescent="0.3">
      <c r="A2" s="29" t="s">
        <v>29</v>
      </c>
      <c r="B2" s="30" t="s">
        <v>30</v>
      </c>
      <c r="C2" s="30" t="s">
        <v>31</v>
      </c>
      <c r="D2" s="30" t="s">
        <v>32</v>
      </c>
      <c r="E2" s="30" t="s">
        <v>33</v>
      </c>
      <c r="F2" s="30" t="s">
        <v>34</v>
      </c>
      <c r="G2" s="22"/>
      <c r="H2" s="22"/>
      <c r="I2" s="22"/>
      <c r="J2" s="22"/>
      <c r="K2" s="22"/>
      <c r="L2" s="22"/>
    </row>
    <row r="3" spans="1:13" x14ac:dyDescent="0.3">
      <c r="A3" s="31">
        <v>36500</v>
      </c>
      <c r="B3" s="32">
        <f>DAY(A3)</f>
        <v>6</v>
      </c>
      <c r="C3" s="26">
        <f>MONTH(A3)</f>
        <v>12</v>
      </c>
      <c r="D3" s="26">
        <f>YEAR(A3)</f>
        <v>1999</v>
      </c>
      <c r="E3" s="26">
        <f>WEEKDAY(B3)</f>
        <v>6</v>
      </c>
      <c r="F3" s="31">
        <f>DATE(D3,C3,B3)</f>
        <v>36500</v>
      </c>
      <c r="G3" s="22"/>
      <c r="H3" s="22"/>
      <c r="I3" s="22"/>
      <c r="J3" s="22"/>
      <c r="K3" s="22"/>
      <c r="L3" s="22"/>
    </row>
    <row r="4" spans="1:13" x14ac:dyDescent="0.3">
      <c r="A4" s="31">
        <v>38500</v>
      </c>
      <c r="B4" s="32">
        <f>DAY(A4)</f>
        <v>28</v>
      </c>
      <c r="C4" s="26">
        <f>MONTH(A4)</f>
        <v>5</v>
      </c>
      <c r="D4" s="26">
        <f>YEAR(A4)</f>
        <v>2005</v>
      </c>
      <c r="E4" s="26">
        <f>WEEKDAY(B4)</f>
        <v>7</v>
      </c>
      <c r="F4" s="31">
        <f>DATE(D4,C4,B4)</f>
        <v>38500</v>
      </c>
      <c r="G4" s="22"/>
      <c r="H4" s="22"/>
      <c r="I4" s="22"/>
      <c r="J4" s="22"/>
      <c r="K4" s="22"/>
      <c r="L4" s="22"/>
    </row>
    <row r="5" spans="1:13" x14ac:dyDescent="0.3">
      <c r="A5" s="31">
        <v>39000</v>
      </c>
      <c r="B5" s="32">
        <f>DAY(A5)</f>
        <v>10</v>
      </c>
      <c r="C5" s="26">
        <f>MONTH(A5)</f>
        <v>10</v>
      </c>
      <c r="D5" s="26">
        <f>YEAR(A5)</f>
        <v>2006</v>
      </c>
      <c r="E5" s="26">
        <f>WEEKDAY(B5)</f>
        <v>3</v>
      </c>
      <c r="F5" s="31">
        <f>DATE(D5,C5,B5)</f>
        <v>39000</v>
      </c>
      <c r="G5" s="22"/>
      <c r="H5" s="22"/>
      <c r="I5" s="22"/>
      <c r="J5" s="22"/>
      <c r="K5" s="22"/>
      <c r="L5" s="22"/>
    </row>
    <row r="6" spans="1:13" x14ac:dyDescent="0.3">
      <c r="A6" s="31">
        <v>40000</v>
      </c>
      <c r="B6" s="32">
        <f>DAY(A6)</f>
        <v>6</v>
      </c>
      <c r="C6" s="26">
        <f>MONTH(A6)</f>
        <v>7</v>
      </c>
      <c r="D6" s="26">
        <f>YEAR(A6)</f>
        <v>2009</v>
      </c>
      <c r="E6" s="26">
        <f>WEEKDAY(B6)</f>
        <v>6</v>
      </c>
      <c r="F6" s="31">
        <f>DATE(D6,C6,B6)</f>
        <v>40000</v>
      </c>
      <c r="G6" s="22"/>
      <c r="H6" s="22"/>
      <c r="I6" s="22"/>
      <c r="J6" s="22"/>
      <c r="K6" s="22"/>
      <c r="L6" s="22"/>
    </row>
    <row r="7" spans="1:13" x14ac:dyDescent="0.3">
      <c r="A7" s="22"/>
      <c r="B7" s="33"/>
      <c r="C7" s="22"/>
      <c r="D7" s="22"/>
      <c r="E7" s="22"/>
      <c r="F7" s="22"/>
      <c r="G7" s="22"/>
      <c r="H7" s="22"/>
      <c r="I7" s="22"/>
      <c r="J7" s="22"/>
      <c r="K7" s="22"/>
      <c r="L7" s="22"/>
    </row>
    <row r="8" spans="1:13" x14ac:dyDescent="0.3">
      <c r="A8" s="22" t="s">
        <v>35</v>
      </c>
      <c r="B8" s="22"/>
      <c r="C8" s="22"/>
      <c r="D8" s="22"/>
      <c r="E8" s="22"/>
      <c r="F8" s="22"/>
      <c r="G8" s="22"/>
      <c r="H8" s="22"/>
      <c r="I8" s="22"/>
      <c r="J8" s="22"/>
      <c r="K8" s="22"/>
      <c r="L8" s="22"/>
    </row>
    <row r="9" spans="1:13" x14ac:dyDescent="0.3">
      <c r="A9" s="22" t="s">
        <v>36</v>
      </c>
      <c r="B9" s="22"/>
      <c r="C9" s="22"/>
      <c r="D9" s="22"/>
      <c r="E9" s="22"/>
      <c r="F9" s="22"/>
      <c r="G9" s="22"/>
      <c r="H9" s="22"/>
      <c r="I9" s="22"/>
      <c r="J9" s="22"/>
      <c r="K9" s="22"/>
      <c r="L9" s="22"/>
    </row>
    <row r="10" spans="1:13" x14ac:dyDescent="0.3">
      <c r="A10" s="27" t="s">
        <v>37</v>
      </c>
      <c r="B10" s="27"/>
      <c r="C10" s="27"/>
      <c r="D10" s="27"/>
      <c r="E10" s="27"/>
      <c r="F10" s="27"/>
      <c r="G10" s="22"/>
      <c r="H10" s="22"/>
      <c r="I10" s="22"/>
      <c r="J10" s="22"/>
      <c r="K10" s="22"/>
      <c r="L10" s="22"/>
    </row>
    <row r="11" spans="1:13" ht="32.25" x14ac:dyDescent="0.3">
      <c r="A11" s="34" t="s">
        <v>38</v>
      </c>
      <c r="B11" s="34" t="s">
        <v>39</v>
      </c>
      <c r="C11" s="34" t="s">
        <v>40</v>
      </c>
      <c r="D11" s="34" t="s">
        <v>41</v>
      </c>
      <c r="E11" s="208" t="s">
        <v>42</v>
      </c>
      <c r="F11" s="208"/>
      <c r="G11" s="22"/>
      <c r="H11" s="22"/>
      <c r="I11" s="22"/>
      <c r="J11" s="22"/>
      <c r="K11" s="22"/>
      <c r="L11" s="22"/>
    </row>
    <row r="12" spans="1:13" x14ac:dyDescent="0.3">
      <c r="A12" s="35">
        <v>0.32</v>
      </c>
      <c r="B12" s="25">
        <f>SECOND(A12)</f>
        <v>48</v>
      </c>
      <c r="C12" s="25">
        <f>MINUTE(A12)</f>
        <v>40</v>
      </c>
      <c r="D12" s="25">
        <f>HOUR(A12)</f>
        <v>7</v>
      </c>
      <c r="E12" s="205">
        <f>TIME(D12,C12,B12)</f>
        <v>0.32</v>
      </c>
      <c r="F12" s="206"/>
      <c r="G12" s="22"/>
      <c r="H12" s="22"/>
      <c r="I12" s="22"/>
      <c r="J12" s="22"/>
      <c r="K12" s="22"/>
      <c r="L12" s="22"/>
    </row>
    <row r="13" spans="1:13" x14ac:dyDescent="0.3">
      <c r="A13" s="35">
        <v>0.75</v>
      </c>
      <c r="B13" s="25">
        <f>SECOND(A13)</f>
        <v>0</v>
      </c>
      <c r="C13" s="25">
        <f>MINUTE(A13)</f>
        <v>0</v>
      </c>
      <c r="D13" s="25">
        <f>HOUR(A13)</f>
        <v>18</v>
      </c>
      <c r="E13" s="205">
        <f>TIME(D13,C13,B13)</f>
        <v>0.75</v>
      </c>
      <c r="F13" s="206"/>
      <c r="G13" s="22"/>
      <c r="H13" s="22"/>
      <c r="I13" s="22"/>
      <c r="J13" s="36"/>
      <c r="K13" s="22"/>
      <c r="L13" s="22"/>
    </row>
    <row r="14" spans="1:13" x14ac:dyDescent="0.3">
      <c r="A14" s="35">
        <v>0.64</v>
      </c>
      <c r="B14" s="25">
        <f>SECOND(A14)</f>
        <v>36</v>
      </c>
      <c r="C14" s="25">
        <f>MINUTE(A14)</f>
        <v>21</v>
      </c>
      <c r="D14" s="25">
        <f>HOUR(A14)</f>
        <v>15</v>
      </c>
      <c r="E14" s="205">
        <f>TIME(D14,C14,B14)</f>
        <v>0.64</v>
      </c>
      <c r="F14" s="206"/>
      <c r="G14" s="22"/>
      <c r="H14" s="22"/>
      <c r="I14" s="22"/>
      <c r="J14" s="36"/>
      <c r="K14" s="22"/>
      <c r="L14" s="22"/>
    </row>
    <row r="15" spans="1:13" x14ac:dyDescent="0.3">
      <c r="A15" s="35">
        <v>0.45</v>
      </c>
      <c r="B15" s="25">
        <f>SECOND(A15)</f>
        <v>0</v>
      </c>
      <c r="C15" s="25">
        <f>MINUTE(A15)</f>
        <v>48</v>
      </c>
      <c r="D15" s="25">
        <f>HOUR(A15)</f>
        <v>10</v>
      </c>
      <c r="E15" s="205">
        <f>TIME(D15,C15,B15)</f>
        <v>0.45</v>
      </c>
      <c r="F15" s="206"/>
      <c r="G15" s="22"/>
      <c r="H15" s="22"/>
      <c r="I15" s="22"/>
      <c r="J15" s="36"/>
      <c r="K15" s="22"/>
      <c r="L15" s="22"/>
    </row>
    <row r="16" spans="1:13" x14ac:dyDescent="0.3">
      <c r="A16" s="22" t="s">
        <v>43</v>
      </c>
      <c r="B16" s="22"/>
      <c r="C16" s="22"/>
      <c r="D16" s="22"/>
      <c r="E16" s="22"/>
      <c r="F16" s="22"/>
      <c r="G16" s="22"/>
      <c r="H16" s="22"/>
      <c r="I16" s="22"/>
      <c r="J16" s="36"/>
      <c r="K16" s="22"/>
      <c r="L16" s="22"/>
    </row>
    <row r="17" spans="1:12" x14ac:dyDescent="0.3">
      <c r="A17" s="22" t="s">
        <v>44</v>
      </c>
      <c r="B17" s="22"/>
      <c r="C17" s="22"/>
      <c r="D17" s="22"/>
      <c r="E17" s="22"/>
      <c r="F17" s="22"/>
      <c r="G17" s="22"/>
      <c r="H17" s="22"/>
      <c r="I17" s="22"/>
      <c r="J17" s="36"/>
      <c r="K17" s="22"/>
      <c r="L17" s="22"/>
    </row>
    <row r="18" spans="1:12" x14ac:dyDescent="0.3">
      <c r="A18" s="22" t="s">
        <v>45</v>
      </c>
      <c r="B18" s="22"/>
      <c r="C18" s="22"/>
      <c r="D18" s="22"/>
      <c r="E18" s="22"/>
      <c r="F18" s="22"/>
      <c r="G18" s="22"/>
      <c r="H18" s="22"/>
      <c r="I18" s="22"/>
      <c r="J18" s="36"/>
      <c r="K18" s="22"/>
      <c r="L18" s="22"/>
    </row>
    <row r="19" spans="1:12" x14ac:dyDescent="0.3">
      <c r="A19" s="22"/>
      <c r="B19" s="22"/>
      <c r="C19" s="22"/>
      <c r="D19" s="22"/>
      <c r="E19" s="22"/>
      <c r="F19" s="22"/>
      <c r="G19" s="22"/>
      <c r="H19" s="22"/>
      <c r="I19" s="22"/>
      <c r="J19" s="36"/>
      <c r="K19" s="22"/>
      <c r="L19" s="22"/>
    </row>
  </sheetData>
  <mergeCells count="6">
    <mergeCell ref="E15:F15"/>
    <mergeCell ref="A1:F1"/>
    <mergeCell ref="E11:F11"/>
    <mergeCell ref="E12:F12"/>
    <mergeCell ref="E13:F13"/>
    <mergeCell ref="E14:F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4"/>
  <sheetViews>
    <sheetView workbookViewId="0">
      <selection sqref="A1:XFD1048576"/>
    </sheetView>
  </sheetViews>
  <sheetFormatPr defaultRowHeight="15.75" x14ac:dyDescent="0.25"/>
  <cols>
    <col min="1" max="1" width="8.25" style="1" customWidth="1"/>
    <col min="2" max="2" width="11.875" style="1" customWidth="1"/>
    <col min="3" max="3" width="19.375" style="1" customWidth="1"/>
    <col min="4" max="4" width="15" style="1" customWidth="1"/>
    <col min="5" max="5" width="14.625" style="1" customWidth="1"/>
    <col min="6" max="6" width="14.875" style="1" customWidth="1"/>
    <col min="7" max="7" width="12.875" style="1" bestFit="1" customWidth="1"/>
    <col min="8" max="8" width="10.375" style="1" customWidth="1"/>
    <col min="9" max="9" width="9.875" style="1" bestFit="1" customWidth="1"/>
    <col min="10" max="256" width="9" style="1"/>
    <col min="257" max="257" width="8.25" style="1" customWidth="1"/>
    <col min="258" max="258" width="11.875" style="1" customWidth="1"/>
    <col min="259" max="259" width="19.375" style="1" customWidth="1"/>
    <col min="260" max="260" width="15" style="1" customWidth="1"/>
    <col min="261" max="261" width="14.625" style="1" customWidth="1"/>
    <col min="262" max="262" width="14.875" style="1" customWidth="1"/>
    <col min="263" max="263" width="12.875" style="1" bestFit="1" customWidth="1"/>
    <col min="264" max="264" width="10.375" style="1" customWidth="1"/>
    <col min="265" max="265" width="9.875" style="1" bestFit="1" customWidth="1"/>
    <col min="266" max="512" width="9" style="1"/>
    <col min="513" max="513" width="8.25" style="1" customWidth="1"/>
    <col min="514" max="514" width="11.875" style="1" customWidth="1"/>
    <col min="515" max="515" width="19.375" style="1" customWidth="1"/>
    <col min="516" max="516" width="15" style="1" customWidth="1"/>
    <col min="517" max="517" width="14.625" style="1" customWidth="1"/>
    <col min="518" max="518" width="14.875" style="1" customWidth="1"/>
    <col min="519" max="519" width="12.875" style="1" bestFit="1" customWidth="1"/>
    <col min="520" max="520" width="10.375" style="1" customWidth="1"/>
    <col min="521" max="521" width="9.875" style="1" bestFit="1" customWidth="1"/>
    <col min="522" max="768" width="9" style="1"/>
    <col min="769" max="769" width="8.25" style="1" customWidth="1"/>
    <col min="770" max="770" width="11.875" style="1" customWidth="1"/>
    <col min="771" max="771" width="19.375" style="1" customWidth="1"/>
    <col min="772" max="772" width="15" style="1" customWidth="1"/>
    <col min="773" max="773" width="14.625" style="1" customWidth="1"/>
    <col min="774" max="774" width="14.875" style="1" customWidth="1"/>
    <col min="775" max="775" width="12.875" style="1" bestFit="1" customWidth="1"/>
    <col min="776" max="776" width="10.375" style="1" customWidth="1"/>
    <col min="777" max="777" width="9.875" style="1" bestFit="1" customWidth="1"/>
    <col min="778" max="1024" width="9" style="1"/>
    <col min="1025" max="1025" width="8.25" style="1" customWidth="1"/>
    <col min="1026" max="1026" width="11.875" style="1" customWidth="1"/>
    <col min="1027" max="1027" width="19.375" style="1" customWidth="1"/>
    <col min="1028" max="1028" width="15" style="1" customWidth="1"/>
    <col min="1029" max="1029" width="14.625" style="1" customWidth="1"/>
    <col min="1030" max="1030" width="14.875" style="1" customWidth="1"/>
    <col min="1031" max="1031" width="12.875" style="1" bestFit="1" customWidth="1"/>
    <col min="1032" max="1032" width="10.375" style="1" customWidth="1"/>
    <col min="1033" max="1033" width="9.875" style="1" bestFit="1" customWidth="1"/>
    <col min="1034" max="1280" width="9" style="1"/>
    <col min="1281" max="1281" width="8.25" style="1" customWidth="1"/>
    <col min="1282" max="1282" width="11.875" style="1" customWidth="1"/>
    <col min="1283" max="1283" width="19.375" style="1" customWidth="1"/>
    <col min="1284" max="1284" width="15" style="1" customWidth="1"/>
    <col min="1285" max="1285" width="14.625" style="1" customWidth="1"/>
    <col min="1286" max="1286" width="14.875" style="1" customWidth="1"/>
    <col min="1287" max="1287" width="12.875" style="1" bestFit="1" customWidth="1"/>
    <col min="1288" max="1288" width="10.375" style="1" customWidth="1"/>
    <col min="1289" max="1289" width="9.875" style="1" bestFit="1" customWidth="1"/>
    <col min="1290" max="1536" width="9" style="1"/>
    <col min="1537" max="1537" width="8.25" style="1" customWidth="1"/>
    <col min="1538" max="1538" width="11.875" style="1" customWidth="1"/>
    <col min="1539" max="1539" width="19.375" style="1" customWidth="1"/>
    <col min="1540" max="1540" width="15" style="1" customWidth="1"/>
    <col min="1541" max="1541" width="14.625" style="1" customWidth="1"/>
    <col min="1542" max="1542" width="14.875" style="1" customWidth="1"/>
    <col min="1543" max="1543" width="12.875" style="1" bestFit="1" customWidth="1"/>
    <col min="1544" max="1544" width="10.375" style="1" customWidth="1"/>
    <col min="1545" max="1545" width="9.875" style="1" bestFit="1" customWidth="1"/>
    <col min="1546" max="1792" width="9" style="1"/>
    <col min="1793" max="1793" width="8.25" style="1" customWidth="1"/>
    <col min="1794" max="1794" width="11.875" style="1" customWidth="1"/>
    <col min="1795" max="1795" width="19.375" style="1" customWidth="1"/>
    <col min="1796" max="1796" width="15" style="1" customWidth="1"/>
    <col min="1797" max="1797" width="14.625" style="1" customWidth="1"/>
    <col min="1798" max="1798" width="14.875" style="1" customWidth="1"/>
    <col min="1799" max="1799" width="12.875" style="1" bestFit="1" customWidth="1"/>
    <col min="1800" max="1800" width="10.375" style="1" customWidth="1"/>
    <col min="1801" max="1801" width="9.875" style="1" bestFit="1" customWidth="1"/>
    <col min="1802" max="2048" width="9" style="1"/>
    <col min="2049" max="2049" width="8.25" style="1" customWidth="1"/>
    <col min="2050" max="2050" width="11.875" style="1" customWidth="1"/>
    <col min="2051" max="2051" width="19.375" style="1" customWidth="1"/>
    <col min="2052" max="2052" width="15" style="1" customWidth="1"/>
    <col min="2053" max="2053" width="14.625" style="1" customWidth="1"/>
    <col min="2054" max="2054" width="14.875" style="1" customWidth="1"/>
    <col min="2055" max="2055" width="12.875" style="1" bestFit="1" customWidth="1"/>
    <col min="2056" max="2056" width="10.375" style="1" customWidth="1"/>
    <col min="2057" max="2057" width="9.875" style="1" bestFit="1" customWidth="1"/>
    <col min="2058" max="2304" width="9" style="1"/>
    <col min="2305" max="2305" width="8.25" style="1" customWidth="1"/>
    <col min="2306" max="2306" width="11.875" style="1" customWidth="1"/>
    <col min="2307" max="2307" width="19.375" style="1" customWidth="1"/>
    <col min="2308" max="2308" width="15" style="1" customWidth="1"/>
    <col min="2309" max="2309" width="14.625" style="1" customWidth="1"/>
    <col min="2310" max="2310" width="14.875" style="1" customWidth="1"/>
    <col min="2311" max="2311" width="12.875" style="1" bestFit="1" customWidth="1"/>
    <col min="2312" max="2312" width="10.375" style="1" customWidth="1"/>
    <col min="2313" max="2313" width="9.875" style="1" bestFit="1" customWidth="1"/>
    <col min="2314" max="2560" width="9" style="1"/>
    <col min="2561" max="2561" width="8.25" style="1" customWidth="1"/>
    <col min="2562" max="2562" width="11.875" style="1" customWidth="1"/>
    <col min="2563" max="2563" width="19.375" style="1" customWidth="1"/>
    <col min="2564" max="2564" width="15" style="1" customWidth="1"/>
    <col min="2565" max="2565" width="14.625" style="1" customWidth="1"/>
    <col min="2566" max="2566" width="14.875" style="1" customWidth="1"/>
    <col min="2567" max="2567" width="12.875" style="1" bestFit="1" customWidth="1"/>
    <col min="2568" max="2568" width="10.375" style="1" customWidth="1"/>
    <col min="2569" max="2569" width="9.875" style="1" bestFit="1" customWidth="1"/>
    <col min="2570" max="2816" width="9" style="1"/>
    <col min="2817" max="2817" width="8.25" style="1" customWidth="1"/>
    <col min="2818" max="2818" width="11.875" style="1" customWidth="1"/>
    <col min="2819" max="2819" width="19.375" style="1" customWidth="1"/>
    <col min="2820" max="2820" width="15" style="1" customWidth="1"/>
    <col min="2821" max="2821" width="14.625" style="1" customWidth="1"/>
    <col min="2822" max="2822" width="14.875" style="1" customWidth="1"/>
    <col min="2823" max="2823" width="12.875" style="1" bestFit="1" customWidth="1"/>
    <col min="2824" max="2824" width="10.375" style="1" customWidth="1"/>
    <col min="2825" max="2825" width="9.875" style="1" bestFit="1" customWidth="1"/>
    <col min="2826" max="3072" width="9" style="1"/>
    <col min="3073" max="3073" width="8.25" style="1" customWidth="1"/>
    <col min="3074" max="3074" width="11.875" style="1" customWidth="1"/>
    <col min="3075" max="3075" width="19.375" style="1" customWidth="1"/>
    <col min="3076" max="3076" width="15" style="1" customWidth="1"/>
    <col min="3077" max="3077" width="14.625" style="1" customWidth="1"/>
    <col min="3078" max="3078" width="14.875" style="1" customWidth="1"/>
    <col min="3079" max="3079" width="12.875" style="1" bestFit="1" customWidth="1"/>
    <col min="3080" max="3080" width="10.375" style="1" customWidth="1"/>
    <col min="3081" max="3081" width="9.875" style="1" bestFit="1" customWidth="1"/>
    <col min="3082" max="3328" width="9" style="1"/>
    <col min="3329" max="3329" width="8.25" style="1" customWidth="1"/>
    <col min="3330" max="3330" width="11.875" style="1" customWidth="1"/>
    <col min="3331" max="3331" width="19.375" style="1" customWidth="1"/>
    <col min="3332" max="3332" width="15" style="1" customWidth="1"/>
    <col min="3333" max="3333" width="14.625" style="1" customWidth="1"/>
    <col min="3334" max="3334" width="14.875" style="1" customWidth="1"/>
    <col min="3335" max="3335" width="12.875" style="1" bestFit="1" customWidth="1"/>
    <col min="3336" max="3336" width="10.375" style="1" customWidth="1"/>
    <col min="3337" max="3337" width="9.875" style="1" bestFit="1" customWidth="1"/>
    <col min="3338" max="3584" width="9" style="1"/>
    <col min="3585" max="3585" width="8.25" style="1" customWidth="1"/>
    <col min="3586" max="3586" width="11.875" style="1" customWidth="1"/>
    <col min="3587" max="3587" width="19.375" style="1" customWidth="1"/>
    <col min="3588" max="3588" width="15" style="1" customWidth="1"/>
    <col min="3589" max="3589" width="14.625" style="1" customWidth="1"/>
    <col min="3590" max="3590" width="14.875" style="1" customWidth="1"/>
    <col min="3591" max="3591" width="12.875" style="1" bestFit="1" customWidth="1"/>
    <col min="3592" max="3592" width="10.375" style="1" customWidth="1"/>
    <col min="3593" max="3593" width="9.875" style="1" bestFit="1" customWidth="1"/>
    <col min="3594" max="3840" width="9" style="1"/>
    <col min="3841" max="3841" width="8.25" style="1" customWidth="1"/>
    <col min="3842" max="3842" width="11.875" style="1" customWidth="1"/>
    <col min="3843" max="3843" width="19.375" style="1" customWidth="1"/>
    <col min="3844" max="3844" width="15" style="1" customWidth="1"/>
    <col min="3845" max="3845" width="14.625" style="1" customWidth="1"/>
    <col min="3846" max="3846" width="14.875" style="1" customWidth="1"/>
    <col min="3847" max="3847" width="12.875" style="1" bestFit="1" customWidth="1"/>
    <col min="3848" max="3848" width="10.375" style="1" customWidth="1"/>
    <col min="3849" max="3849" width="9.875" style="1" bestFit="1" customWidth="1"/>
    <col min="3850" max="4096" width="9" style="1"/>
    <col min="4097" max="4097" width="8.25" style="1" customWidth="1"/>
    <col min="4098" max="4098" width="11.875" style="1" customWidth="1"/>
    <col min="4099" max="4099" width="19.375" style="1" customWidth="1"/>
    <col min="4100" max="4100" width="15" style="1" customWidth="1"/>
    <col min="4101" max="4101" width="14.625" style="1" customWidth="1"/>
    <col min="4102" max="4102" width="14.875" style="1" customWidth="1"/>
    <col min="4103" max="4103" width="12.875" style="1" bestFit="1" customWidth="1"/>
    <col min="4104" max="4104" width="10.375" style="1" customWidth="1"/>
    <col min="4105" max="4105" width="9.875" style="1" bestFit="1" customWidth="1"/>
    <col min="4106" max="4352" width="9" style="1"/>
    <col min="4353" max="4353" width="8.25" style="1" customWidth="1"/>
    <col min="4354" max="4354" width="11.875" style="1" customWidth="1"/>
    <col min="4355" max="4355" width="19.375" style="1" customWidth="1"/>
    <col min="4356" max="4356" width="15" style="1" customWidth="1"/>
    <col min="4357" max="4357" width="14.625" style="1" customWidth="1"/>
    <col min="4358" max="4358" width="14.875" style="1" customWidth="1"/>
    <col min="4359" max="4359" width="12.875" style="1" bestFit="1" customWidth="1"/>
    <col min="4360" max="4360" width="10.375" style="1" customWidth="1"/>
    <col min="4361" max="4361" width="9.875" style="1" bestFit="1" customWidth="1"/>
    <col min="4362" max="4608" width="9" style="1"/>
    <col min="4609" max="4609" width="8.25" style="1" customWidth="1"/>
    <col min="4610" max="4610" width="11.875" style="1" customWidth="1"/>
    <col min="4611" max="4611" width="19.375" style="1" customWidth="1"/>
    <col min="4612" max="4612" width="15" style="1" customWidth="1"/>
    <col min="4613" max="4613" width="14.625" style="1" customWidth="1"/>
    <col min="4614" max="4614" width="14.875" style="1" customWidth="1"/>
    <col min="4615" max="4615" width="12.875" style="1" bestFit="1" customWidth="1"/>
    <col min="4616" max="4616" width="10.375" style="1" customWidth="1"/>
    <col min="4617" max="4617" width="9.875" style="1" bestFit="1" customWidth="1"/>
    <col min="4618" max="4864" width="9" style="1"/>
    <col min="4865" max="4865" width="8.25" style="1" customWidth="1"/>
    <col min="4866" max="4866" width="11.875" style="1" customWidth="1"/>
    <col min="4867" max="4867" width="19.375" style="1" customWidth="1"/>
    <col min="4868" max="4868" width="15" style="1" customWidth="1"/>
    <col min="4869" max="4869" width="14.625" style="1" customWidth="1"/>
    <col min="4870" max="4870" width="14.875" style="1" customWidth="1"/>
    <col min="4871" max="4871" width="12.875" style="1" bestFit="1" customWidth="1"/>
    <col min="4872" max="4872" width="10.375" style="1" customWidth="1"/>
    <col min="4873" max="4873" width="9.875" style="1" bestFit="1" customWidth="1"/>
    <col min="4874" max="5120" width="9" style="1"/>
    <col min="5121" max="5121" width="8.25" style="1" customWidth="1"/>
    <col min="5122" max="5122" width="11.875" style="1" customWidth="1"/>
    <col min="5123" max="5123" width="19.375" style="1" customWidth="1"/>
    <col min="5124" max="5124" width="15" style="1" customWidth="1"/>
    <col min="5125" max="5125" width="14.625" style="1" customWidth="1"/>
    <col min="5126" max="5126" width="14.875" style="1" customWidth="1"/>
    <col min="5127" max="5127" width="12.875" style="1" bestFit="1" customWidth="1"/>
    <col min="5128" max="5128" width="10.375" style="1" customWidth="1"/>
    <col min="5129" max="5129" width="9.875" style="1" bestFit="1" customWidth="1"/>
    <col min="5130" max="5376" width="9" style="1"/>
    <col min="5377" max="5377" width="8.25" style="1" customWidth="1"/>
    <col min="5378" max="5378" width="11.875" style="1" customWidth="1"/>
    <col min="5379" max="5379" width="19.375" style="1" customWidth="1"/>
    <col min="5380" max="5380" width="15" style="1" customWidth="1"/>
    <col min="5381" max="5381" width="14.625" style="1" customWidth="1"/>
    <col min="5382" max="5382" width="14.875" style="1" customWidth="1"/>
    <col min="5383" max="5383" width="12.875" style="1" bestFit="1" customWidth="1"/>
    <col min="5384" max="5384" width="10.375" style="1" customWidth="1"/>
    <col min="5385" max="5385" width="9.875" style="1" bestFit="1" customWidth="1"/>
    <col min="5386" max="5632" width="9" style="1"/>
    <col min="5633" max="5633" width="8.25" style="1" customWidth="1"/>
    <col min="5634" max="5634" width="11.875" style="1" customWidth="1"/>
    <col min="5635" max="5635" width="19.375" style="1" customWidth="1"/>
    <col min="5636" max="5636" width="15" style="1" customWidth="1"/>
    <col min="5637" max="5637" width="14.625" style="1" customWidth="1"/>
    <col min="5638" max="5638" width="14.875" style="1" customWidth="1"/>
    <col min="5639" max="5639" width="12.875" style="1" bestFit="1" customWidth="1"/>
    <col min="5640" max="5640" width="10.375" style="1" customWidth="1"/>
    <col min="5641" max="5641" width="9.875" style="1" bestFit="1" customWidth="1"/>
    <col min="5642" max="5888" width="9" style="1"/>
    <col min="5889" max="5889" width="8.25" style="1" customWidth="1"/>
    <col min="5890" max="5890" width="11.875" style="1" customWidth="1"/>
    <col min="5891" max="5891" width="19.375" style="1" customWidth="1"/>
    <col min="5892" max="5892" width="15" style="1" customWidth="1"/>
    <col min="5893" max="5893" width="14.625" style="1" customWidth="1"/>
    <col min="5894" max="5894" width="14.875" style="1" customWidth="1"/>
    <col min="5895" max="5895" width="12.875" style="1" bestFit="1" customWidth="1"/>
    <col min="5896" max="5896" width="10.375" style="1" customWidth="1"/>
    <col min="5897" max="5897" width="9.875" style="1" bestFit="1" customWidth="1"/>
    <col min="5898" max="6144" width="9" style="1"/>
    <col min="6145" max="6145" width="8.25" style="1" customWidth="1"/>
    <col min="6146" max="6146" width="11.875" style="1" customWidth="1"/>
    <col min="6147" max="6147" width="19.375" style="1" customWidth="1"/>
    <col min="6148" max="6148" width="15" style="1" customWidth="1"/>
    <col min="6149" max="6149" width="14.625" style="1" customWidth="1"/>
    <col min="6150" max="6150" width="14.875" style="1" customWidth="1"/>
    <col min="6151" max="6151" width="12.875" style="1" bestFit="1" customWidth="1"/>
    <col min="6152" max="6152" width="10.375" style="1" customWidth="1"/>
    <col min="6153" max="6153" width="9.875" style="1" bestFit="1" customWidth="1"/>
    <col min="6154" max="6400" width="9" style="1"/>
    <col min="6401" max="6401" width="8.25" style="1" customWidth="1"/>
    <col min="6402" max="6402" width="11.875" style="1" customWidth="1"/>
    <col min="6403" max="6403" width="19.375" style="1" customWidth="1"/>
    <col min="6404" max="6404" width="15" style="1" customWidth="1"/>
    <col min="6405" max="6405" width="14.625" style="1" customWidth="1"/>
    <col min="6406" max="6406" width="14.875" style="1" customWidth="1"/>
    <col min="6407" max="6407" width="12.875" style="1" bestFit="1" customWidth="1"/>
    <col min="6408" max="6408" width="10.375" style="1" customWidth="1"/>
    <col min="6409" max="6409" width="9.875" style="1" bestFit="1" customWidth="1"/>
    <col min="6410" max="6656" width="9" style="1"/>
    <col min="6657" max="6657" width="8.25" style="1" customWidth="1"/>
    <col min="6658" max="6658" width="11.875" style="1" customWidth="1"/>
    <col min="6659" max="6659" width="19.375" style="1" customWidth="1"/>
    <col min="6660" max="6660" width="15" style="1" customWidth="1"/>
    <col min="6661" max="6661" width="14.625" style="1" customWidth="1"/>
    <col min="6662" max="6662" width="14.875" style="1" customWidth="1"/>
    <col min="6663" max="6663" width="12.875" style="1" bestFit="1" customWidth="1"/>
    <col min="6664" max="6664" width="10.375" style="1" customWidth="1"/>
    <col min="6665" max="6665" width="9.875" style="1" bestFit="1" customWidth="1"/>
    <col min="6666" max="6912" width="9" style="1"/>
    <col min="6913" max="6913" width="8.25" style="1" customWidth="1"/>
    <col min="6914" max="6914" width="11.875" style="1" customWidth="1"/>
    <col min="6915" max="6915" width="19.375" style="1" customWidth="1"/>
    <col min="6916" max="6916" width="15" style="1" customWidth="1"/>
    <col min="6917" max="6917" width="14.625" style="1" customWidth="1"/>
    <col min="6918" max="6918" width="14.875" style="1" customWidth="1"/>
    <col min="6919" max="6919" width="12.875" style="1" bestFit="1" customWidth="1"/>
    <col min="6920" max="6920" width="10.375" style="1" customWidth="1"/>
    <col min="6921" max="6921" width="9.875" style="1" bestFit="1" customWidth="1"/>
    <col min="6922" max="7168" width="9" style="1"/>
    <col min="7169" max="7169" width="8.25" style="1" customWidth="1"/>
    <col min="7170" max="7170" width="11.875" style="1" customWidth="1"/>
    <col min="7171" max="7171" width="19.375" style="1" customWidth="1"/>
    <col min="7172" max="7172" width="15" style="1" customWidth="1"/>
    <col min="7173" max="7173" width="14.625" style="1" customWidth="1"/>
    <col min="7174" max="7174" width="14.875" style="1" customWidth="1"/>
    <col min="7175" max="7175" width="12.875" style="1" bestFit="1" customWidth="1"/>
    <col min="7176" max="7176" width="10.375" style="1" customWidth="1"/>
    <col min="7177" max="7177" width="9.875" style="1" bestFit="1" customWidth="1"/>
    <col min="7178" max="7424" width="9" style="1"/>
    <col min="7425" max="7425" width="8.25" style="1" customWidth="1"/>
    <col min="7426" max="7426" width="11.875" style="1" customWidth="1"/>
    <col min="7427" max="7427" width="19.375" style="1" customWidth="1"/>
    <col min="7428" max="7428" width="15" style="1" customWidth="1"/>
    <col min="7429" max="7429" width="14.625" style="1" customWidth="1"/>
    <col min="7430" max="7430" width="14.875" style="1" customWidth="1"/>
    <col min="7431" max="7431" width="12.875" style="1" bestFit="1" customWidth="1"/>
    <col min="7432" max="7432" width="10.375" style="1" customWidth="1"/>
    <col min="7433" max="7433" width="9.875" style="1" bestFit="1" customWidth="1"/>
    <col min="7434" max="7680" width="9" style="1"/>
    <col min="7681" max="7681" width="8.25" style="1" customWidth="1"/>
    <col min="7682" max="7682" width="11.875" style="1" customWidth="1"/>
    <col min="7683" max="7683" width="19.375" style="1" customWidth="1"/>
    <col min="7684" max="7684" width="15" style="1" customWidth="1"/>
    <col min="7685" max="7685" width="14.625" style="1" customWidth="1"/>
    <col min="7686" max="7686" width="14.875" style="1" customWidth="1"/>
    <col min="7687" max="7687" width="12.875" style="1" bestFit="1" customWidth="1"/>
    <col min="7688" max="7688" width="10.375" style="1" customWidth="1"/>
    <col min="7689" max="7689" width="9.875" style="1" bestFit="1" customWidth="1"/>
    <col min="7690" max="7936" width="9" style="1"/>
    <col min="7937" max="7937" width="8.25" style="1" customWidth="1"/>
    <col min="7938" max="7938" width="11.875" style="1" customWidth="1"/>
    <col min="7939" max="7939" width="19.375" style="1" customWidth="1"/>
    <col min="7940" max="7940" width="15" style="1" customWidth="1"/>
    <col min="7941" max="7941" width="14.625" style="1" customWidth="1"/>
    <col min="7942" max="7942" width="14.875" style="1" customWidth="1"/>
    <col min="7943" max="7943" width="12.875" style="1" bestFit="1" customWidth="1"/>
    <col min="7944" max="7944" width="10.375" style="1" customWidth="1"/>
    <col min="7945" max="7945" width="9.875" style="1" bestFit="1" customWidth="1"/>
    <col min="7946" max="8192" width="9" style="1"/>
    <col min="8193" max="8193" width="8.25" style="1" customWidth="1"/>
    <col min="8194" max="8194" width="11.875" style="1" customWidth="1"/>
    <col min="8195" max="8195" width="19.375" style="1" customWidth="1"/>
    <col min="8196" max="8196" width="15" style="1" customWidth="1"/>
    <col min="8197" max="8197" width="14.625" style="1" customWidth="1"/>
    <col min="8198" max="8198" width="14.875" style="1" customWidth="1"/>
    <col min="8199" max="8199" width="12.875" style="1" bestFit="1" customWidth="1"/>
    <col min="8200" max="8200" width="10.375" style="1" customWidth="1"/>
    <col min="8201" max="8201" width="9.875" style="1" bestFit="1" customWidth="1"/>
    <col min="8202" max="8448" width="9" style="1"/>
    <col min="8449" max="8449" width="8.25" style="1" customWidth="1"/>
    <col min="8450" max="8450" width="11.875" style="1" customWidth="1"/>
    <col min="8451" max="8451" width="19.375" style="1" customWidth="1"/>
    <col min="8452" max="8452" width="15" style="1" customWidth="1"/>
    <col min="8453" max="8453" width="14.625" style="1" customWidth="1"/>
    <col min="8454" max="8454" width="14.875" style="1" customWidth="1"/>
    <col min="8455" max="8455" width="12.875" style="1" bestFit="1" customWidth="1"/>
    <col min="8456" max="8456" width="10.375" style="1" customWidth="1"/>
    <col min="8457" max="8457" width="9.875" style="1" bestFit="1" customWidth="1"/>
    <col min="8458" max="8704" width="9" style="1"/>
    <col min="8705" max="8705" width="8.25" style="1" customWidth="1"/>
    <col min="8706" max="8706" width="11.875" style="1" customWidth="1"/>
    <col min="8707" max="8707" width="19.375" style="1" customWidth="1"/>
    <col min="8708" max="8708" width="15" style="1" customWidth="1"/>
    <col min="8709" max="8709" width="14.625" style="1" customWidth="1"/>
    <col min="8710" max="8710" width="14.875" style="1" customWidth="1"/>
    <col min="8711" max="8711" width="12.875" style="1" bestFit="1" customWidth="1"/>
    <col min="8712" max="8712" width="10.375" style="1" customWidth="1"/>
    <col min="8713" max="8713" width="9.875" style="1" bestFit="1" customWidth="1"/>
    <col min="8714" max="8960" width="9" style="1"/>
    <col min="8961" max="8961" width="8.25" style="1" customWidth="1"/>
    <col min="8962" max="8962" width="11.875" style="1" customWidth="1"/>
    <col min="8963" max="8963" width="19.375" style="1" customWidth="1"/>
    <col min="8964" max="8964" width="15" style="1" customWidth="1"/>
    <col min="8965" max="8965" width="14.625" style="1" customWidth="1"/>
    <col min="8966" max="8966" width="14.875" style="1" customWidth="1"/>
    <col min="8967" max="8967" width="12.875" style="1" bestFit="1" customWidth="1"/>
    <col min="8968" max="8968" width="10.375" style="1" customWidth="1"/>
    <col min="8969" max="8969" width="9.875" style="1" bestFit="1" customWidth="1"/>
    <col min="8970" max="9216" width="9" style="1"/>
    <col min="9217" max="9217" width="8.25" style="1" customWidth="1"/>
    <col min="9218" max="9218" width="11.875" style="1" customWidth="1"/>
    <col min="9219" max="9219" width="19.375" style="1" customWidth="1"/>
    <col min="9220" max="9220" width="15" style="1" customWidth="1"/>
    <col min="9221" max="9221" width="14.625" style="1" customWidth="1"/>
    <col min="9222" max="9222" width="14.875" style="1" customWidth="1"/>
    <col min="9223" max="9223" width="12.875" style="1" bestFit="1" customWidth="1"/>
    <col min="9224" max="9224" width="10.375" style="1" customWidth="1"/>
    <col min="9225" max="9225" width="9.875" style="1" bestFit="1" customWidth="1"/>
    <col min="9226" max="9472" width="9" style="1"/>
    <col min="9473" max="9473" width="8.25" style="1" customWidth="1"/>
    <col min="9474" max="9474" width="11.875" style="1" customWidth="1"/>
    <col min="9475" max="9475" width="19.375" style="1" customWidth="1"/>
    <col min="9476" max="9476" width="15" style="1" customWidth="1"/>
    <col min="9477" max="9477" width="14.625" style="1" customWidth="1"/>
    <col min="9478" max="9478" width="14.875" style="1" customWidth="1"/>
    <col min="9479" max="9479" width="12.875" style="1" bestFit="1" customWidth="1"/>
    <col min="9480" max="9480" width="10.375" style="1" customWidth="1"/>
    <col min="9481" max="9481" width="9.875" style="1" bestFit="1" customWidth="1"/>
    <col min="9482" max="9728" width="9" style="1"/>
    <col min="9729" max="9729" width="8.25" style="1" customWidth="1"/>
    <col min="9730" max="9730" width="11.875" style="1" customWidth="1"/>
    <col min="9731" max="9731" width="19.375" style="1" customWidth="1"/>
    <col min="9732" max="9732" width="15" style="1" customWidth="1"/>
    <col min="9733" max="9733" width="14.625" style="1" customWidth="1"/>
    <col min="9734" max="9734" width="14.875" style="1" customWidth="1"/>
    <col min="9735" max="9735" width="12.875" style="1" bestFit="1" customWidth="1"/>
    <col min="9736" max="9736" width="10.375" style="1" customWidth="1"/>
    <col min="9737" max="9737" width="9.875" style="1" bestFit="1" customWidth="1"/>
    <col min="9738" max="9984" width="9" style="1"/>
    <col min="9985" max="9985" width="8.25" style="1" customWidth="1"/>
    <col min="9986" max="9986" width="11.875" style="1" customWidth="1"/>
    <col min="9987" max="9987" width="19.375" style="1" customWidth="1"/>
    <col min="9988" max="9988" width="15" style="1" customWidth="1"/>
    <col min="9989" max="9989" width="14.625" style="1" customWidth="1"/>
    <col min="9990" max="9990" width="14.875" style="1" customWidth="1"/>
    <col min="9991" max="9991" width="12.875" style="1" bestFit="1" customWidth="1"/>
    <col min="9992" max="9992" width="10.375" style="1" customWidth="1"/>
    <col min="9993" max="9993" width="9.875" style="1" bestFit="1" customWidth="1"/>
    <col min="9994" max="10240" width="9" style="1"/>
    <col min="10241" max="10241" width="8.25" style="1" customWidth="1"/>
    <col min="10242" max="10242" width="11.875" style="1" customWidth="1"/>
    <col min="10243" max="10243" width="19.375" style="1" customWidth="1"/>
    <col min="10244" max="10244" width="15" style="1" customWidth="1"/>
    <col min="10245" max="10245" width="14.625" style="1" customWidth="1"/>
    <col min="10246" max="10246" width="14.875" style="1" customWidth="1"/>
    <col min="10247" max="10247" width="12.875" style="1" bestFit="1" customWidth="1"/>
    <col min="10248" max="10248" width="10.375" style="1" customWidth="1"/>
    <col min="10249" max="10249" width="9.875" style="1" bestFit="1" customWidth="1"/>
    <col min="10250" max="10496" width="9" style="1"/>
    <col min="10497" max="10497" width="8.25" style="1" customWidth="1"/>
    <col min="10498" max="10498" width="11.875" style="1" customWidth="1"/>
    <col min="10499" max="10499" width="19.375" style="1" customWidth="1"/>
    <col min="10500" max="10500" width="15" style="1" customWidth="1"/>
    <col min="10501" max="10501" width="14.625" style="1" customWidth="1"/>
    <col min="10502" max="10502" width="14.875" style="1" customWidth="1"/>
    <col min="10503" max="10503" width="12.875" style="1" bestFit="1" customWidth="1"/>
    <col min="10504" max="10504" width="10.375" style="1" customWidth="1"/>
    <col min="10505" max="10505" width="9.875" style="1" bestFit="1" customWidth="1"/>
    <col min="10506" max="10752" width="9" style="1"/>
    <col min="10753" max="10753" width="8.25" style="1" customWidth="1"/>
    <col min="10754" max="10754" width="11.875" style="1" customWidth="1"/>
    <col min="10755" max="10755" width="19.375" style="1" customWidth="1"/>
    <col min="10756" max="10756" width="15" style="1" customWidth="1"/>
    <col min="10757" max="10757" width="14.625" style="1" customWidth="1"/>
    <col min="10758" max="10758" width="14.875" style="1" customWidth="1"/>
    <col min="10759" max="10759" width="12.875" style="1" bestFit="1" customWidth="1"/>
    <col min="10760" max="10760" width="10.375" style="1" customWidth="1"/>
    <col min="10761" max="10761" width="9.875" style="1" bestFit="1" customWidth="1"/>
    <col min="10762" max="11008" width="9" style="1"/>
    <col min="11009" max="11009" width="8.25" style="1" customWidth="1"/>
    <col min="11010" max="11010" width="11.875" style="1" customWidth="1"/>
    <col min="11011" max="11011" width="19.375" style="1" customWidth="1"/>
    <col min="11012" max="11012" width="15" style="1" customWidth="1"/>
    <col min="11013" max="11013" width="14.625" style="1" customWidth="1"/>
    <col min="11014" max="11014" width="14.875" style="1" customWidth="1"/>
    <col min="11015" max="11015" width="12.875" style="1" bestFit="1" customWidth="1"/>
    <col min="11016" max="11016" width="10.375" style="1" customWidth="1"/>
    <col min="11017" max="11017" width="9.875" style="1" bestFit="1" customWidth="1"/>
    <col min="11018" max="11264" width="9" style="1"/>
    <col min="11265" max="11265" width="8.25" style="1" customWidth="1"/>
    <col min="11266" max="11266" width="11.875" style="1" customWidth="1"/>
    <col min="11267" max="11267" width="19.375" style="1" customWidth="1"/>
    <col min="11268" max="11268" width="15" style="1" customWidth="1"/>
    <col min="11269" max="11269" width="14.625" style="1" customWidth="1"/>
    <col min="11270" max="11270" width="14.875" style="1" customWidth="1"/>
    <col min="11271" max="11271" width="12.875" style="1" bestFit="1" customWidth="1"/>
    <col min="11272" max="11272" width="10.375" style="1" customWidth="1"/>
    <col min="11273" max="11273" width="9.875" style="1" bestFit="1" customWidth="1"/>
    <col min="11274" max="11520" width="9" style="1"/>
    <col min="11521" max="11521" width="8.25" style="1" customWidth="1"/>
    <col min="11522" max="11522" width="11.875" style="1" customWidth="1"/>
    <col min="11523" max="11523" width="19.375" style="1" customWidth="1"/>
    <col min="11524" max="11524" width="15" style="1" customWidth="1"/>
    <col min="11525" max="11525" width="14.625" style="1" customWidth="1"/>
    <col min="11526" max="11526" width="14.875" style="1" customWidth="1"/>
    <col min="11527" max="11527" width="12.875" style="1" bestFit="1" customWidth="1"/>
    <col min="11528" max="11528" width="10.375" style="1" customWidth="1"/>
    <col min="11529" max="11529" width="9.875" style="1" bestFit="1" customWidth="1"/>
    <col min="11530" max="11776" width="9" style="1"/>
    <col min="11777" max="11777" width="8.25" style="1" customWidth="1"/>
    <col min="11778" max="11778" width="11.875" style="1" customWidth="1"/>
    <col min="11779" max="11779" width="19.375" style="1" customWidth="1"/>
    <col min="11780" max="11780" width="15" style="1" customWidth="1"/>
    <col min="11781" max="11781" width="14.625" style="1" customWidth="1"/>
    <col min="11782" max="11782" width="14.875" style="1" customWidth="1"/>
    <col min="11783" max="11783" width="12.875" style="1" bestFit="1" customWidth="1"/>
    <col min="11784" max="11784" width="10.375" style="1" customWidth="1"/>
    <col min="11785" max="11785" width="9.875" style="1" bestFit="1" customWidth="1"/>
    <col min="11786" max="12032" width="9" style="1"/>
    <col min="12033" max="12033" width="8.25" style="1" customWidth="1"/>
    <col min="12034" max="12034" width="11.875" style="1" customWidth="1"/>
    <col min="12035" max="12035" width="19.375" style="1" customWidth="1"/>
    <col min="12036" max="12036" width="15" style="1" customWidth="1"/>
    <col min="12037" max="12037" width="14.625" style="1" customWidth="1"/>
    <col min="12038" max="12038" width="14.875" style="1" customWidth="1"/>
    <col min="12039" max="12039" width="12.875" style="1" bestFit="1" customWidth="1"/>
    <col min="12040" max="12040" width="10.375" style="1" customWidth="1"/>
    <col min="12041" max="12041" width="9.875" style="1" bestFit="1" customWidth="1"/>
    <col min="12042" max="12288" width="9" style="1"/>
    <col min="12289" max="12289" width="8.25" style="1" customWidth="1"/>
    <col min="12290" max="12290" width="11.875" style="1" customWidth="1"/>
    <col min="12291" max="12291" width="19.375" style="1" customWidth="1"/>
    <col min="12292" max="12292" width="15" style="1" customWidth="1"/>
    <col min="12293" max="12293" width="14.625" style="1" customWidth="1"/>
    <col min="12294" max="12294" width="14.875" style="1" customWidth="1"/>
    <col min="12295" max="12295" width="12.875" style="1" bestFit="1" customWidth="1"/>
    <col min="12296" max="12296" width="10.375" style="1" customWidth="1"/>
    <col min="12297" max="12297" width="9.875" style="1" bestFit="1" customWidth="1"/>
    <col min="12298" max="12544" width="9" style="1"/>
    <col min="12545" max="12545" width="8.25" style="1" customWidth="1"/>
    <col min="12546" max="12546" width="11.875" style="1" customWidth="1"/>
    <col min="12547" max="12547" width="19.375" style="1" customWidth="1"/>
    <col min="12548" max="12548" width="15" style="1" customWidth="1"/>
    <col min="12549" max="12549" width="14.625" style="1" customWidth="1"/>
    <col min="12550" max="12550" width="14.875" style="1" customWidth="1"/>
    <col min="12551" max="12551" width="12.875" style="1" bestFit="1" customWidth="1"/>
    <col min="12552" max="12552" width="10.375" style="1" customWidth="1"/>
    <col min="12553" max="12553" width="9.875" style="1" bestFit="1" customWidth="1"/>
    <col min="12554" max="12800" width="9" style="1"/>
    <col min="12801" max="12801" width="8.25" style="1" customWidth="1"/>
    <col min="12802" max="12802" width="11.875" style="1" customWidth="1"/>
    <col min="12803" max="12803" width="19.375" style="1" customWidth="1"/>
    <col min="12804" max="12804" width="15" style="1" customWidth="1"/>
    <col min="12805" max="12805" width="14.625" style="1" customWidth="1"/>
    <col min="12806" max="12806" width="14.875" style="1" customWidth="1"/>
    <col min="12807" max="12807" width="12.875" style="1" bestFit="1" customWidth="1"/>
    <col min="12808" max="12808" width="10.375" style="1" customWidth="1"/>
    <col min="12809" max="12809" width="9.875" style="1" bestFit="1" customWidth="1"/>
    <col min="12810" max="13056" width="9" style="1"/>
    <col min="13057" max="13057" width="8.25" style="1" customWidth="1"/>
    <col min="13058" max="13058" width="11.875" style="1" customWidth="1"/>
    <col min="13059" max="13059" width="19.375" style="1" customWidth="1"/>
    <col min="13060" max="13060" width="15" style="1" customWidth="1"/>
    <col min="13061" max="13061" width="14.625" style="1" customWidth="1"/>
    <col min="13062" max="13062" width="14.875" style="1" customWidth="1"/>
    <col min="13063" max="13063" width="12.875" style="1" bestFit="1" customWidth="1"/>
    <col min="13064" max="13064" width="10.375" style="1" customWidth="1"/>
    <col min="13065" max="13065" width="9.875" style="1" bestFit="1" customWidth="1"/>
    <col min="13066" max="13312" width="9" style="1"/>
    <col min="13313" max="13313" width="8.25" style="1" customWidth="1"/>
    <col min="13314" max="13314" width="11.875" style="1" customWidth="1"/>
    <col min="13315" max="13315" width="19.375" style="1" customWidth="1"/>
    <col min="13316" max="13316" width="15" style="1" customWidth="1"/>
    <col min="13317" max="13317" width="14.625" style="1" customWidth="1"/>
    <col min="13318" max="13318" width="14.875" style="1" customWidth="1"/>
    <col min="13319" max="13319" width="12.875" style="1" bestFit="1" customWidth="1"/>
    <col min="13320" max="13320" width="10.375" style="1" customWidth="1"/>
    <col min="13321" max="13321" width="9.875" style="1" bestFit="1" customWidth="1"/>
    <col min="13322" max="13568" width="9" style="1"/>
    <col min="13569" max="13569" width="8.25" style="1" customWidth="1"/>
    <col min="13570" max="13570" width="11.875" style="1" customWidth="1"/>
    <col min="13571" max="13571" width="19.375" style="1" customWidth="1"/>
    <col min="13572" max="13572" width="15" style="1" customWidth="1"/>
    <col min="13573" max="13573" width="14.625" style="1" customWidth="1"/>
    <col min="13574" max="13574" width="14.875" style="1" customWidth="1"/>
    <col min="13575" max="13575" width="12.875" style="1" bestFit="1" customWidth="1"/>
    <col min="13576" max="13576" width="10.375" style="1" customWidth="1"/>
    <col min="13577" max="13577" width="9.875" style="1" bestFit="1" customWidth="1"/>
    <col min="13578" max="13824" width="9" style="1"/>
    <col min="13825" max="13825" width="8.25" style="1" customWidth="1"/>
    <col min="13826" max="13826" width="11.875" style="1" customWidth="1"/>
    <col min="13827" max="13827" width="19.375" style="1" customWidth="1"/>
    <col min="13828" max="13828" width="15" style="1" customWidth="1"/>
    <col min="13829" max="13829" width="14.625" style="1" customWidth="1"/>
    <col min="13830" max="13830" width="14.875" style="1" customWidth="1"/>
    <col min="13831" max="13831" width="12.875" style="1" bestFit="1" customWidth="1"/>
    <col min="13832" max="13832" width="10.375" style="1" customWidth="1"/>
    <col min="13833" max="13833" width="9.875" style="1" bestFit="1" customWidth="1"/>
    <col min="13834" max="14080" width="9" style="1"/>
    <col min="14081" max="14081" width="8.25" style="1" customWidth="1"/>
    <col min="14082" max="14082" width="11.875" style="1" customWidth="1"/>
    <col min="14083" max="14083" width="19.375" style="1" customWidth="1"/>
    <col min="14084" max="14084" width="15" style="1" customWidth="1"/>
    <col min="14085" max="14085" width="14.625" style="1" customWidth="1"/>
    <col min="14086" max="14086" width="14.875" style="1" customWidth="1"/>
    <col min="14087" max="14087" width="12.875" style="1" bestFit="1" customWidth="1"/>
    <col min="14088" max="14088" width="10.375" style="1" customWidth="1"/>
    <col min="14089" max="14089" width="9.875" style="1" bestFit="1" customWidth="1"/>
    <col min="14090" max="14336" width="9" style="1"/>
    <col min="14337" max="14337" width="8.25" style="1" customWidth="1"/>
    <col min="14338" max="14338" width="11.875" style="1" customWidth="1"/>
    <col min="14339" max="14339" width="19.375" style="1" customWidth="1"/>
    <col min="14340" max="14340" width="15" style="1" customWidth="1"/>
    <col min="14341" max="14341" width="14.625" style="1" customWidth="1"/>
    <col min="14342" max="14342" width="14.875" style="1" customWidth="1"/>
    <col min="14343" max="14343" width="12.875" style="1" bestFit="1" customWidth="1"/>
    <col min="14344" max="14344" width="10.375" style="1" customWidth="1"/>
    <col min="14345" max="14345" width="9.875" style="1" bestFit="1" customWidth="1"/>
    <col min="14346" max="14592" width="9" style="1"/>
    <col min="14593" max="14593" width="8.25" style="1" customWidth="1"/>
    <col min="14594" max="14594" width="11.875" style="1" customWidth="1"/>
    <col min="14595" max="14595" width="19.375" style="1" customWidth="1"/>
    <col min="14596" max="14596" width="15" style="1" customWidth="1"/>
    <col min="14597" max="14597" width="14.625" style="1" customWidth="1"/>
    <col min="14598" max="14598" width="14.875" style="1" customWidth="1"/>
    <col min="14599" max="14599" width="12.875" style="1" bestFit="1" customWidth="1"/>
    <col min="14600" max="14600" width="10.375" style="1" customWidth="1"/>
    <col min="14601" max="14601" width="9.875" style="1" bestFit="1" customWidth="1"/>
    <col min="14602" max="14848" width="9" style="1"/>
    <col min="14849" max="14849" width="8.25" style="1" customWidth="1"/>
    <col min="14850" max="14850" width="11.875" style="1" customWidth="1"/>
    <col min="14851" max="14851" width="19.375" style="1" customWidth="1"/>
    <col min="14852" max="14852" width="15" style="1" customWidth="1"/>
    <col min="14853" max="14853" width="14.625" style="1" customWidth="1"/>
    <col min="14854" max="14854" width="14.875" style="1" customWidth="1"/>
    <col min="14855" max="14855" width="12.875" style="1" bestFit="1" customWidth="1"/>
    <col min="14856" max="14856" width="10.375" style="1" customWidth="1"/>
    <col min="14857" max="14857" width="9.875" style="1" bestFit="1" customWidth="1"/>
    <col min="14858" max="15104" width="9" style="1"/>
    <col min="15105" max="15105" width="8.25" style="1" customWidth="1"/>
    <col min="15106" max="15106" width="11.875" style="1" customWidth="1"/>
    <col min="15107" max="15107" width="19.375" style="1" customWidth="1"/>
    <col min="15108" max="15108" width="15" style="1" customWidth="1"/>
    <col min="15109" max="15109" width="14.625" style="1" customWidth="1"/>
    <col min="15110" max="15110" width="14.875" style="1" customWidth="1"/>
    <col min="15111" max="15111" width="12.875" style="1" bestFit="1" customWidth="1"/>
    <col min="15112" max="15112" width="10.375" style="1" customWidth="1"/>
    <col min="15113" max="15113" width="9.875" style="1" bestFit="1" customWidth="1"/>
    <col min="15114" max="15360" width="9" style="1"/>
    <col min="15361" max="15361" width="8.25" style="1" customWidth="1"/>
    <col min="15362" max="15362" width="11.875" style="1" customWidth="1"/>
    <col min="15363" max="15363" width="19.375" style="1" customWidth="1"/>
    <col min="15364" max="15364" width="15" style="1" customWidth="1"/>
    <col min="15365" max="15365" width="14.625" style="1" customWidth="1"/>
    <col min="15366" max="15366" width="14.875" style="1" customWidth="1"/>
    <col min="15367" max="15367" width="12.875" style="1" bestFit="1" customWidth="1"/>
    <col min="15368" max="15368" width="10.375" style="1" customWidth="1"/>
    <col min="15369" max="15369" width="9.875" style="1" bestFit="1" customWidth="1"/>
    <col min="15370" max="15616" width="9" style="1"/>
    <col min="15617" max="15617" width="8.25" style="1" customWidth="1"/>
    <col min="15618" max="15618" width="11.875" style="1" customWidth="1"/>
    <col min="15619" max="15619" width="19.375" style="1" customWidth="1"/>
    <col min="15620" max="15620" width="15" style="1" customWidth="1"/>
    <col min="15621" max="15621" width="14.625" style="1" customWidth="1"/>
    <col min="15622" max="15622" width="14.875" style="1" customWidth="1"/>
    <col min="15623" max="15623" width="12.875" style="1" bestFit="1" customWidth="1"/>
    <col min="15624" max="15624" width="10.375" style="1" customWidth="1"/>
    <col min="15625" max="15625" width="9.875" style="1" bestFit="1" customWidth="1"/>
    <col min="15626" max="15872" width="9" style="1"/>
    <col min="15873" max="15873" width="8.25" style="1" customWidth="1"/>
    <col min="15874" max="15874" width="11.875" style="1" customWidth="1"/>
    <col min="15875" max="15875" width="19.375" style="1" customWidth="1"/>
    <col min="15876" max="15876" width="15" style="1" customWidth="1"/>
    <col min="15877" max="15877" width="14.625" style="1" customWidth="1"/>
    <col min="15878" max="15878" width="14.875" style="1" customWidth="1"/>
    <col min="15879" max="15879" width="12.875" style="1" bestFit="1" customWidth="1"/>
    <col min="15880" max="15880" width="10.375" style="1" customWidth="1"/>
    <col min="15881" max="15881" width="9.875" style="1" bestFit="1" customWidth="1"/>
    <col min="15882" max="16128" width="9" style="1"/>
    <col min="16129" max="16129" width="8.25" style="1" customWidth="1"/>
    <col min="16130" max="16130" width="11.875" style="1" customWidth="1"/>
    <col min="16131" max="16131" width="19.375" style="1" customWidth="1"/>
    <col min="16132" max="16132" width="15" style="1" customWidth="1"/>
    <col min="16133" max="16133" width="14.625" style="1" customWidth="1"/>
    <col min="16134" max="16134" width="14.875" style="1" customWidth="1"/>
    <col min="16135" max="16135" width="12.875" style="1" bestFit="1" customWidth="1"/>
    <col min="16136" max="16136" width="10.375" style="1" customWidth="1"/>
    <col min="16137" max="16137" width="9.875" style="1" bestFit="1" customWidth="1"/>
    <col min="16138" max="16384" width="9" style="1"/>
  </cols>
  <sheetData>
    <row r="1" spans="1:9" x14ac:dyDescent="0.25">
      <c r="A1" s="16" t="s">
        <v>348</v>
      </c>
    </row>
    <row r="2" spans="1:9" x14ac:dyDescent="0.25">
      <c r="B2" s="269" t="s">
        <v>656</v>
      </c>
      <c r="C2" s="270"/>
      <c r="D2" s="270"/>
      <c r="E2" s="270"/>
      <c r="F2" s="270"/>
      <c r="G2" s="270"/>
      <c r="H2" s="271"/>
    </row>
    <row r="3" spans="1:9" x14ac:dyDescent="0.25">
      <c r="B3" s="6" t="s">
        <v>657</v>
      </c>
      <c r="C3" s="6" t="s">
        <v>658</v>
      </c>
      <c r="D3" s="6" t="s">
        <v>659</v>
      </c>
      <c r="E3" s="6" t="s">
        <v>660</v>
      </c>
      <c r="F3" s="6" t="s">
        <v>661</v>
      </c>
      <c r="G3" s="6" t="s">
        <v>662</v>
      </c>
      <c r="H3" s="6" t="s">
        <v>53</v>
      </c>
    </row>
    <row r="4" spans="1:9" x14ac:dyDescent="0.25">
      <c r="B4" s="41" t="s">
        <v>663</v>
      </c>
      <c r="C4" s="41" t="s">
        <v>664</v>
      </c>
      <c r="D4" s="180">
        <v>39092</v>
      </c>
      <c r="E4" s="180">
        <v>39109</v>
      </c>
      <c r="F4" s="198">
        <f t="shared" ref="F4:F9" si="0">E4-D4</f>
        <v>17</v>
      </c>
      <c r="G4" s="142">
        <f t="shared" ref="G4:G9" si="1">VLOOKUP(C4,$C$15:$D$18,2,0)</f>
        <v>400000</v>
      </c>
      <c r="H4" s="142">
        <f t="shared" ref="H4:H9" si="2">(INT((E4-D4-WEEKDAY(E4)+8)/7)+F4)*G4</f>
        <v>7600000</v>
      </c>
      <c r="I4" s="199"/>
    </row>
    <row r="5" spans="1:9" x14ac:dyDescent="0.25">
      <c r="B5" s="41" t="s">
        <v>511</v>
      </c>
      <c r="C5" s="41" t="s">
        <v>665</v>
      </c>
      <c r="D5" s="180">
        <v>39115</v>
      </c>
      <c r="E5" s="180">
        <v>39145</v>
      </c>
      <c r="F5" s="198">
        <f t="shared" si="0"/>
        <v>30</v>
      </c>
      <c r="G5" s="142">
        <f t="shared" si="1"/>
        <v>300000</v>
      </c>
      <c r="H5" s="142">
        <f t="shared" si="2"/>
        <v>10500000</v>
      </c>
      <c r="I5" s="199"/>
    </row>
    <row r="6" spans="1:9" x14ac:dyDescent="0.25">
      <c r="B6" s="41" t="s">
        <v>609</v>
      </c>
      <c r="C6" s="41" t="s">
        <v>666</v>
      </c>
      <c r="D6" s="180">
        <v>39182</v>
      </c>
      <c r="E6" s="180">
        <v>39197</v>
      </c>
      <c r="F6" s="198">
        <f t="shared" si="0"/>
        <v>15</v>
      </c>
      <c r="G6" s="142">
        <f t="shared" si="1"/>
        <v>200000</v>
      </c>
      <c r="H6" s="142">
        <f t="shared" si="2"/>
        <v>3400000</v>
      </c>
      <c r="I6" s="199"/>
    </row>
    <row r="7" spans="1:9" x14ac:dyDescent="0.25">
      <c r="B7" s="41" t="s">
        <v>56</v>
      </c>
      <c r="C7" s="41" t="s">
        <v>667</v>
      </c>
      <c r="D7" s="180">
        <v>39222</v>
      </c>
      <c r="E7" s="180">
        <v>39227</v>
      </c>
      <c r="F7" s="198">
        <f t="shared" si="0"/>
        <v>5</v>
      </c>
      <c r="G7" s="142">
        <f t="shared" si="1"/>
        <v>450000</v>
      </c>
      <c r="H7" s="142">
        <f t="shared" si="2"/>
        <v>2700000</v>
      </c>
      <c r="I7" s="199"/>
    </row>
    <row r="8" spans="1:9" x14ac:dyDescent="0.25">
      <c r="B8" s="41" t="s">
        <v>668</v>
      </c>
      <c r="C8" s="41" t="s">
        <v>664</v>
      </c>
      <c r="D8" s="180">
        <v>39224</v>
      </c>
      <c r="E8" s="180">
        <v>39245</v>
      </c>
      <c r="F8" s="198">
        <f t="shared" si="0"/>
        <v>21</v>
      </c>
      <c r="G8" s="142">
        <f t="shared" si="1"/>
        <v>400000</v>
      </c>
      <c r="H8" s="142">
        <f t="shared" si="2"/>
        <v>9600000</v>
      </c>
      <c r="I8" s="199"/>
    </row>
    <row r="9" spans="1:9" x14ac:dyDescent="0.25">
      <c r="B9" s="41" t="s">
        <v>93</v>
      </c>
      <c r="C9" s="41" t="s">
        <v>666</v>
      </c>
      <c r="D9" s="180">
        <v>39246</v>
      </c>
      <c r="E9" s="180">
        <v>39249</v>
      </c>
      <c r="F9" s="198">
        <f t="shared" si="0"/>
        <v>3</v>
      </c>
      <c r="G9" s="142">
        <f t="shared" si="1"/>
        <v>200000</v>
      </c>
      <c r="H9" s="142">
        <f t="shared" si="2"/>
        <v>600000</v>
      </c>
      <c r="I9" s="199"/>
    </row>
    <row r="10" spans="1:9" x14ac:dyDescent="0.25">
      <c r="B10" s="223" t="s">
        <v>60</v>
      </c>
      <c r="C10" s="223"/>
      <c r="D10" s="223"/>
      <c r="E10" s="223"/>
      <c r="F10" s="124">
        <f>SUM(F4:F9)</f>
        <v>91</v>
      </c>
      <c r="G10" s="124"/>
      <c r="H10" s="124">
        <f>SUM(H4:H9)</f>
        <v>34400000</v>
      </c>
    </row>
    <row r="11" spans="1:9" x14ac:dyDescent="0.25">
      <c r="B11" s="269" t="s">
        <v>61</v>
      </c>
      <c r="C11" s="270"/>
      <c r="D11" s="270"/>
      <c r="E11" s="271"/>
      <c r="F11" s="124">
        <v>91</v>
      </c>
      <c r="G11" s="124"/>
      <c r="H11" s="177">
        <v>34400000</v>
      </c>
    </row>
    <row r="12" spans="1:9" x14ac:dyDescent="0.25">
      <c r="A12" s="16" t="s">
        <v>362</v>
      </c>
      <c r="B12" s="16"/>
      <c r="C12" s="16"/>
      <c r="D12" s="16"/>
      <c r="E12" s="2"/>
      <c r="F12" s="2"/>
      <c r="G12" s="2"/>
      <c r="H12" s="2"/>
    </row>
    <row r="13" spans="1:9" x14ac:dyDescent="0.25">
      <c r="B13" s="16"/>
      <c r="C13" s="223" t="s">
        <v>669</v>
      </c>
      <c r="D13" s="223"/>
      <c r="E13" s="2"/>
      <c r="F13" s="200"/>
      <c r="G13" s="2"/>
      <c r="H13" s="2"/>
    </row>
    <row r="14" spans="1:9" ht="31.5" x14ac:dyDescent="0.25">
      <c r="B14" s="16"/>
      <c r="C14" s="6" t="s">
        <v>658</v>
      </c>
      <c r="D14" s="40" t="s">
        <v>841</v>
      </c>
      <c r="E14" s="2"/>
      <c r="F14" s="200"/>
      <c r="G14" s="2"/>
      <c r="H14" s="2"/>
    </row>
    <row r="15" spans="1:9" x14ac:dyDescent="0.25">
      <c r="B15" s="16"/>
      <c r="C15" s="41" t="s">
        <v>666</v>
      </c>
      <c r="D15" s="175">
        <v>200000</v>
      </c>
      <c r="E15" s="2"/>
      <c r="F15" s="200"/>
      <c r="G15" s="2"/>
      <c r="H15" s="2"/>
    </row>
    <row r="16" spans="1:9" x14ac:dyDescent="0.25">
      <c r="B16" s="16"/>
      <c r="C16" s="41" t="s">
        <v>667</v>
      </c>
      <c r="D16" s="175">
        <v>450000</v>
      </c>
      <c r="E16" s="2"/>
      <c r="F16" s="200"/>
      <c r="G16" s="2"/>
      <c r="H16" s="2"/>
    </row>
    <row r="17" spans="1:8" x14ac:dyDescent="0.25">
      <c r="B17" s="16"/>
      <c r="C17" s="41" t="s">
        <v>665</v>
      </c>
      <c r="D17" s="175">
        <v>300000</v>
      </c>
      <c r="E17" s="2"/>
      <c r="F17" s="2"/>
      <c r="G17" s="2"/>
      <c r="H17" s="2"/>
    </row>
    <row r="18" spans="1:8" x14ac:dyDescent="0.25">
      <c r="B18" s="16"/>
      <c r="C18" s="41" t="s">
        <v>664</v>
      </c>
      <c r="D18" s="175">
        <v>400000</v>
      </c>
      <c r="E18" s="2"/>
      <c r="F18" s="2"/>
      <c r="G18" s="2"/>
      <c r="H18" s="2"/>
    </row>
    <row r="19" spans="1:8" x14ac:dyDescent="0.25">
      <c r="A19" s="16" t="s">
        <v>62</v>
      </c>
    </row>
    <row r="20" spans="1:8" x14ac:dyDescent="0.25">
      <c r="A20" s="16" t="s">
        <v>63</v>
      </c>
      <c r="B20" s="1" t="s">
        <v>842</v>
      </c>
    </row>
    <row r="21" spans="1:8" x14ac:dyDescent="0.25">
      <c r="A21" s="16" t="s">
        <v>64</v>
      </c>
      <c r="B21" s="1" t="s">
        <v>843</v>
      </c>
    </row>
    <row r="22" spans="1:8" x14ac:dyDescent="0.25">
      <c r="A22" s="16" t="s">
        <v>71</v>
      </c>
      <c r="B22" s="1" t="s">
        <v>844</v>
      </c>
    </row>
    <row r="23" spans="1:8" x14ac:dyDescent="0.25">
      <c r="A23" s="16"/>
      <c r="B23" s="2" t="s">
        <v>845</v>
      </c>
    </row>
    <row r="24" spans="1:8" x14ac:dyDescent="0.25">
      <c r="A24" s="16" t="s">
        <v>73</v>
      </c>
      <c r="B24" s="1" t="s">
        <v>846</v>
      </c>
    </row>
    <row r="25" spans="1:8" x14ac:dyDescent="0.25">
      <c r="A25" s="16" t="s">
        <v>74</v>
      </c>
      <c r="B25" s="1" t="s">
        <v>847</v>
      </c>
    </row>
    <row r="26" spans="1:8" x14ac:dyDescent="0.25">
      <c r="A26" s="8"/>
      <c r="B26" s="3"/>
      <c r="C26" s="8"/>
      <c r="D26" s="8"/>
      <c r="E26" s="8"/>
    </row>
    <row r="27" spans="1:8" x14ac:dyDescent="0.25">
      <c r="A27" s="8"/>
      <c r="B27" s="3"/>
      <c r="C27" s="223" t="s">
        <v>378</v>
      </c>
      <c r="D27" s="223"/>
      <c r="E27" s="223"/>
    </row>
    <row r="28" spans="1:8" x14ac:dyDescent="0.25">
      <c r="A28" s="8"/>
      <c r="B28" s="3"/>
      <c r="C28" s="6" t="s">
        <v>658</v>
      </c>
      <c r="D28" s="6" t="s">
        <v>670</v>
      </c>
      <c r="E28" s="6" t="s">
        <v>671</v>
      </c>
    </row>
    <row r="29" spans="1:8" x14ac:dyDescent="0.25">
      <c r="A29" s="3"/>
      <c r="B29" s="3"/>
      <c r="C29" s="41" t="s">
        <v>665</v>
      </c>
      <c r="D29" s="10">
        <f>SUMIF($C$4:$C$9,C29,$F$4:$F$9)</f>
        <v>30</v>
      </c>
      <c r="E29" s="142">
        <f>SUMIF($C$4:$C$9,C29,$H$4:$H$9)</f>
        <v>10500000</v>
      </c>
    </row>
    <row r="30" spans="1:8" x14ac:dyDescent="0.25">
      <c r="A30" s="3"/>
      <c r="B30" s="3"/>
      <c r="C30" s="41" t="s">
        <v>667</v>
      </c>
      <c r="D30" s="10">
        <f>SUMIF($C$4:$C$9,C30,$F$4:$F$9)</f>
        <v>5</v>
      </c>
      <c r="E30" s="142">
        <f>SUMIF($C$4:$C$9,C30,$H$4:$H$9)</f>
        <v>2700000</v>
      </c>
    </row>
    <row r="31" spans="1:8" x14ac:dyDescent="0.25">
      <c r="A31" s="3"/>
      <c r="B31" s="3"/>
      <c r="C31" s="41" t="s">
        <v>666</v>
      </c>
      <c r="D31" s="10">
        <f>SUMIF($C$4:$C$9,C31,$F$4:$F$9)</f>
        <v>18</v>
      </c>
      <c r="E31" s="142">
        <f>SUMIF($C$4:$C$9,C31,$H$4:$H$9)</f>
        <v>4000000</v>
      </c>
    </row>
    <row r="32" spans="1:8" x14ac:dyDescent="0.25">
      <c r="A32" s="3"/>
      <c r="B32" s="3"/>
      <c r="C32" s="41" t="s">
        <v>664</v>
      </c>
      <c r="D32" s="10">
        <f>SUMIF($C$4:$C$9,C32,$F$4:$F$9)</f>
        <v>38</v>
      </c>
      <c r="E32" s="142">
        <f>SUMIF($C$4:$C$9,C32,$H$4:$H$9)</f>
        <v>17200000</v>
      </c>
    </row>
    <row r="33" spans="1:5" x14ac:dyDescent="0.25">
      <c r="A33" s="3"/>
      <c r="B33" s="3"/>
      <c r="C33" s="6" t="s">
        <v>60</v>
      </c>
      <c r="D33" s="124">
        <f>SUM(D29:D32)</f>
        <v>91</v>
      </c>
      <c r="E33" s="177">
        <f>SUM(E29:E32)</f>
        <v>34400000</v>
      </c>
    </row>
    <row r="34" spans="1:5" x14ac:dyDescent="0.25">
      <c r="B34" s="8"/>
      <c r="C34" s="6" t="s">
        <v>61</v>
      </c>
      <c r="D34" s="177">
        <v>91</v>
      </c>
      <c r="E34" s="177">
        <v>34400000</v>
      </c>
    </row>
  </sheetData>
  <mergeCells count="5">
    <mergeCell ref="B2:H2"/>
    <mergeCell ref="B10:E10"/>
    <mergeCell ref="B11:E11"/>
    <mergeCell ref="C13:D13"/>
    <mergeCell ref="C27:E2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Q34"/>
  <sheetViews>
    <sheetView workbookViewId="0">
      <selection sqref="A1:XFD1048576"/>
    </sheetView>
  </sheetViews>
  <sheetFormatPr defaultRowHeight="15.75" x14ac:dyDescent="0.25"/>
  <cols>
    <col min="1" max="1" width="9" style="1"/>
    <col min="2" max="2" width="12.625" style="1" customWidth="1"/>
    <col min="3" max="3" width="9.5" style="1" customWidth="1"/>
    <col min="4" max="4" width="10.625" style="1" customWidth="1"/>
    <col min="5" max="5" width="9" style="1" bestFit="1" customWidth="1"/>
    <col min="6" max="6" width="10.625" style="1" customWidth="1"/>
    <col min="7" max="7" width="10.25" style="1" customWidth="1"/>
    <col min="8" max="8" width="11.25" style="1" customWidth="1"/>
    <col min="9" max="9" width="9.375" style="1" customWidth="1"/>
    <col min="10" max="10" width="9.25" style="1" customWidth="1"/>
    <col min="11" max="12" width="9" style="1" customWidth="1"/>
    <col min="13" max="13" width="11.25" style="1" customWidth="1"/>
    <col min="14" max="257" width="9" style="1"/>
    <col min="258" max="258" width="12.625" style="1" customWidth="1"/>
    <col min="259" max="259" width="9.5" style="1" customWidth="1"/>
    <col min="260" max="260" width="10.625" style="1" customWidth="1"/>
    <col min="261" max="261" width="9" style="1" bestFit="1" customWidth="1"/>
    <col min="262" max="262" width="10.625" style="1" customWidth="1"/>
    <col min="263" max="263" width="10.25" style="1" customWidth="1"/>
    <col min="264" max="264" width="11.25" style="1" customWidth="1"/>
    <col min="265" max="265" width="9.375" style="1" customWidth="1"/>
    <col min="266" max="266" width="9.25" style="1" customWidth="1"/>
    <col min="267" max="268" width="9" style="1" customWidth="1"/>
    <col min="269" max="269" width="11.25" style="1" customWidth="1"/>
    <col min="270" max="513" width="9" style="1"/>
    <col min="514" max="514" width="12.625" style="1" customWidth="1"/>
    <col min="515" max="515" width="9.5" style="1" customWidth="1"/>
    <col min="516" max="516" width="10.625" style="1" customWidth="1"/>
    <col min="517" max="517" width="9" style="1" bestFit="1" customWidth="1"/>
    <col min="518" max="518" width="10.625" style="1" customWidth="1"/>
    <col min="519" max="519" width="10.25" style="1" customWidth="1"/>
    <col min="520" max="520" width="11.25" style="1" customWidth="1"/>
    <col min="521" max="521" width="9.375" style="1" customWidth="1"/>
    <col min="522" max="522" width="9.25" style="1" customWidth="1"/>
    <col min="523" max="524" width="9" style="1" customWidth="1"/>
    <col min="525" max="525" width="11.25" style="1" customWidth="1"/>
    <col min="526" max="769" width="9" style="1"/>
    <col min="770" max="770" width="12.625" style="1" customWidth="1"/>
    <col min="771" max="771" width="9.5" style="1" customWidth="1"/>
    <col min="772" max="772" width="10.625" style="1" customWidth="1"/>
    <col min="773" max="773" width="9" style="1" bestFit="1" customWidth="1"/>
    <col min="774" max="774" width="10.625" style="1" customWidth="1"/>
    <col min="775" max="775" width="10.25" style="1" customWidth="1"/>
    <col min="776" max="776" width="11.25" style="1" customWidth="1"/>
    <col min="777" max="777" width="9.375" style="1" customWidth="1"/>
    <col min="778" max="778" width="9.25" style="1" customWidth="1"/>
    <col min="779" max="780" width="9" style="1" customWidth="1"/>
    <col min="781" max="781" width="11.25" style="1" customWidth="1"/>
    <col min="782" max="1025" width="9" style="1"/>
    <col min="1026" max="1026" width="12.625" style="1" customWidth="1"/>
    <col min="1027" max="1027" width="9.5" style="1" customWidth="1"/>
    <col min="1028" max="1028" width="10.625" style="1" customWidth="1"/>
    <col min="1029" max="1029" width="9" style="1" bestFit="1" customWidth="1"/>
    <col min="1030" max="1030" width="10.625" style="1" customWidth="1"/>
    <col min="1031" max="1031" width="10.25" style="1" customWidth="1"/>
    <col min="1032" max="1032" width="11.25" style="1" customWidth="1"/>
    <col min="1033" max="1033" width="9.375" style="1" customWidth="1"/>
    <col min="1034" max="1034" width="9.25" style="1" customWidth="1"/>
    <col min="1035" max="1036" width="9" style="1" customWidth="1"/>
    <col min="1037" max="1037" width="11.25" style="1" customWidth="1"/>
    <col min="1038" max="1281" width="9" style="1"/>
    <col min="1282" max="1282" width="12.625" style="1" customWidth="1"/>
    <col min="1283" max="1283" width="9.5" style="1" customWidth="1"/>
    <col min="1284" max="1284" width="10.625" style="1" customWidth="1"/>
    <col min="1285" max="1285" width="9" style="1" bestFit="1" customWidth="1"/>
    <col min="1286" max="1286" width="10.625" style="1" customWidth="1"/>
    <col min="1287" max="1287" width="10.25" style="1" customWidth="1"/>
    <col min="1288" max="1288" width="11.25" style="1" customWidth="1"/>
    <col min="1289" max="1289" width="9.375" style="1" customWidth="1"/>
    <col min="1290" max="1290" width="9.25" style="1" customWidth="1"/>
    <col min="1291" max="1292" width="9" style="1" customWidth="1"/>
    <col min="1293" max="1293" width="11.25" style="1" customWidth="1"/>
    <col min="1294" max="1537" width="9" style="1"/>
    <col min="1538" max="1538" width="12.625" style="1" customWidth="1"/>
    <col min="1539" max="1539" width="9.5" style="1" customWidth="1"/>
    <col min="1540" max="1540" width="10.625" style="1" customWidth="1"/>
    <col min="1541" max="1541" width="9" style="1" bestFit="1" customWidth="1"/>
    <col min="1542" max="1542" width="10.625" style="1" customWidth="1"/>
    <col min="1543" max="1543" width="10.25" style="1" customWidth="1"/>
    <col min="1544" max="1544" width="11.25" style="1" customWidth="1"/>
    <col min="1545" max="1545" width="9.375" style="1" customWidth="1"/>
    <col min="1546" max="1546" width="9.25" style="1" customWidth="1"/>
    <col min="1547" max="1548" width="9" style="1" customWidth="1"/>
    <col min="1549" max="1549" width="11.25" style="1" customWidth="1"/>
    <col min="1550" max="1793" width="9" style="1"/>
    <col min="1794" max="1794" width="12.625" style="1" customWidth="1"/>
    <col min="1795" max="1795" width="9.5" style="1" customWidth="1"/>
    <col min="1796" max="1796" width="10.625" style="1" customWidth="1"/>
    <col min="1797" max="1797" width="9" style="1" bestFit="1" customWidth="1"/>
    <col min="1798" max="1798" width="10.625" style="1" customWidth="1"/>
    <col min="1799" max="1799" width="10.25" style="1" customWidth="1"/>
    <col min="1800" max="1800" width="11.25" style="1" customWidth="1"/>
    <col min="1801" max="1801" width="9.375" style="1" customWidth="1"/>
    <col min="1802" max="1802" width="9.25" style="1" customWidth="1"/>
    <col min="1803" max="1804" width="9" style="1" customWidth="1"/>
    <col min="1805" max="1805" width="11.25" style="1" customWidth="1"/>
    <col min="1806" max="2049" width="9" style="1"/>
    <col min="2050" max="2050" width="12.625" style="1" customWidth="1"/>
    <col min="2051" max="2051" width="9.5" style="1" customWidth="1"/>
    <col min="2052" max="2052" width="10.625" style="1" customWidth="1"/>
    <col min="2053" max="2053" width="9" style="1" bestFit="1" customWidth="1"/>
    <col min="2054" max="2054" width="10.625" style="1" customWidth="1"/>
    <col min="2055" max="2055" width="10.25" style="1" customWidth="1"/>
    <col min="2056" max="2056" width="11.25" style="1" customWidth="1"/>
    <col min="2057" max="2057" width="9.375" style="1" customWidth="1"/>
    <col min="2058" max="2058" width="9.25" style="1" customWidth="1"/>
    <col min="2059" max="2060" width="9" style="1" customWidth="1"/>
    <col min="2061" max="2061" width="11.25" style="1" customWidth="1"/>
    <col min="2062" max="2305" width="9" style="1"/>
    <col min="2306" max="2306" width="12.625" style="1" customWidth="1"/>
    <col min="2307" max="2307" width="9.5" style="1" customWidth="1"/>
    <col min="2308" max="2308" width="10.625" style="1" customWidth="1"/>
    <col min="2309" max="2309" width="9" style="1" bestFit="1" customWidth="1"/>
    <col min="2310" max="2310" width="10.625" style="1" customWidth="1"/>
    <col min="2311" max="2311" width="10.25" style="1" customWidth="1"/>
    <col min="2312" max="2312" width="11.25" style="1" customWidth="1"/>
    <col min="2313" max="2313" width="9.375" style="1" customWidth="1"/>
    <col min="2314" max="2314" width="9.25" style="1" customWidth="1"/>
    <col min="2315" max="2316" width="9" style="1" customWidth="1"/>
    <col min="2317" max="2317" width="11.25" style="1" customWidth="1"/>
    <col min="2318" max="2561" width="9" style="1"/>
    <col min="2562" max="2562" width="12.625" style="1" customWidth="1"/>
    <col min="2563" max="2563" width="9.5" style="1" customWidth="1"/>
    <col min="2564" max="2564" width="10.625" style="1" customWidth="1"/>
    <col min="2565" max="2565" width="9" style="1" bestFit="1" customWidth="1"/>
    <col min="2566" max="2566" width="10.625" style="1" customWidth="1"/>
    <col min="2567" max="2567" width="10.25" style="1" customWidth="1"/>
    <col min="2568" max="2568" width="11.25" style="1" customWidth="1"/>
    <col min="2569" max="2569" width="9.375" style="1" customWidth="1"/>
    <col min="2570" max="2570" width="9.25" style="1" customWidth="1"/>
    <col min="2571" max="2572" width="9" style="1" customWidth="1"/>
    <col min="2573" max="2573" width="11.25" style="1" customWidth="1"/>
    <col min="2574" max="2817" width="9" style="1"/>
    <col min="2818" max="2818" width="12.625" style="1" customWidth="1"/>
    <col min="2819" max="2819" width="9.5" style="1" customWidth="1"/>
    <col min="2820" max="2820" width="10.625" style="1" customWidth="1"/>
    <col min="2821" max="2821" width="9" style="1" bestFit="1" customWidth="1"/>
    <col min="2822" max="2822" width="10.625" style="1" customWidth="1"/>
    <col min="2823" max="2823" width="10.25" style="1" customWidth="1"/>
    <col min="2824" max="2824" width="11.25" style="1" customWidth="1"/>
    <col min="2825" max="2825" width="9.375" style="1" customWidth="1"/>
    <col min="2826" max="2826" width="9.25" style="1" customWidth="1"/>
    <col min="2827" max="2828" width="9" style="1" customWidth="1"/>
    <col min="2829" max="2829" width="11.25" style="1" customWidth="1"/>
    <col min="2830" max="3073" width="9" style="1"/>
    <col min="3074" max="3074" width="12.625" style="1" customWidth="1"/>
    <col min="3075" max="3075" width="9.5" style="1" customWidth="1"/>
    <col min="3076" max="3076" width="10.625" style="1" customWidth="1"/>
    <col min="3077" max="3077" width="9" style="1" bestFit="1" customWidth="1"/>
    <col min="3078" max="3078" width="10.625" style="1" customWidth="1"/>
    <col min="3079" max="3079" width="10.25" style="1" customWidth="1"/>
    <col min="3080" max="3080" width="11.25" style="1" customWidth="1"/>
    <col min="3081" max="3081" width="9.375" style="1" customWidth="1"/>
    <col min="3082" max="3082" width="9.25" style="1" customWidth="1"/>
    <col min="3083" max="3084" width="9" style="1" customWidth="1"/>
    <col min="3085" max="3085" width="11.25" style="1" customWidth="1"/>
    <col min="3086" max="3329" width="9" style="1"/>
    <col min="3330" max="3330" width="12.625" style="1" customWidth="1"/>
    <col min="3331" max="3331" width="9.5" style="1" customWidth="1"/>
    <col min="3332" max="3332" width="10.625" style="1" customWidth="1"/>
    <col min="3333" max="3333" width="9" style="1" bestFit="1" customWidth="1"/>
    <col min="3334" max="3334" width="10.625" style="1" customWidth="1"/>
    <col min="3335" max="3335" width="10.25" style="1" customWidth="1"/>
    <col min="3336" max="3336" width="11.25" style="1" customWidth="1"/>
    <col min="3337" max="3337" width="9.375" style="1" customWidth="1"/>
    <col min="3338" max="3338" width="9.25" style="1" customWidth="1"/>
    <col min="3339" max="3340" width="9" style="1" customWidth="1"/>
    <col min="3341" max="3341" width="11.25" style="1" customWidth="1"/>
    <col min="3342" max="3585" width="9" style="1"/>
    <col min="3586" max="3586" width="12.625" style="1" customWidth="1"/>
    <col min="3587" max="3587" width="9.5" style="1" customWidth="1"/>
    <col min="3588" max="3588" width="10.625" style="1" customWidth="1"/>
    <col min="3589" max="3589" width="9" style="1" bestFit="1" customWidth="1"/>
    <col min="3590" max="3590" width="10.625" style="1" customWidth="1"/>
    <col min="3591" max="3591" width="10.25" style="1" customWidth="1"/>
    <col min="3592" max="3592" width="11.25" style="1" customWidth="1"/>
    <col min="3593" max="3593" width="9.375" style="1" customWidth="1"/>
    <col min="3594" max="3594" width="9.25" style="1" customWidth="1"/>
    <col min="3595" max="3596" width="9" style="1" customWidth="1"/>
    <col min="3597" max="3597" width="11.25" style="1" customWidth="1"/>
    <col min="3598" max="3841" width="9" style="1"/>
    <col min="3842" max="3842" width="12.625" style="1" customWidth="1"/>
    <col min="3843" max="3843" width="9.5" style="1" customWidth="1"/>
    <col min="3844" max="3844" width="10.625" style="1" customWidth="1"/>
    <col min="3845" max="3845" width="9" style="1" bestFit="1" customWidth="1"/>
    <col min="3846" max="3846" width="10.625" style="1" customWidth="1"/>
    <col min="3847" max="3847" width="10.25" style="1" customWidth="1"/>
    <col min="3848" max="3848" width="11.25" style="1" customWidth="1"/>
    <col min="3849" max="3849" width="9.375" style="1" customWidth="1"/>
    <col min="3850" max="3850" width="9.25" style="1" customWidth="1"/>
    <col min="3851" max="3852" width="9" style="1" customWidth="1"/>
    <col min="3853" max="3853" width="11.25" style="1" customWidth="1"/>
    <col min="3854" max="4097" width="9" style="1"/>
    <col min="4098" max="4098" width="12.625" style="1" customWidth="1"/>
    <col min="4099" max="4099" width="9.5" style="1" customWidth="1"/>
    <col min="4100" max="4100" width="10.625" style="1" customWidth="1"/>
    <col min="4101" max="4101" width="9" style="1" bestFit="1" customWidth="1"/>
    <col min="4102" max="4102" width="10.625" style="1" customWidth="1"/>
    <col min="4103" max="4103" width="10.25" style="1" customWidth="1"/>
    <col min="4104" max="4104" width="11.25" style="1" customWidth="1"/>
    <col min="4105" max="4105" width="9.375" style="1" customWidth="1"/>
    <col min="4106" max="4106" width="9.25" style="1" customWidth="1"/>
    <col min="4107" max="4108" width="9" style="1" customWidth="1"/>
    <col min="4109" max="4109" width="11.25" style="1" customWidth="1"/>
    <col min="4110" max="4353" width="9" style="1"/>
    <col min="4354" max="4354" width="12.625" style="1" customWidth="1"/>
    <col min="4355" max="4355" width="9.5" style="1" customWidth="1"/>
    <col min="4356" max="4356" width="10.625" style="1" customWidth="1"/>
    <col min="4357" max="4357" width="9" style="1" bestFit="1" customWidth="1"/>
    <col min="4358" max="4358" width="10.625" style="1" customWidth="1"/>
    <col min="4359" max="4359" width="10.25" style="1" customWidth="1"/>
    <col min="4360" max="4360" width="11.25" style="1" customWidth="1"/>
    <col min="4361" max="4361" width="9.375" style="1" customWidth="1"/>
    <col min="4362" max="4362" width="9.25" style="1" customWidth="1"/>
    <col min="4363" max="4364" width="9" style="1" customWidth="1"/>
    <col min="4365" max="4365" width="11.25" style="1" customWidth="1"/>
    <col min="4366" max="4609" width="9" style="1"/>
    <col min="4610" max="4610" width="12.625" style="1" customWidth="1"/>
    <col min="4611" max="4611" width="9.5" style="1" customWidth="1"/>
    <col min="4612" max="4612" width="10.625" style="1" customWidth="1"/>
    <col min="4613" max="4613" width="9" style="1" bestFit="1" customWidth="1"/>
    <col min="4614" max="4614" width="10.625" style="1" customWidth="1"/>
    <col min="4615" max="4615" width="10.25" style="1" customWidth="1"/>
    <col min="4616" max="4616" width="11.25" style="1" customWidth="1"/>
    <col min="4617" max="4617" width="9.375" style="1" customWidth="1"/>
    <col min="4618" max="4618" width="9.25" style="1" customWidth="1"/>
    <col min="4619" max="4620" width="9" style="1" customWidth="1"/>
    <col min="4621" max="4621" width="11.25" style="1" customWidth="1"/>
    <col min="4622" max="4865" width="9" style="1"/>
    <col min="4866" max="4866" width="12.625" style="1" customWidth="1"/>
    <col min="4867" max="4867" width="9.5" style="1" customWidth="1"/>
    <col min="4868" max="4868" width="10.625" style="1" customWidth="1"/>
    <col min="4869" max="4869" width="9" style="1" bestFit="1" customWidth="1"/>
    <col min="4870" max="4870" width="10.625" style="1" customWidth="1"/>
    <col min="4871" max="4871" width="10.25" style="1" customWidth="1"/>
    <col min="4872" max="4872" width="11.25" style="1" customWidth="1"/>
    <col min="4873" max="4873" width="9.375" style="1" customWidth="1"/>
    <col min="4874" max="4874" width="9.25" style="1" customWidth="1"/>
    <col min="4875" max="4876" width="9" style="1" customWidth="1"/>
    <col min="4877" max="4877" width="11.25" style="1" customWidth="1"/>
    <col min="4878" max="5121" width="9" style="1"/>
    <col min="5122" max="5122" width="12.625" style="1" customWidth="1"/>
    <col min="5123" max="5123" width="9.5" style="1" customWidth="1"/>
    <col min="5124" max="5124" width="10.625" style="1" customWidth="1"/>
    <col min="5125" max="5125" width="9" style="1" bestFit="1" customWidth="1"/>
    <col min="5126" max="5126" width="10.625" style="1" customWidth="1"/>
    <col min="5127" max="5127" width="10.25" style="1" customWidth="1"/>
    <col min="5128" max="5128" width="11.25" style="1" customWidth="1"/>
    <col min="5129" max="5129" width="9.375" style="1" customWidth="1"/>
    <col min="5130" max="5130" width="9.25" style="1" customWidth="1"/>
    <col min="5131" max="5132" width="9" style="1" customWidth="1"/>
    <col min="5133" max="5133" width="11.25" style="1" customWidth="1"/>
    <col min="5134" max="5377" width="9" style="1"/>
    <col min="5378" max="5378" width="12.625" style="1" customWidth="1"/>
    <col min="5379" max="5379" width="9.5" style="1" customWidth="1"/>
    <col min="5380" max="5380" width="10.625" style="1" customWidth="1"/>
    <col min="5381" max="5381" width="9" style="1" bestFit="1" customWidth="1"/>
    <col min="5382" max="5382" width="10.625" style="1" customWidth="1"/>
    <col min="5383" max="5383" width="10.25" style="1" customWidth="1"/>
    <col min="5384" max="5384" width="11.25" style="1" customWidth="1"/>
    <col min="5385" max="5385" width="9.375" style="1" customWidth="1"/>
    <col min="5386" max="5386" width="9.25" style="1" customWidth="1"/>
    <col min="5387" max="5388" width="9" style="1" customWidth="1"/>
    <col min="5389" max="5389" width="11.25" style="1" customWidth="1"/>
    <col min="5390" max="5633" width="9" style="1"/>
    <col min="5634" max="5634" width="12.625" style="1" customWidth="1"/>
    <col min="5635" max="5635" width="9.5" style="1" customWidth="1"/>
    <col min="5636" max="5636" width="10.625" style="1" customWidth="1"/>
    <col min="5637" max="5637" width="9" style="1" bestFit="1" customWidth="1"/>
    <col min="5638" max="5638" width="10.625" style="1" customWidth="1"/>
    <col min="5639" max="5639" width="10.25" style="1" customWidth="1"/>
    <col min="5640" max="5640" width="11.25" style="1" customWidth="1"/>
    <col min="5641" max="5641" width="9.375" style="1" customWidth="1"/>
    <col min="5642" max="5642" width="9.25" style="1" customWidth="1"/>
    <col min="5643" max="5644" width="9" style="1" customWidth="1"/>
    <col min="5645" max="5645" width="11.25" style="1" customWidth="1"/>
    <col min="5646" max="5889" width="9" style="1"/>
    <col min="5890" max="5890" width="12.625" style="1" customWidth="1"/>
    <col min="5891" max="5891" width="9.5" style="1" customWidth="1"/>
    <col min="5892" max="5892" width="10.625" style="1" customWidth="1"/>
    <col min="5893" max="5893" width="9" style="1" bestFit="1" customWidth="1"/>
    <col min="5894" max="5894" width="10.625" style="1" customWidth="1"/>
    <col min="5895" max="5895" width="10.25" style="1" customWidth="1"/>
    <col min="5896" max="5896" width="11.25" style="1" customWidth="1"/>
    <col min="5897" max="5897" width="9.375" style="1" customWidth="1"/>
    <col min="5898" max="5898" width="9.25" style="1" customWidth="1"/>
    <col min="5899" max="5900" width="9" style="1" customWidth="1"/>
    <col min="5901" max="5901" width="11.25" style="1" customWidth="1"/>
    <col min="5902" max="6145" width="9" style="1"/>
    <col min="6146" max="6146" width="12.625" style="1" customWidth="1"/>
    <col min="6147" max="6147" width="9.5" style="1" customWidth="1"/>
    <col min="6148" max="6148" width="10.625" style="1" customWidth="1"/>
    <col min="6149" max="6149" width="9" style="1" bestFit="1" customWidth="1"/>
    <col min="6150" max="6150" width="10.625" style="1" customWidth="1"/>
    <col min="6151" max="6151" width="10.25" style="1" customWidth="1"/>
    <col min="6152" max="6152" width="11.25" style="1" customWidth="1"/>
    <col min="6153" max="6153" width="9.375" style="1" customWidth="1"/>
    <col min="6154" max="6154" width="9.25" style="1" customWidth="1"/>
    <col min="6155" max="6156" width="9" style="1" customWidth="1"/>
    <col min="6157" max="6157" width="11.25" style="1" customWidth="1"/>
    <col min="6158" max="6401" width="9" style="1"/>
    <col min="6402" max="6402" width="12.625" style="1" customWidth="1"/>
    <col min="6403" max="6403" width="9.5" style="1" customWidth="1"/>
    <col min="6404" max="6404" width="10.625" style="1" customWidth="1"/>
    <col min="6405" max="6405" width="9" style="1" bestFit="1" customWidth="1"/>
    <col min="6406" max="6406" width="10.625" style="1" customWidth="1"/>
    <col min="6407" max="6407" width="10.25" style="1" customWidth="1"/>
    <col min="6408" max="6408" width="11.25" style="1" customWidth="1"/>
    <col min="6409" max="6409" width="9.375" style="1" customWidth="1"/>
    <col min="6410" max="6410" width="9.25" style="1" customWidth="1"/>
    <col min="6411" max="6412" width="9" style="1" customWidth="1"/>
    <col min="6413" max="6413" width="11.25" style="1" customWidth="1"/>
    <col min="6414" max="6657" width="9" style="1"/>
    <col min="6658" max="6658" width="12.625" style="1" customWidth="1"/>
    <col min="6659" max="6659" width="9.5" style="1" customWidth="1"/>
    <col min="6660" max="6660" width="10.625" style="1" customWidth="1"/>
    <col min="6661" max="6661" width="9" style="1" bestFit="1" customWidth="1"/>
    <col min="6662" max="6662" width="10.625" style="1" customWidth="1"/>
    <col min="6663" max="6663" width="10.25" style="1" customWidth="1"/>
    <col min="6664" max="6664" width="11.25" style="1" customWidth="1"/>
    <col min="6665" max="6665" width="9.375" style="1" customWidth="1"/>
    <col min="6666" max="6666" width="9.25" style="1" customWidth="1"/>
    <col min="6667" max="6668" width="9" style="1" customWidth="1"/>
    <col min="6669" max="6669" width="11.25" style="1" customWidth="1"/>
    <col min="6670" max="6913" width="9" style="1"/>
    <col min="6914" max="6914" width="12.625" style="1" customWidth="1"/>
    <col min="6915" max="6915" width="9.5" style="1" customWidth="1"/>
    <col min="6916" max="6916" width="10.625" style="1" customWidth="1"/>
    <col min="6917" max="6917" width="9" style="1" bestFit="1" customWidth="1"/>
    <col min="6918" max="6918" width="10.625" style="1" customWidth="1"/>
    <col min="6919" max="6919" width="10.25" style="1" customWidth="1"/>
    <col min="6920" max="6920" width="11.25" style="1" customWidth="1"/>
    <col min="6921" max="6921" width="9.375" style="1" customWidth="1"/>
    <col min="6922" max="6922" width="9.25" style="1" customWidth="1"/>
    <col min="6923" max="6924" width="9" style="1" customWidth="1"/>
    <col min="6925" max="6925" width="11.25" style="1" customWidth="1"/>
    <col min="6926" max="7169" width="9" style="1"/>
    <col min="7170" max="7170" width="12.625" style="1" customWidth="1"/>
    <col min="7171" max="7171" width="9.5" style="1" customWidth="1"/>
    <col min="7172" max="7172" width="10.625" style="1" customWidth="1"/>
    <col min="7173" max="7173" width="9" style="1" bestFit="1" customWidth="1"/>
    <col min="7174" max="7174" width="10.625" style="1" customWidth="1"/>
    <col min="7175" max="7175" width="10.25" style="1" customWidth="1"/>
    <col min="7176" max="7176" width="11.25" style="1" customWidth="1"/>
    <col min="7177" max="7177" width="9.375" style="1" customWidth="1"/>
    <col min="7178" max="7178" width="9.25" style="1" customWidth="1"/>
    <col min="7179" max="7180" width="9" style="1" customWidth="1"/>
    <col min="7181" max="7181" width="11.25" style="1" customWidth="1"/>
    <col min="7182" max="7425" width="9" style="1"/>
    <col min="7426" max="7426" width="12.625" style="1" customWidth="1"/>
    <col min="7427" max="7427" width="9.5" style="1" customWidth="1"/>
    <col min="7428" max="7428" width="10.625" style="1" customWidth="1"/>
    <col min="7429" max="7429" width="9" style="1" bestFit="1" customWidth="1"/>
    <col min="7430" max="7430" width="10.625" style="1" customWidth="1"/>
    <col min="7431" max="7431" width="10.25" style="1" customWidth="1"/>
    <col min="7432" max="7432" width="11.25" style="1" customWidth="1"/>
    <col min="7433" max="7433" width="9.375" style="1" customWidth="1"/>
    <col min="7434" max="7434" width="9.25" style="1" customWidth="1"/>
    <col min="7435" max="7436" width="9" style="1" customWidth="1"/>
    <col min="7437" max="7437" width="11.25" style="1" customWidth="1"/>
    <col min="7438" max="7681" width="9" style="1"/>
    <col min="7682" max="7682" width="12.625" style="1" customWidth="1"/>
    <col min="7683" max="7683" width="9.5" style="1" customWidth="1"/>
    <col min="7684" max="7684" width="10.625" style="1" customWidth="1"/>
    <col min="7685" max="7685" width="9" style="1" bestFit="1" customWidth="1"/>
    <col min="7686" max="7686" width="10.625" style="1" customWidth="1"/>
    <col min="7687" max="7687" width="10.25" style="1" customWidth="1"/>
    <col min="7688" max="7688" width="11.25" style="1" customWidth="1"/>
    <col min="7689" max="7689" width="9.375" style="1" customWidth="1"/>
    <col min="7690" max="7690" width="9.25" style="1" customWidth="1"/>
    <col min="7691" max="7692" width="9" style="1" customWidth="1"/>
    <col min="7693" max="7693" width="11.25" style="1" customWidth="1"/>
    <col min="7694" max="7937" width="9" style="1"/>
    <col min="7938" max="7938" width="12.625" style="1" customWidth="1"/>
    <col min="7939" max="7939" width="9.5" style="1" customWidth="1"/>
    <col min="7940" max="7940" width="10.625" style="1" customWidth="1"/>
    <col min="7941" max="7941" width="9" style="1" bestFit="1" customWidth="1"/>
    <col min="7942" max="7942" width="10.625" style="1" customWidth="1"/>
    <col min="7943" max="7943" width="10.25" style="1" customWidth="1"/>
    <col min="7944" max="7944" width="11.25" style="1" customWidth="1"/>
    <col min="7945" max="7945" width="9.375" style="1" customWidth="1"/>
    <col min="7946" max="7946" width="9.25" style="1" customWidth="1"/>
    <col min="7947" max="7948" width="9" style="1" customWidth="1"/>
    <col min="7949" max="7949" width="11.25" style="1" customWidth="1"/>
    <col min="7950" max="8193" width="9" style="1"/>
    <col min="8194" max="8194" width="12.625" style="1" customWidth="1"/>
    <col min="8195" max="8195" width="9.5" style="1" customWidth="1"/>
    <col min="8196" max="8196" width="10.625" style="1" customWidth="1"/>
    <col min="8197" max="8197" width="9" style="1" bestFit="1" customWidth="1"/>
    <col min="8198" max="8198" width="10.625" style="1" customWidth="1"/>
    <col min="8199" max="8199" width="10.25" style="1" customWidth="1"/>
    <col min="8200" max="8200" width="11.25" style="1" customWidth="1"/>
    <col min="8201" max="8201" width="9.375" style="1" customWidth="1"/>
    <col min="8202" max="8202" width="9.25" style="1" customWidth="1"/>
    <col min="8203" max="8204" width="9" style="1" customWidth="1"/>
    <col min="8205" max="8205" width="11.25" style="1" customWidth="1"/>
    <col min="8206" max="8449" width="9" style="1"/>
    <col min="8450" max="8450" width="12.625" style="1" customWidth="1"/>
    <col min="8451" max="8451" width="9.5" style="1" customWidth="1"/>
    <col min="8452" max="8452" width="10.625" style="1" customWidth="1"/>
    <col min="8453" max="8453" width="9" style="1" bestFit="1" customWidth="1"/>
    <col min="8454" max="8454" width="10.625" style="1" customWidth="1"/>
    <col min="8455" max="8455" width="10.25" style="1" customWidth="1"/>
    <col min="8456" max="8456" width="11.25" style="1" customWidth="1"/>
    <col min="8457" max="8457" width="9.375" style="1" customWidth="1"/>
    <col min="8458" max="8458" width="9.25" style="1" customWidth="1"/>
    <col min="8459" max="8460" width="9" style="1" customWidth="1"/>
    <col min="8461" max="8461" width="11.25" style="1" customWidth="1"/>
    <col min="8462" max="8705" width="9" style="1"/>
    <col min="8706" max="8706" width="12.625" style="1" customWidth="1"/>
    <col min="8707" max="8707" width="9.5" style="1" customWidth="1"/>
    <col min="8708" max="8708" width="10.625" style="1" customWidth="1"/>
    <col min="8709" max="8709" width="9" style="1" bestFit="1" customWidth="1"/>
    <col min="8710" max="8710" width="10.625" style="1" customWidth="1"/>
    <col min="8711" max="8711" width="10.25" style="1" customWidth="1"/>
    <col min="8712" max="8712" width="11.25" style="1" customWidth="1"/>
    <col min="8713" max="8713" width="9.375" style="1" customWidth="1"/>
    <col min="8714" max="8714" width="9.25" style="1" customWidth="1"/>
    <col min="8715" max="8716" width="9" style="1" customWidth="1"/>
    <col min="8717" max="8717" width="11.25" style="1" customWidth="1"/>
    <col min="8718" max="8961" width="9" style="1"/>
    <col min="8962" max="8962" width="12.625" style="1" customWidth="1"/>
    <col min="8963" max="8963" width="9.5" style="1" customWidth="1"/>
    <col min="8964" max="8964" width="10.625" style="1" customWidth="1"/>
    <col min="8965" max="8965" width="9" style="1" bestFit="1" customWidth="1"/>
    <col min="8966" max="8966" width="10.625" style="1" customWidth="1"/>
    <col min="8967" max="8967" width="10.25" style="1" customWidth="1"/>
    <col min="8968" max="8968" width="11.25" style="1" customWidth="1"/>
    <col min="8969" max="8969" width="9.375" style="1" customWidth="1"/>
    <col min="8970" max="8970" width="9.25" style="1" customWidth="1"/>
    <col min="8971" max="8972" width="9" style="1" customWidth="1"/>
    <col min="8973" max="8973" width="11.25" style="1" customWidth="1"/>
    <col min="8974" max="9217" width="9" style="1"/>
    <col min="9218" max="9218" width="12.625" style="1" customWidth="1"/>
    <col min="9219" max="9219" width="9.5" style="1" customWidth="1"/>
    <col min="9220" max="9220" width="10.625" style="1" customWidth="1"/>
    <col min="9221" max="9221" width="9" style="1" bestFit="1" customWidth="1"/>
    <col min="9222" max="9222" width="10.625" style="1" customWidth="1"/>
    <col min="9223" max="9223" width="10.25" style="1" customWidth="1"/>
    <col min="9224" max="9224" width="11.25" style="1" customWidth="1"/>
    <col min="9225" max="9225" width="9.375" style="1" customWidth="1"/>
    <col min="9226" max="9226" width="9.25" style="1" customWidth="1"/>
    <col min="9227" max="9228" width="9" style="1" customWidth="1"/>
    <col min="9229" max="9229" width="11.25" style="1" customWidth="1"/>
    <col min="9230" max="9473" width="9" style="1"/>
    <col min="9474" max="9474" width="12.625" style="1" customWidth="1"/>
    <col min="9475" max="9475" width="9.5" style="1" customWidth="1"/>
    <col min="9476" max="9476" width="10.625" style="1" customWidth="1"/>
    <col min="9477" max="9477" width="9" style="1" bestFit="1" customWidth="1"/>
    <col min="9478" max="9478" width="10.625" style="1" customWidth="1"/>
    <col min="9479" max="9479" width="10.25" style="1" customWidth="1"/>
    <col min="9480" max="9480" width="11.25" style="1" customWidth="1"/>
    <col min="9481" max="9481" width="9.375" style="1" customWidth="1"/>
    <col min="9482" max="9482" width="9.25" style="1" customWidth="1"/>
    <col min="9483" max="9484" width="9" style="1" customWidth="1"/>
    <col min="9485" max="9485" width="11.25" style="1" customWidth="1"/>
    <col min="9486" max="9729" width="9" style="1"/>
    <col min="9730" max="9730" width="12.625" style="1" customWidth="1"/>
    <col min="9731" max="9731" width="9.5" style="1" customWidth="1"/>
    <col min="9732" max="9732" width="10.625" style="1" customWidth="1"/>
    <col min="9733" max="9733" width="9" style="1" bestFit="1" customWidth="1"/>
    <col min="9734" max="9734" width="10.625" style="1" customWidth="1"/>
    <col min="9735" max="9735" width="10.25" style="1" customWidth="1"/>
    <col min="9736" max="9736" width="11.25" style="1" customWidth="1"/>
    <col min="9737" max="9737" width="9.375" style="1" customWidth="1"/>
    <col min="9738" max="9738" width="9.25" style="1" customWidth="1"/>
    <col min="9739" max="9740" width="9" style="1" customWidth="1"/>
    <col min="9741" max="9741" width="11.25" style="1" customWidth="1"/>
    <col min="9742" max="9985" width="9" style="1"/>
    <col min="9986" max="9986" width="12.625" style="1" customWidth="1"/>
    <col min="9987" max="9987" width="9.5" style="1" customWidth="1"/>
    <col min="9988" max="9988" width="10.625" style="1" customWidth="1"/>
    <col min="9989" max="9989" width="9" style="1" bestFit="1" customWidth="1"/>
    <col min="9990" max="9990" width="10.625" style="1" customWidth="1"/>
    <col min="9991" max="9991" width="10.25" style="1" customWidth="1"/>
    <col min="9992" max="9992" width="11.25" style="1" customWidth="1"/>
    <col min="9993" max="9993" width="9.375" style="1" customWidth="1"/>
    <col min="9994" max="9994" width="9.25" style="1" customWidth="1"/>
    <col min="9995" max="9996" width="9" style="1" customWidth="1"/>
    <col min="9997" max="9997" width="11.25" style="1" customWidth="1"/>
    <col min="9998" max="10241" width="9" style="1"/>
    <col min="10242" max="10242" width="12.625" style="1" customWidth="1"/>
    <col min="10243" max="10243" width="9.5" style="1" customWidth="1"/>
    <col min="10244" max="10244" width="10.625" style="1" customWidth="1"/>
    <col min="10245" max="10245" width="9" style="1" bestFit="1" customWidth="1"/>
    <col min="10246" max="10246" width="10.625" style="1" customWidth="1"/>
    <col min="10247" max="10247" width="10.25" style="1" customWidth="1"/>
    <col min="10248" max="10248" width="11.25" style="1" customWidth="1"/>
    <col min="10249" max="10249" width="9.375" style="1" customWidth="1"/>
    <col min="10250" max="10250" width="9.25" style="1" customWidth="1"/>
    <col min="10251" max="10252" width="9" style="1" customWidth="1"/>
    <col min="10253" max="10253" width="11.25" style="1" customWidth="1"/>
    <col min="10254" max="10497" width="9" style="1"/>
    <col min="10498" max="10498" width="12.625" style="1" customWidth="1"/>
    <col min="10499" max="10499" width="9.5" style="1" customWidth="1"/>
    <col min="10500" max="10500" width="10.625" style="1" customWidth="1"/>
    <col min="10501" max="10501" width="9" style="1" bestFit="1" customWidth="1"/>
    <col min="10502" max="10502" width="10.625" style="1" customWidth="1"/>
    <col min="10503" max="10503" width="10.25" style="1" customWidth="1"/>
    <col min="10504" max="10504" width="11.25" style="1" customWidth="1"/>
    <col min="10505" max="10505" width="9.375" style="1" customWidth="1"/>
    <col min="10506" max="10506" width="9.25" style="1" customWidth="1"/>
    <col min="10507" max="10508" width="9" style="1" customWidth="1"/>
    <col min="10509" max="10509" width="11.25" style="1" customWidth="1"/>
    <col min="10510" max="10753" width="9" style="1"/>
    <col min="10754" max="10754" width="12.625" style="1" customWidth="1"/>
    <col min="10755" max="10755" width="9.5" style="1" customWidth="1"/>
    <col min="10756" max="10756" width="10.625" style="1" customWidth="1"/>
    <col min="10757" max="10757" width="9" style="1" bestFit="1" customWidth="1"/>
    <col min="10758" max="10758" width="10.625" style="1" customWidth="1"/>
    <col min="10759" max="10759" width="10.25" style="1" customWidth="1"/>
    <col min="10760" max="10760" width="11.25" style="1" customWidth="1"/>
    <col min="10761" max="10761" width="9.375" style="1" customWidth="1"/>
    <col min="10762" max="10762" width="9.25" style="1" customWidth="1"/>
    <col min="10763" max="10764" width="9" style="1" customWidth="1"/>
    <col min="10765" max="10765" width="11.25" style="1" customWidth="1"/>
    <col min="10766" max="11009" width="9" style="1"/>
    <col min="11010" max="11010" width="12.625" style="1" customWidth="1"/>
    <col min="11011" max="11011" width="9.5" style="1" customWidth="1"/>
    <col min="11012" max="11012" width="10.625" style="1" customWidth="1"/>
    <col min="11013" max="11013" width="9" style="1" bestFit="1" customWidth="1"/>
    <col min="11014" max="11014" width="10.625" style="1" customWidth="1"/>
    <col min="11015" max="11015" width="10.25" style="1" customWidth="1"/>
    <col min="11016" max="11016" width="11.25" style="1" customWidth="1"/>
    <col min="11017" max="11017" width="9.375" style="1" customWidth="1"/>
    <col min="11018" max="11018" width="9.25" style="1" customWidth="1"/>
    <col min="11019" max="11020" width="9" style="1" customWidth="1"/>
    <col min="11021" max="11021" width="11.25" style="1" customWidth="1"/>
    <col min="11022" max="11265" width="9" style="1"/>
    <col min="11266" max="11266" width="12.625" style="1" customWidth="1"/>
    <col min="11267" max="11267" width="9.5" style="1" customWidth="1"/>
    <col min="11268" max="11268" width="10.625" style="1" customWidth="1"/>
    <col min="11269" max="11269" width="9" style="1" bestFit="1" customWidth="1"/>
    <col min="11270" max="11270" width="10.625" style="1" customWidth="1"/>
    <col min="11271" max="11271" width="10.25" style="1" customWidth="1"/>
    <col min="11272" max="11272" width="11.25" style="1" customWidth="1"/>
    <col min="11273" max="11273" width="9.375" style="1" customWidth="1"/>
    <col min="11274" max="11274" width="9.25" style="1" customWidth="1"/>
    <col min="11275" max="11276" width="9" style="1" customWidth="1"/>
    <col min="11277" max="11277" width="11.25" style="1" customWidth="1"/>
    <col min="11278" max="11521" width="9" style="1"/>
    <col min="11522" max="11522" width="12.625" style="1" customWidth="1"/>
    <col min="11523" max="11523" width="9.5" style="1" customWidth="1"/>
    <col min="11524" max="11524" width="10.625" style="1" customWidth="1"/>
    <col min="11525" max="11525" width="9" style="1" bestFit="1" customWidth="1"/>
    <col min="11526" max="11526" width="10.625" style="1" customWidth="1"/>
    <col min="11527" max="11527" width="10.25" style="1" customWidth="1"/>
    <col min="11528" max="11528" width="11.25" style="1" customWidth="1"/>
    <col min="11529" max="11529" width="9.375" style="1" customWidth="1"/>
    <col min="11530" max="11530" width="9.25" style="1" customWidth="1"/>
    <col min="11531" max="11532" width="9" style="1" customWidth="1"/>
    <col min="11533" max="11533" width="11.25" style="1" customWidth="1"/>
    <col min="11534" max="11777" width="9" style="1"/>
    <col min="11778" max="11778" width="12.625" style="1" customWidth="1"/>
    <col min="11779" max="11779" width="9.5" style="1" customWidth="1"/>
    <col min="11780" max="11780" width="10.625" style="1" customWidth="1"/>
    <col min="11781" max="11781" width="9" style="1" bestFit="1" customWidth="1"/>
    <col min="11782" max="11782" width="10.625" style="1" customWidth="1"/>
    <col min="11783" max="11783" width="10.25" style="1" customWidth="1"/>
    <col min="11784" max="11784" width="11.25" style="1" customWidth="1"/>
    <col min="11785" max="11785" width="9.375" style="1" customWidth="1"/>
    <col min="11786" max="11786" width="9.25" style="1" customWidth="1"/>
    <col min="11787" max="11788" width="9" style="1" customWidth="1"/>
    <col min="11789" max="11789" width="11.25" style="1" customWidth="1"/>
    <col min="11790" max="12033" width="9" style="1"/>
    <col min="12034" max="12034" width="12.625" style="1" customWidth="1"/>
    <col min="12035" max="12035" width="9.5" style="1" customWidth="1"/>
    <col min="12036" max="12036" width="10.625" style="1" customWidth="1"/>
    <col min="12037" max="12037" width="9" style="1" bestFit="1" customWidth="1"/>
    <col min="12038" max="12038" width="10.625" style="1" customWidth="1"/>
    <col min="12039" max="12039" width="10.25" style="1" customWidth="1"/>
    <col min="12040" max="12040" width="11.25" style="1" customWidth="1"/>
    <col min="12041" max="12041" width="9.375" style="1" customWidth="1"/>
    <col min="12042" max="12042" width="9.25" style="1" customWidth="1"/>
    <col min="12043" max="12044" width="9" style="1" customWidth="1"/>
    <col min="12045" max="12045" width="11.25" style="1" customWidth="1"/>
    <col min="12046" max="12289" width="9" style="1"/>
    <col min="12290" max="12290" width="12.625" style="1" customWidth="1"/>
    <col min="12291" max="12291" width="9.5" style="1" customWidth="1"/>
    <col min="12292" max="12292" width="10.625" style="1" customWidth="1"/>
    <col min="12293" max="12293" width="9" style="1" bestFit="1" customWidth="1"/>
    <col min="12294" max="12294" width="10.625" style="1" customWidth="1"/>
    <col min="12295" max="12295" width="10.25" style="1" customWidth="1"/>
    <col min="12296" max="12296" width="11.25" style="1" customWidth="1"/>
    <col min="12297" max="12297" width="9.375" style="1" customWidth="1"/>
    <col min="12298" max="12298" width="9.25" style="1" customWidth="1"/>
    <col min="12299" max="12300" width="9" style="1" customWidth="1"/>
    <col min="12301" max="12301" width="11.25" style="1" customWidth="1"/>
    <col min="12302" max="12545" width="9" style="1"/>
    <col min="12546" max="12546" width="12.625" style="1" customWidth="1"/>
    <col min="12547" max="12547" width="9.5" style="1" customWidth="1"/>
    <col min="12548" max="12548" width="10.625" style="1" customWidth="1"/>
    <col min="12549" max="12549" width="9" style="1" bestFit="1" customWidth="1"/>
    <col min="12550" max="12550" width="10.625" style="1" customWidth="1"/>
    <col min="12551" max="12551" width="10.25" style="1" customWidth="1"/>
    <col min="12552" max="12552" width="11.25" style="1" customWidth="1"/>
    <col min="12553" max="12553" width="9.375" style="1" customWidth="1"/>
    <col min="12554" max="12554" width="9.25" style="1" customWidth="1"/>
    <col min="12555" max="12556" width="9" style="1" customWidth="1"/>
    <col min="12557" max="12557" width="11.25" style="1" customWidth="1"/>
    <col min="12558" max="12801" width="9" style="1"/>
    <col min="12802" max="12802" width="12.625" style="1" customWidth="1"/>
    <col min="12803" max="12803" width="9.5" style="1" customWidth="1"/>
    <col min="12804" max="12804" width="10.625" style="1" customWidth="1"/>
    <col min="12805" max="12805" width="9" style="1" bestFit="1" customWidth="1"/>
    <col min="12806" max="12806" width="10.625" style="1" customWidth="1"/>
    <col min="12807" max="12807" width="10.25" style="1" customWidth="1"/>
    <col min="12808" max="12808" width="11.25" style="1" customWidth="1"/>
    <col min="12809" max="12809" width="9.375" style="1" customWidth="1"/>
    <col min="12810" max="12810" width="9.25" style="1" customWidth="1"/>
    <col min="12811" max="12812" width="9" style="1" customWidth="1"/>
    <col min="12813" max="12813" width="11.25" style="1" customWidth="1"/>
    <col min="12814" max="13057" width="9" style="1"/>
    <col min="13058" max="13058" width="12.625" style="1" customWidth="1"/>
    <col min="13059" max="13059" width="9.5" style="1" customWidth="1"/>
    <col min="13060" max="13060" width="10.625" style="1" customWidth="1"/>
    <col min="13061" max="13061" width="9" style="1" bestFit="1" customWidth="1"/>
    <col min="13062" max="13062" width="10.625" style="1" customWidth="1"/>
    <col min="13063" max="13063" width="10.25" style="1" customWidth="1"/>
    <col min="13064" max="13064" width="11.25" style="1" customWidth="1"/>
    <col min="13065" max="13065" width="9.375" style="1" customWidth="1"/>
    <col min="13066" max="13066" width="9.25" style="1" customWidth="1"/>
    <col min="13067" max="13068" width="9" style="1" customWidth="1"/>
    <col min="13069" max="13069" width="11.25" style="1" customWidth="1"/>
    <col min="13070" max="13313" width="9" style="1"/>
    <col min="13314" max="13314" width="12.625" style="1" customWidth="1"/>
    <col min="13315" max="13315" width="9.5" style="1" customWidth="1"/>
    <col min="13316" max="13316" width="10.625" style="1" customWidth="1"/>
    <col min="13317" max="13317" width="9" style="1" bestFit="1" customWidth="1"/>
    <col min="13318" max="13318" width="10.625" style="1" customWidth="1"/>
    <col min="13319" max="13319" width="10.25" style="1" customWidth="1"/>
    <col min="13320" max="13320" width="11.25" style="1" customWidth="1"/>
    <col min="13321" max="13321" width="9.375" style="1" customWidth="1"/>
    <col min="13322" max="13322" width="9.25" style="1" customWidth="1"/>
    <col min="13323" max="13324" width="9" style="1" customWidth="1"/>
    <col min="13325" max="13325" width="11.25" style="1" customWidth="1"/>
    <col min="13326" max="13569" width="9" style="1"/>
    <col min="13570" max="13570" width="12.625" style="1" customWidth="1"/>
    <col min="13571" max="13571" width="9.5" style="1" customWidth="1"/>
    <col min="13572" max="13572" width="10.625" style="1" customWidth="1"/>
    <col min="13573" max="13573" width="9" style="1" bestFit="1" customWidth="1"/>
    <col min="13574" max="13574" width="10.625" style="1" customWidth="1"/>
    <col min="13575" max="13575" width="10.25" style="1" customWidth="1"/>
    <col min="13576" max="13576" width="11.25" style="1" customWidth="1"/>
    <col min="13577" max="13577" width="9.375" style="1" customWidth="1"/>
    <col min="13578" max="13578" width="9.25" style="1" customWidth="1"/>
    <col min="13579" max="13580" width="9" style="1" customWidth="1"/>
    <col min="13581" max="13581" width="11.25" style="1" customWidth="1"/>
    <col min="13582" max="13825" width="9" style="1"/>
    <col min="13826" max="13826" width="12.625" style="1" customWidth="1"/>
    <col min="13827" max="13827" width="9.5" style="1" customWidth="1"/>
    <col min="13828" max="13828" width="10.625" style="1" customWidth="1"/>
    <col min="13829" max="13829" width="9" style="1" bestFit="1" customWidth="1"/>
    <col min="13830" max="13830" width="10.625" style="1" customWidth="1"/>
    <col min="13831" max="13831" width="10.25" style="1" customWidth="1"/>
    <col min="13832" max="13832" width="11.25" style="1" customWidth="1"/>
    <col min="13833" max="13833" width="9.375" style="1" customWidth="1"/>
    <col min="13834" max="13834" width="9.25" style="1" customWidth="1"/>
    <col min="13835" max="13836" width="9" style="1" customWidth="1"/>
    <col min="13837" max="13837" width="11.25" style="1" customWidth="1"/>
    <col min="13838" max="14081" width="9" style="1"/>
    <col min="14082" max="14082" width="12.625" style="1" customWidth="1"/>
    <col min="14083" max="14083" width="9.5" style="1" customWidth="1"/>
    <col min="14084" max="14084" width="10.625" style="1" customWidth="1"/>
    <col min="14085" max="14085" width="9" style="1" bestFit="1" customWidth="1"/>
    <col min="14086" max="14086" width="10.625" style="1" customWidth="1"/>
    <col min="14087" max="14087" width="10.25" style="1" customWidth="1"/>
    <col min="14088" max="14088" width="11.25" style="1" customWidth="1"/>
    <col min="14089" max="14089" width="9.375" style="1" customWidth="1"/>
    <col min="14090" max="14090" width="9.25" style="1" customWidth="1"/>
    <col min="14091" max="14092" width="9" style="1" customWidth="1"/>
    <col min="14093" max="14093" width="11.25" style="1" customWidth="1"/>
    <col min="14094" max="14337" width="9" style="1"/>
    <col min="14338" max="14338" width="12.625" style="1" customWidth="1"/>
    <col min="14339" max="14339" width="9.5" style="1" customWidth="1"/>
    <col min="14340" max="14340" width="10.625" style="1" customWidth="1"/>
    <col min="14341" max="14341" width="9" style="1" bestFit="1" customWidth="1"/>
    <col min="14342" max="14342" width="10.625" style="1" customWidth="1"/>
    <col min="14343" max="14343" width="10.25" style="1" customWidth="1"/>
    <col min="14344" max="14344" width="11.25" style="1" customWidth="1"/>
    <col min="14345" max="14345" width="9.375" style="1" customWidth="1"/>
    <col min="14346" max="14346" width="9.25" style="1" customWidth="1"/>
    <col min="14347" max="14348" width="9" style="1" customWidth="1"/>
    <col min="14349" max="14349" width="11.25" style="1" customWidth="1"/>
    <col min="14350" max="14593" width="9" style="1"/>
    <col min="14594" max="14594" width="12.625" style="1" customWidth="1"/>
    <col min="14595" max="14595" width="9.5" style="1" customWidth="1"/>
    <col min="14596" max="14596" width="10.625" style="1" customWidth="1"/>
    <col min="14597" max="14597" width="9" style="1" bestFit="1" customWidth="1"/>
    <col min="14598" max="14598" width="10.625" style="1" customWidth="1"/>
    <col min="14599" max="14599" width="10.25" style="1" customWidth="1"/>
    <col min="14600" max="14600" width="11.25" style="1" customWidth="1"/>
    <col min="14601" max="14601" width="9.375" style="1" customWidth="1"/>
    <col min="14602" max="14602" width="9.25" style="1" customWidth="1"/>
    <col min="14603" max="14604" width="9" style="1" customWidth="1"/>
    <col min="14605" max="14605" width="11.25" style="1" customWidth="1"/>
    <col min="14606" max="14849" width="9" style="1"/>
    <col min="14850" max="14850" width="12.625" style="1" customWidth="1"/>
    <col min="14851" max="14851" width="9.5" style="1" customWidth="1"/>
    <col min="14852" max="14852" width="10.625" style="1" customWidth="1"/>
    <col min="14853" max="14853" width="9" style="1" bestFit="1" customWidth="1"/>
    <col min="14854" max="14854" width="10.625" style="1" customWidth="1"/>
    <col min="14855" max="14855" width="10.25" style="1" customWidth="1"/>
    <col min="14856" max="14856" width="11.25" style="1" customWidth="1"/>
    <col min="14857" max="14857" width="9.375" style="1" customWidth="1"/>
    <col min="14858" max="14858" width="9.25" style="1" customWidth="1"/>
    <col min="14859" max="14860" width="9" style="1" customWidth="1"/>
    <col min="14861" max="14861" width="11.25" style="1" customWidth="1"/>
    <col min="14862" max="15105" width="9" style="1"/>
    <col min="15106" max="15106" width="12.625" style="1" customWidth="1"/>
    <col min="15107" max="15107" width="9.5" style="1" customWidth="1"/>
    <col min="15108" max="15108" width="10.625" style="1" customWidth="1"/>
    <col min="15109" max="15109" width="9" style="1" bestFit="1" customWidth="1"/>
    <col min="15110" max="15110" width="10.625" style="1" customWidth="1"/>
    <col min="15111" max="15111" width="10.25" style="1" customWidth="1"/>
    <col min="15112" max="15112" width="11.25" style="1" customWidth="1"/>
    <col min="15113" max="15113" width="9.375" style="1" customWidth="1"/>
    <col min="15114" max="15114" width="9.25" style="1" customWidth="1"/>
    <col min="15115" max="15116" width="9" style="1" customWidth="1"/>
    <col min="15117" max="15117" width="11.25" style="1" customWidth="1"/>
    <col min="15118" max="15361" width="9" style="1"/>
    <col min="15362" max="15362" width="12.625" style="1" customWidth="1"/>
    <col min="15363" max="15363" width="9.5" style="1" customWidth="1"/>
    <col min="15364" max="15364" width="10.625" style="1" customWidth="1"/>
    <col min="15365" max="15365" width="9" style="1" bestFit="1" customWidth="1"/>
    <col min="15366" max="15366" width="10.625" style="1" customWidth="1"/>
    <col min="15367" max="15367" width="10.25" style="1" customWidth="1"/>
    <col min="15368" max="15368" width="11.25" style="1" customWidth="1"/>
    <col min="15369" max="15369" width="9.375" style="1" customWidth="1"/>
    <col min="15370" max="15370" width="9.25" style="1" customWidth="1"/>
    <col min="15371" max="15372" width="9" style="1" customWidth="1"/>
    <col min="15373" max="15373" width="11.25" style="1" customWidth="1"/>
    <col min="15374" max="15617" width="9" style="1"/>
    <col min="15618" max="15618" width="12.625" style="1" customWidth="1"/>
    <col min="15619" max="15619" width="9.5" style="1" customWidth="1"/>
    <col min="15620" max="15620" width="10.625" style="1" customWidth="1"/>
    <col min="15621" max="15621" width="9" style="1" bestFit="1" customWidth="1"/>
    <col min="15622" max="15622" width="10.625" style="1" customWidth="1"/>
    <col min="15623" max="15623" width="10.25" style="1" customWidth="1"/>
    <col min="15624" max="15624" width="11.25" style="1" customWidth="1"/>
    <col min="15625" max="15625" width="9.375" style="1" customWidth="1"/>
    <col min="15626" max="15626" width="9.25" style="1" customWidth="1"/>
    <col min="15627" max="15628" width="9" style="1" customWidth="1"/>
    <col min="15629" max="15629" width="11.25" style="1" customWidth="1"/>
    <col min="15630" max="15873" width="9" style="1"/>
    <col min="15874" max="15874" width="12.625" style="1" customWidth="1"/>
    <col min="15875" max="15875" width="9.5" style="1" customWidth="1"/>
    <col min="15876" max="15876" width="10.625" style="1" customWidth="1"/>
    <col min="15877" max="15877" width="9" style="1" bestFit="1" customWidth="1"/>
    <col min="15878" max="15878" width="10.625" style="1" customWidth="1"/>
    <col min="15879" max="15879" width="10.25" style="1" customWidth="1"/>
    <col min="15880" max="15880" width="11.25" style="1" customWidth="1"/>
    <col min="15881" max="15881" width="9.375" style="1" customWidth="1"/>
    <col min="15882" max="15882" width="9.25" style="1" customWidth="1"/>
    <col min="15883" max="15884" width="9" style="1" customWidth="1"/>
    <col min="15885" max="15885" width="11.25" style="1" customWidth="1"/>
    <col min="15886" max="16129" width="9" style="1"/>
    <col min="16130" max="16130" width="12.625" style="1" customWidth="1"/>
    <col min="16131" max="16131" width="9.5" style="1" customWidth="1"/>
    <col min="16132" max="16132" width="10.625" style="1" customWidth="1"/>
    <col min="16133" max="16133" width="9" style="1" bestFit="1" customWidth="1"/>
    <col min="16134" max="16134" width="10.625" style="1" customWidth="1"/>
    <col min="16135" max="16135" width="10.25" style="1" customWidth="1"/>
    <col min="16136" max="16136" width="11.25" style="1" customWidth="1"/>
    <col min="16137" max="16137" width="9.375" style="1" customWidth="1"/>
    <col min="16138" max="16138" width="9.25" style="1" customWidth="1"/>
    <col min="16139" max="16140" width="9" style="1" customWidth="1"/>
    <col min="16141" max="16141" width="11.25" style="1" customWidth="1"/>
    <col min="16142" max="16384" width="9" style="1"/>
  </cols>
  <sheetData>
    <row r="1" spans="2:17" x14ac:dyDescent="0.25">
      <c r="N1" s="2"/>
    </row>
    <row r="2" spans="2:17" x14ac:dyDescent="0.25">
      <c r="B2" s="269" t="s">
        <v>672</v>
      </c>
      <c r="C2" s="270"/>
      <c r="D2" s="270"/>
      <c r="E2" s="270"/>
      <c r="F2" s="270"/>
      <c r="G2" s="270"/>
      <c r="H2" s="270"/>
      <c r="I2" s="270"/>
      <c r="J2" s="270"/>
      <c r="K2" s="270"/>
      <c r="L2" s="271"/>
    </row>
    <row r="3" spans="2:17" ht="47.25" x14ac:dyDescent="0.25">
      <c r="B3" s="40" t="s">
        <v>673</v>
      </c>
      <c r="C3" s="40" t="s">
        <v>674</v>
      </c>
      <c r="D3" s="40" t="s">
        <v>675</v>
      </c>
      <c r="E3" s="40" t="s">
        <v>676</v>
      </c>
      <c r="F3" s="6" t="s">
        <v>85</v>
      </c>
      <c r="G3" s="6" t="s">
        <v>86</v>
      </c>
      <c r="H3" s="6" t="s">
        <v>87</v>
      </c>
      <c r="I3" s="40" t="s">
        <v>677</v>
      </c>
      <c r="J3" s="40" t="s">
        <v>573</v>
      </c>
      <c r="K3" s="40" t="s">
        <v>574</v>
      </c>
      <c r="L3" s="40" t="s">
        <v>336</v>
      </c>
      <c r="M3" s="8"/>
      <c r="N3" s="3"/>
      <c r="O3" s="3"/>
      <c r="P3" s="3"/>
      <c r="Q3" s="3"/>
    </row>
    <row r="4" spans="2:17" x14ac:dyDescent="0.25">
      <c r="B4" s="41" t="s">
        <v>598</v>
      </c>
      <c r="C4" s="41" t="s">
        <v>609</v>
      </c>
      <c r="D4" s="41" t="s">
        <v>283</v>
      </c>
      <c r="E4" s="41" t="s">
        <v>94</v>
      </c>
      <c r="F4" s="124">
        <f t="shared" ref="F4:F9" si="0">VLOOKUP(B4,$B$13:$E$18,2,0)</f>
        <v>3</v>
      </c>
      <c r="G4" s="124">
        <f t="shared" ref="G4:G9" si="1">VLOOKUP(B4,$B$13:$E$18,3,0)</f>
        <v>6</v>
      </c>
      <c r="H4" s="124">
        <f t="shared" ref="H4:H9" si="2">VLOOKUP(B4,$B$13:$E$18,4,0)</f>
        <v>4</v>
      </c>
      <c r="I4" s="124">
        <f t="shared" ref="I4:I9" si="3">IF(E4="CLS",1.5,IF(E4="CTB",1,IF(E4="MN",0.5,0)))</f>
        <v>0</v>
      </c>
      <c r="J4" s="124">
        <f t="shared" ref="J4:J9" si="4">SUM(F4:I4)</f>
        <v>13</v>
      </c>
      <c r="K4" s="124" t="str">
        <f t="shared" ref="K4:K9" si="5">IF(J4&gt;=HLOOKUP(D4,$H$12:$K$13,2,0),"Đậu","Rớt")</f>
        <v>Rớt</v>
      </c>
      <c r="L4" s="41" t="s">
        <v>678</v>
      </c>
      <c r="M4" s="12"/>
      <c r="N4" s="3"/>
      <c r="O4" s="3"/>
      <c r="P4" s="3"/>
      <c r="Q4" s="3"/>
    </row>
    <row r="5" spans="2:17" x14ac:dyDescent="0.25">
      <c r="B5" s="41" t="s">
        <v>601</v>
      </c>
      <c r="C5" s="41" t="s">
        <v>679</v>
      </c>
      <c r="D5" s="41" t="s">
        <v>291</v>
      </c>
      <c r="E5" s="41" t="s">
        <v>680</v>
      </c>
      <c r="F5" s="124">
        <f t="shared" si="0"/>
        <v>10</v>
      </c>
      <c r="G5" s="124">
        <f t="shared" si="1"/>
        <v>8</v>
      </c>
      <c r="H5" s="124">
        <f t="shared" si="2"/>
        <v>4</v>
      </c>
      <c r="I5" s="124">
        <f t="shared" si="3"/>
        <v>1.5</v>
      </c>
      <c r="J5" s="124">
        <f t="shared" si="4"/>
        <v>23.5</v>
      </c>
      <c r="K5" s="124" t="str">
        <f t="shared" si="5"/>
        <v>Đậu</v>
      </c>
      <c r="L5" s="41" t="s">
        <v>681</v>
      </c>
      <c r="M5" s="12"/>
      <c r="N5" s="3"/>
      <c r="O5" s="3"/>
      <c r="P5" s="3"/>
      <c r="Q5" s="3"/>
    </row>
    <row r="6" spans="2:17" x14ac:dyDescent="0.25">
      <c r="B6" s="41" t="s">
        <v>610</v>
      </c>
      <c r="C6" s="41" t="s">
        <v>682</v>
      </c>
      <c r="D6" s="41" t="s">
        <v>287</v>
      </c>
      <c r="E6" s="41" t="s">
        <v>683</v>
      </c>
      <c r="F6" s="124">
        <f t="shared" si="0"/>
        <v>8</v>
      </c>
      <c r="G6" s="124">
        <f t="shared" si="1"/>
        <v>6</v>
      </c>
      <c r="H6" s="124">
        <f t="shared" si="2"/>
        <v>4</v>
      </c>
      <c r="I6" s="124">
        <f t="shared" si="3"/>
        <v>1</v>
      </c>
      <c r="J6" s="124">
        <f t="shared" si="4"/>
        <v>19</v>
      </c>
      <c r="K6" s="124" t="str">
        <f t="shared" si="5"/>
        <v>Đậu</v>
      </c>
      <c r="L6" s="41" t="s">
        <v>681</v>
      </c>
      <c r="M6" s="12"/>
      <c r="N6" s="3"/>
      <c r="O6" s="3"/>
      <c r="P6" s="3"/>
      <c r="Q6" s="3"/>
    </row>
    <row r="7" spans="2:17" x14ac:dyDescent="0.25">
      <c r="B7" s="41" t="s">
        <v>613</v>
      </c>
      <c r="C7" s="41" t="s">
        <v>684</v>
      </c>
      <c r="D7" s="41" t="s">
        <v>291</v>
      </c>
      <c r="E7" s="41" t="s">
        <v>683</v>
      </c>
      <c r="F7" s="124">
        <f t="shared" si="0"/>
        <v>7</v>
      </c>
      <c r="G7" s="124">
        <f t="shared" si="1"/>
        <v>0</v>
      </c>
      <c r="H7" s="124">
        <f t="shared" si="2"/>
        <v>1</v>
      </c>
      <c r="I7" s="124">
        <f t="shared" si="3"/>
        <v>1</v>
      </c>
      <c r="J7" s="124">
        <f t="shared" si="4"/>
        <v>9</v>
      </c>
      <c r="K7" s="124" t="str">
        <f t="shared" si="5"/>
        <v>Rớt</v>
      </c>
      <c r="L7" s="41" t="s">
        <v>678</v>
      </c>
      <c r="M7" s="12"/>
      <c r="N7" s="3"/>
      <c r="O7" s="3"/>
      <c r="P7" s="3"/>
      <c r="Q7" s="3"/>
    </row>
    <row r="8" spans="2:17" x14ac:dyDescent="0.25">
      <c r="B8" s="41" t="s">
        <v>685</v>
      </c>
      <c r="C8" s="41" t="s">
        <v>686</v>
      </c>
      <c r="D8" s="41" t="s">
        <v>291</v>
      </c>
      <c r="E8" s="41" t="s">
        <v>94</v>
      </c>
      <c r="F8" s="124">
        <f t="shared" si="0"/>
        <v>10</v>
      </c>
      <c r="G8" s="124">
        <f t="shared" si="1"/>
        <v>9</v>
      </c>
      <c r="H8" s="124">
        <f t="shared" si="2"/>
        <v>7</v>
      </c>
      <c r="I8" s="124">
        <f t="shared" si="3"/>
        <v>0</v>
      </c>
      <c r="J8" s="124">
        <f t="shared" si="4"/>
        <v>26</v>
      </c>
      <c r="K8" s="124" t="str">
        <f t="shared" si="5"/>
        <v>Đậu</v>
      </c>
      <c r="L8" s="41" t="s">
        <v>681</v>
      </c>
      <c r="M8" s="12"/>
      <c r="N8" s="3"/>
      <c r="O8" s="3"/>
      <c r="P8" s="3"/>
      <c r="Q8" s="3"/>
    </row>
    <row r="9" spans="2:17" x14ac:dyDescent="0.25">
      <c r="B9" s="41" t="s">
        <v>687</v>
      </c>
      <c r="C9" s="41" t="s">
        <v>688</v>
      </c>
      <c r="D9" s="41" t="s">
        <v>283</v>
      </c>
      <c r="E9" s="41" t="s">
        <v>403</v>
      </c>
      <c r="F9" s="124">
        <f t="shared" si="0"/>
        <v>9</v>
      </c>
      <c r="G9" s="124">
        <f t="shared" si="1"/>
        <v>10</v>
      </c>
      <c r="H9" s="124">
        <f t="shared" si="2"/>
        <v>5</v>
      </c>
      <c r="I9" s="124">
        <f t="shared" si="3"/>
        <v>0.5</v>
      </c>
      <c r="J9" s="124">
        <f t="shared" si="4"/>
        <v>24.5</v>
      </c>
      <c r="K9" s="124" t="str">
        <f t="shared" si="5"/>
        <v>Đậu</v>
      </c>
      <c r="L9" s="41" t="s">
        <v>681</v>
      </c>
      <c r="M9" s="12"/>
      <c r="N9" s="3"/>
      <c r="O9" s="3"/>
      <c r="P9" s="3"/>
      <c r="Q9" s="3"/>
    </row>
    <row r="10" spans="2:17" x14ac:dyDescent="0.25">
      <c r="B10" s="3"/>
      <c r="C10" s="3"/>
      <c r="D10" s="3"/>
      <c r="E10" s="3"/>
      <c r="F10" s="3"/>
      <c r="G10" s="3"/>
      <c r="H10" s="3"/>
      <c r="I10" s="3"/>
      <c r="J10" s="3"/>
      <c r="K10" s="3"/>
      <c r="L10" s="3"/>
      <c r="M10" s="3"/>
      <c r="N10" s="3"/>
      <c r="O10" s="3"/>
      <c r="P10" s="3"/>
      <c r="Q10" s="3"/>
    </row>
    <row r="11" spans="2:17" x14ac:dyDescent="0.25">
      <c r="B11" s="223" t="s">
        <v>689</v>
      </c>
      <c r="C11" s="223"/>
      <c r="D11" s="223"/>
      <c r="E11" s="223"/>
      <c r="F11" s="3"/>
      <c r="G11" s="3"/>
      <c r="H11" s="223" t="s">
        <v>690</v>
      </c>
      <c r="I11" s="223"/>
      <c r="J11" s="223"/>
      <c r="K11" s="223"/>
      <c r="L11" s="3"/>
      <c r="M11" s="3"/>
      <c r="N11" s="3"/>
      <c r="O11" s="3"/>
      <c r="P11" s="3"/>
      <c r="Q11" s="3"/>
    </row>
    <row r="12" spans="2:17" x14ac:dyDescent="0.25">
      <c r="B12" s="40" t="s">
        <v>691</v>
      </c>
      <c r="C12" s="6" t="s">
        <v>85</v>
      </c>
      <c r="D12" s="6" t="s">
        <v>86</v>
      </c>
      <c r="E12" s="6" t="s">
        <v>87</v>
      </c>
      <c r="F12" s="3"/>
      <c r="G12" s="3"/>
      <c r="H12" s="6" t="s">
        <v>692</v>
      </c>
      <c r="I12" s="41" t="s">
        <v>283</v>
      </c>
      <c r="J12" s="41" t="s">
        <v>287</v>
      </c>
      <c r="K12" s="41" t="s">
        <v>291</v>
      </c>
      <c r="L12" s="3"/>
      <c r="M12" s="3"/>
      <c r="N12" s="3"/>
      <c r="O12" s="3"/>
      <c r="P12" s="3"/>
      <c r="Q12" s="3"/>
    </row>
    <row r="13" spans="2:17" x14ac:dyDescent="0.25">
      <c r="B13" s="41" t="s">
        <v>685</v>
      </c>
      <c r="C13" s="41">
        <v>10</v>
      </c>
      <c r="D13" s="41">
        <v>9</v>
      </c>
      <c r="E13" s="41">
        <v>7</v>
      </c>
      <c r="F13" s="3"/>
      <c r="G13" s="3"/>
      <c r="H13" s="6" t="s">
        <v>693</v>
      </c>
      <c r="I13" s="41">
        <v>16</v>
      </c>
      <c r="J13" s="41">
        <v>17.5</v>
      </c>
      <c r="K13" s="41">
        <v>19</v>
      </c>
      <c r="L13" s="3"/>
      <c r="M13" s="3"/>
      <c r="N13" s="3"/>
      <c r="O13" s="3"/>
      <c r="P13" s="3"/>
      <c r="Q13" s="3"/>
    </row>
    <row r="14" spans="2:17" x14ac:dyDescent="0.25">
      <c r="B14" s="41" t="s">
        <v>601</v>
      </c>
      <c r="C14" s="41">
        <v>10</v>
      </c>
      <c r="D14" s="41">
        <v>8</v>
      </c>
      <c r="E14" s="41">
        <v>4</v>
      </c>
      <c r="F14" s="3"/>
      <c r="G14" s="3"/>
      <c r="H14" s="12"/>
      <c r="I14" s="3"/>
      <c r="J14" s="3"/>
      <c r="K14" s="3"/>
      <c r="L14" s="3"/>
      <c r="M14" s="3"/>
      <c r="N14" s="3"/>
      <c r="O14" s="3"/>
      <c r="P14" s="3"/>
      <c r="Q14" s="3"/>
    </row>
    <row r="15" spans="2:17" x14ac:dyDescent="0.25">
      <c r="B15" s="41" t="s">
        <v>687</v>
      </c>
      <c r="C15" s="41">
        <v>9</v>
      </c>
      <c r="D15" s="41">
        <v>10</v>
      </c>
      <c r="E15" s="41">
        <v>5</v>
      </c>
      <c r="F15" s="3"/>
      <c r="G15" s="3"/>
      <c r="H15" s="12"/>
      <c r="I15" s="3"/>
      <c r="J15" s="3"/>
      <c r="K15" s="3"/>
      <c r="L15" s="3"/>
      <c r="M15" s="3"/>
      <c r="N15" s="3"/>
      <c r="O15" s="3"/>
      <c r="P15" s="3"/>
      <c r="Q15" s="3"/>
    </row>
    <row r="16" spans="2:17" x14ac:dyDescent="0.25">
      <c r="B16" s="41" t="s">
        <v>613</v>
      </c>
      <c r="C16" s="41">
        <v>7</v>
      </c>
      <c r="D16" s="41">
        <v>0</v>
      </c>
      <c r="E16" s="41">
        <v>1</v>
      </c>
      <c r="F16" s="3"/>
      <c r="G16" s="3"/>
      <c r="H16" s="3"/>
      <c r="I16" s="3"/>
      <c r="J16" s="3"/>
      <c r="K16" s="3"/>
      <c r="L16" s="3"/>
      <c r="M16" s="3"/>
      <c r="N16" s="3"/>
      <c r="O16" s="3"/>
      <c r="P16" s="3"/>
      <c r="Q16" s="3"/>
    </row>
    <row r="17" spans="2:17" x14ac:dyDescent="0.25">
      <c r="B17" s="41" t="s">
        <v>598</v>
      </c>
      <c r="C17" s="41">
        <v>3</v>
      </c>
      <c r="D17" s="41">
        <v>6</v>
      </c>
      <c r="E17" s="41">
        <v>4</v>
      </c>
      <c r="F17" s="3"/>
      <c r="G17" s="3"/>
      <c r="H17" s="3"/>
      <c r="I17" s="3"/>
      <c r="J17" s="3"/>
      <c r="K17" s="3"/>
      <c r="L17" s="3"/>
      <c r="M17" s="3"/>
      <c r="N17" s="3"/>
      <c r="O17" s="3"/>
      <c r="P17" s="3"/>
      <c r="Q17" s="3"/>
    </row>
    <row r="18" spans="2:17" x14ac:dyDescent="0.25">
      <c r="B18" s="41" t="s">
        <v>610</v>
      </c>
      <c r="C18" s="41">
        <v>8</v>
      </c>
      <c r="D18" s="41">
        <v>6</v>
      </c>
      <c r="E18" s="41">
        <v>4</v>
      </c>
      <c r="F18" s="3"/>
      <c r="G18" s="3"/>
      <c r="H18" s="3"/>
      <c r="I18" s="3"/>
      <c r="J18" s="3"/>
      <c r="K18" s="3"/>
      <c r="L18" s="3"/>
      <c r="M18" s="3"/>
      <c r="N18" s="3"/>
      <c r="O18" s="3"/>
      <c r="P18" s="3"/>
      <c r="Q18" s="3"/>
    </row>
    <row r="19" spans="2:17" x14ac:dyDescent="0.25">
      <c r="B19" s="3"/>
      <c r="C19" s="3"/>
      <c r="D19" s="3"/>
      <c r="E19" s="3"/>
      <c r="F19" s="3"/>
      <c r="G19" s="3"/>
      <c r="H19" s="3"/>
      <c r="I19" s="3"/>
      <c r="J19" s="3"/>
      <c r="K19" s="3"/>
      <c r="L19" s="3"/>
      <c r="M19" s="3"/>
      <c r="N19" s="3"/>
      <c r="O19" s="3"/>
      <c r="P19" s="3"/>
      <c r="Q19" s="3"/>
    </row>
    <row r="20" spans="2:17" x14ac:dyDescent="0.25">
      <c r="B20" s="16" t="s">
        <v>62</v>
      </c>
      <c r="C20" s="3"/>
      <c r="D20" s="3"/>
      <c r="E20" s="3"/>
      <c r="F20" s="3"/>
      <c r="G20" s="3"/>
      <c r="H20" s="3"/>
      <c r="I20" s="3"/>
      <c r="J20" s="3"/>
      <c r="K20" s="3"/>
      <c r="L20" s="3"/>
      <c r="M20" s="3"/>
      <c r="N20" s="3"/>
      <c r="O20" s="3"/>
      <c r="P20" s="3"/>
      <c r="Q20" s="3"/>
    </row>
    <row r="21" spans="2:17" x14ac:dyDescent="0.25">
      <c r="B21" s="16" t="s">
        <v>63</v>
      </c>
      <c r="C21" s="3" t="s">
        <v>848</v>
      </c>
      <c r="D21" s="3"/>
      <c r="E21" s="3"/>
      <c r="F21" s="3"/>
      <c r="G21" s="3"/>
      <c r="H21" s="3"/>
      <c r="I21" s="3"/>
      <c r="J21" s="3"/>
      <c r="K21" s="3"/>
      <c r="L21" s="3"/>
      <c r="M21" s="3"/>
      <c r="N21" s="3"/>
      <c r="O21" s="3"/>
      <c r="P21" s="3"/>
      <c r="Q21" s="3"/>
    </row>
    <row r="22" spans="2:17" x14ac:dyDescent="0.25">
      <c r="B22" s="8"/>
      <c r="C22" s="4" t="s">
        <v>849</v>
      </c>
      <c r="D22" s="3"/>
      <c r="E22" s="3"/>
      <c r="F22" s="3"/>
      <c r="G22" s="3"/>
      <c r="H22" s="3"/>
      <c r="I22" s="3"/>
      <c r="J22" s="3"/>
      <c r="K22" s="3"/>
      <c r="L22" s="3"/>
      <c r="M22" s="3"/>
      <c r="N22" s="3"/>
      <c r="O22" s="3"/>
      <c r="P22" s="3"/>
      <c r="Q22" s="3"/>
    </row>
    <row r="23" spans="2:17" x14ac:dyDescent="0.25">
      <c r="B23" s="16" t="s">
        <v>64</v>
      </c>
      <c r="C23" s="3" t="s">
        <v>850</v>
      </c>
      <c r="D23" s="3"/>
      <c r="E23" s="3"/>
      <c r="F23" s="3"/>
      <c r="G23" s="3"/>
      <c r="H23" s="3"/>
      <c r="I23" s="3"/>
      <c r="J23" s="3"/>
      <c r="K23" s="3"/>
      <c r="L23" s="3"/>
      <c r="M23" s="3"/>
      <c r="N23" s="3"/>
      <c r="O23" s="3"/>
      <c r="P23" s="3"/>
      <c r="Q23" s="3"/>
    </row>
    <row r="24" spans="2:17" x14ac:dyDescent="0.25">
      <c r="B24" s="12"/>
      <c r="C24" s="201" t="s">
        <v>851</v>
      </c>
      <c r="D24" s="3"/>
      <c r="E24" s="3"/>
      <c r="F24" s="3"/>
      <c r="G24" s="3"/>
      <c r="H24" s="3"/>
      <c r="I24" s="3"/>
      <c r="J24" s="3"/>
      <c r="K24" s="3"/>
      <c r="L24" s="3"/>
      <c r="M24" s="3"/>
      <c r="N24" s="3"/>
      <c r="O24" s="3"/>
      <c r="P24" s="3"/>
      <c r="Q24" s="3"/>
    </row>
    <row r="25" spans="2:17" x14ac:dyDescent="0.25">
      <c r="B25" s="12"/>
      <c r="C25" s="201" t="s">
        <v>852</v>
      </c>
      <c r="D25" s="3"/>
      <c r="E25" s="3"/>
      <c r="F25" s="3"/>
      <c r="G25" s="3"/>
      <c r="H25" s="3"/>
      <c r="I25" s="3"/>
      <c r="J25" s="3"/>
      <c r="K25" s="3"/>
      <c r="L25" s="3"/>
      <c r="M25" s="3"/>
      <c r="N25" s="3"/>
      <c r="O25" s="3"/>
      <c r="P25" s="3"/>
      <c r="Q25" s="3"/>
    </row>
    <row r="26" spans="2:17" x14ac:dyDescent="0.25">
      <c r="B26" s="12"/>
      <c r="C26" s="201" t="s">
        <v>853</v>
      </c>
      <c r="D26" s="3"/>
      <c r="E26" s="3"/>
      <c r="F26" s="3"/>
      <c r="G26" s="3"/>
      <c r="H26" s="3"/>
      <c r="I26" s="3"/>
      <c r="J26" s="3"/>
      <c r="K26" s="3"/>
      <c r="L26" s="3"/>
      <c r="M26" s="3"/>
      <c r="N26" s="3"/>
      <c r="O26" s="3"/>
      <c r="P26" s="3"/>
      <c r="Q26" s="3"/>
    </row>
    <row r="27" spans="2:17" x14ac:dyDescent="0.25">
      <c r="B27" s="12"/>
      <c r="C27" s="201" t="s">
        <v>854</v>
      </c>
      <c r="D27" s="3"/>
      <c r="E27" s="3"/>
      <c r="F27" s="3"/>
      <c r="G27" s="3"/>
      <c r="H27" s="3"/>
      <c r="I27" s="3"/>
      <c r="J27" s="3"/>
      <c r="K27" s="3"/>
      <c r="L27" s="3"/>
      <c r="M27" s="3"/>
      <c r="N27" s="3"/>
      <c r="O27" s="3"/>
      <c r="P27" s="3"/>
      <c r="Q27" s="3"/>
    </row>
    <row r="28" spans="2:17" x14ac:dyDescent="0.25">
      <c r="B28" s="16" t="s">
        <v>71</v>
      </c>
      <c r="C28" s="3" t="s">
        <v>855</v>
      </c>
      <c r="D28" s="3"/>
      <c r="E28" s="3"/>
      <c r="F28" s="3"/>
      <c r="G28" s="3"/>
      <c r="H28" s="3"/>
      <c r="I28" s="3"/>
      <c r="J28" s="3"/>
      <c r="K28" s="3"/>
      <c r="L28" s="3"/>
      <c r="M28" s="3"/>
      <c r="N28" s="3"/>
      <c r="O28" s="3"/>
      <c r="P28" s="3"/>
      <c r="Q28" s="3"/>
    </row>
    <row r="29" spans="2:17" x14ac:dyDescent="0.25">
      <c r="B29" s="16" t="s">
        <v>73</v>
      </c>
      <c r="C29" s="3" t="s">
        <v>856</v>
      </c>
      <c r="D29" s="3"/>
      <c r="E29" s="3"/>
      <c r="F29" s="3"/>
      <c r="G29" s="3"/>
      <c r="H29" s="3"/>
      <c r="I29" s="3"/>
      <c r="J29" s="3"/>
      <c r="K29" s="3"/>
      <c r="L29" s="3"/>
      <c r="M29" s="3"/>
      <c r="N29" s="3"/>
      <c r="O29" s="3"/>
      <c r="P29" s="3"/>
      <c r="Q29" s="3"/>
    </row>
    <row r="30" spans="2:17" x14ac:dyDescent="0.25">
      <c r="B30" s="12"/>
      <c r="C30" s="3" t="s">
        <v>857</v>
      </c>
      <c r="D30" s="3"/>
      <c r="E30" s="3"/>
      <c r="F30" s="3"/>
      <c r="G30" s="3"/>
      <c r="H30" s="3"/>
      <c r="I30" s="3"/>
      <c r="J30" s="3"/>
      <c r="K30" s="3"/>
      <c r="L30" s="3"/>
      <c r="M30" s="3"/>
      <c r="N30" s="3"/>
      <c r="O30" s="3"/>
      <c r="P30" s="3"/>
      <c r="Q30" s="3"/>
    </row>
    <row r="31" spans="2:17" x14ac:dyDescent="0.25">
      <c r="B31" s="12"/>
      <c r="C31" s="3" t="s">
        <v>858</v>
      </c>
      <c r="D31" s="3"/>
      <c r="E31" s="3"/>
      <c r="F31" s="3"/>
      <c r="G31" s="3"/>
      <c r="H31" s="3"/>
      <c r="I31" s="3"/>
      <c r="J31" s="3"/>
      <c r="K31" s="3"/>
      <c r="L31" s="3"/>
      <c r="M31" s="3"/>
      <c r="N31" s="3"/>
      <c r="O31" s="3"/>
      <c r="P31" s="3"/>
      <c r="Q31" s="3"/>
    </row>
    <row r="32" spans="2:17" x14ac:dyDescent="0.25">
      <c r="B32" s="16" t="s">
        <v>74</v>
      </c>
      <c r="C32" s="1" t="s">
        <v>76</v>
      </c>
      <c r="D32" s="3"/>
      <c r="E32" s="3"/>
      <c r="F32" s="3"/>
      <c r="G32" s="3"/>
      <c r="H32" s="3"/>
      <c r="I32" s="3"/>
      <c r="J32" s="3"/>
      <c r="K32" s="3"/>
      <c r="L32" s="3"/>
      <c r="M32" s="3"/>
      <c r="N32" s="3"/>
      <c r="O32" s="3"/>
      <c r="P32" s="3"/>
      <c r="Q32" s="3"/>
    </row>
    <row r="33" spans="2:17" x14ac:dyDescent="0.25">
      <c r="B33" s="3"/>
      <c r="C33" s="3"/>
      <c r="D33" s="3"/>
      <c r="E33" s="3"/>
      <c r="F33" s="3"/>
      <c r="G33" s="3"/>
      <c r="H33" s="3"/>
      <c r="I33" s="3"/>
      <c r="J33" s="3"/>
      <c r="K33" s="3"/>
      <c r="L33" s="3"/>
      <c r="M33" s="3"/>
      <c r="N33" s="3"/>
      <c r="O33" s="3"/>
      <c r="P33" s="3"/>
      <c r="Q33" s="3"/>
    </row>
    <row r="34" spans="2:17" x14ac:dyDescent="0.25">
      <c r="B34" s="3"/>
      <c r="C34" s="3"/>
      <c r="D34" s="3"/>
      <c r="E34" s="3"/>
      <c r="F34" s="3"/>
      <c r="G34" s="3"/>
      <c r="H34" s="3"/>
      <c r="I34" s="3"/>
      <c r="J34" s="3"/>
      <c r="K34" s="3"/>
      <c r="L34" s="3"/>
      <c r="M34" s="3"/>
      <c r="N34" s="3"/>
      <c r="O34" s="3"/>
      <c r="P34" s="3"/>
      <c r="Q34" s="3"/>
    </row>
  </sheetData>
  <mergeCells count="3">
    <mergeCell ref="B2:L2"/>
    <mergeCell ref="B11:E11"/>
    <mergeCell ref="H11:K1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31"/>
  <sheetViews>
    <sheetView workbookViewId="0">
      <selection activeCell="M16" sqref="M16"/>
    </sheetView>
  </sheetViews>
  <sheetFormatPr defaultRowHeight="15.75" x14ac:dyDescent="0.25"/>
  <cols>
    <col min="1" max="1" width="9.5" style="1" customWidth="1"/>
    <col min="2" max="2" width="9.25" style="1" customWidth="1"/>
    <col min="3" max="3" width="16.75" style="1" customWidth="1"/>
    <col min="4" max="4" width="9.875" style="1" customWidth="1"/>
    <col min="5" max="5" width="11.25" style="1" customWidth="1"/>
    <col min="6" max="6" width="9.875" style="1" customWidth="1"/>
    <col min="7" max="7" width="8.75" style="1" customWidth="1"/>
    <col min="8" max="256" width="9" style="1"/>
    <col min="257" max="257" width="9.5" style="1" customWidth="1"/>
    <col min="258" max="258" width="9.25" style="1" customWidth="1"/>
    <col min="259" max="259" width="16.75" style="1" customWidth="1"/>
    <col min="260" max="260" width="9.875" style="1" customWidth="1"/>
    <col min="261" max="261" width="11.25" style="1" customWidth="1"/>
    <col min="262" max="262" width="9.875" style="1" customWidth="1"/>
    <col min="263" max="263" width="8.75" style="1" customWidth="1"/>
    <col min="264" max="512" width="9" style="1"/>
    <col min="513" max="513" width="9.5" style="1" customWidth="1"/>
    <col min="514" max="514" width="9.25" style="1" customWidth="1"/>
    <col min="515" max="515" width="16.75" style="1" customWidth="1"/>
    <col min="516" max="516" width="9.875" style="1" customWidth="1"/>
    <col min="517" max="517" width="11.25" style="1" customWidth="1"/>
    <col min="518" max="518" width="9.875" style="1" customWidth="1"/>
    <col min="519" max="519" width="8.75" style="1" customWidth="1"/>
    <col min="520" max="768" width="9" style="1"/>
    <col min="769" max="769" width="9.5" style="1" customWidth="1"/>
    <col min="770" max="770" width="9.25" style="1" customWidth="1"/>
    <col min="771" max="771" width="16.75" style="1" customWidth="1"/>
    <col min="772" max="772" width="9.875" style="1" customWidth="1"/>
    <col min="773" max="773" width="11.25" style="1" customWidth="1"/>
    <col min="774" max="774" width="9.875" style="1" customWidth="1"/>
    <col min="775" max="775" width="8.75" style="1" customWidth="1"/>
    <col min="776" max="1024" width="9" style="1"/>
    <col min="1025" max="1025" width="9.5" style="1" customWidth="1"/>
    <col min="1026" max="1026" width="9.25" style="1" customWidth="1"/>
    <col min="1027" max="1027" width="16.75" style="1" customWidth="1"/>
    <col min="1028" max="1028" width="9.875" style="1" customWidth="1"/>
    <col min="1029" max="1029" width="11.25" style="1" customWidth="1"/>
    <col min="1030" max="1030" width="9.875" style="1" customWidth="1"/>
    <col min="1031" max="1031" width="8.75" style="1" customWidth="1"/>
    <col min="1032" max="1280" width="9" style="1"/>
    <col min="1281" max="1281" width="9.5" style="1" customWidth="1"/>
    <col min="1282" max="1282" width="9.25" style="1" customWidth="1"/>
    <col min="1283" max="1283" width="16.75" style="1" customWidth="1"/>
    <col min="1284" max="1284" width="9.875" style="1" customWidth="1"/>
    <col min="1285" max="1285" width="11.25" style="1" customWidth="1"/>
    <col min="1286" max="1286" width="9.875" style="1" customWidth="1"/>
    <col min="1287" max="1287" width="8.75" style="1" customWidth="1"/>
    <col min="1288" max="1536" width="9" style="1"/>
    <col min="1537" max="1537" width="9.5" style="1" customWidth="1"/>
    <col min="1538" max="1538" width="9.25" style="1" customWidth="1"/>
    <col min="1539" max="1539" width="16.75" style="1" customWidth="1"/>
    <col min="1540" max="1540" width="9.875" style="1" customWidth="1"/>
    <col min="1541" max="1541" width="11.25" style="1" customWidth="1"/>
    <col min="1542" max="1542" width="9.875" style="1" customWidth="1"/>
    <col min="1543" max="1543" width="8.75" style="1" customWidth="1"/>
    <col min="1544" max="1792" width="9" style="1"/>
    <col min="1793" max="1793" width="9.5" style="1" customWidth="1"/>
    <col min="1794" max="1794" width="9.25" style="1" customWidth="1"/>
    <col min="1795" max="1795" width="16.75" style="1" customWidth="1"/>
    <col min="1796" max="1796" width="9.875" style="1" customWidth="1"/>
    <col min="1797" max="1797" width="11.25" style="1" customWidth="1"/>
    <col min="1798" max="1798" width="9.875" style="1" customWidth="1"/>
    <col min="1799" max="1799" width="8.75" style="1" customWidth="1"/>
    <col min="1800" max="2048" width="9" style="1"/>
    <col min="2049" max="2049" width="9.5" style="1" customWidth="1"/>
    <col min="2050" max="2050" width="9.25" style="1" customWidth="1"/>
    <col min="2051" max="2051" width="16.75" style="1" customWidth="1"/>
    <col min="2052" max="2052" width="9.875" style="1" customWidth="1"/>
    <col min="2053" max="2053" width="11.25" style="1" customWidth="1"/>
    <col min="2054" max="2054" width="9.875" style="1" customWidth="1"/>
    <col min="2055" max="2055" width="8.75" style="1" customWidth="1"/>
    <col min="2056" max="2304" width="9" style="1"/>
    <col min="2305" max="2305" width="9.5" style="1" customWidth="1"/>
    <col min="2306" max="2306" width="9.25" style="1" customWidth="1"/>
    <col min="2307" max="2307" width="16.75" style="1" customWidth="1"/>
    <col min="2308" max="2308" width="9.875" style="1" customWidth="1"/>
    <col min="2309" max="2309" width="11.25" style="1" customWidth="1"/>
    <col min="2310" max="2310" width="9.875" style="1" customWidth="1"/>
    <col min="2311" max="2311" width="8.75" style="1" customWidth="1"/>
    <col min="2312" max="2560" width="9" style="1"/>
    <col min="2561" max="2561" width="9.5" style="1" customWidth="1"/>
    <col min="2562" max="2562" width="9.25" style="1" customWidth="1"/>
    <col min="2563" max="2563" width="16.75" style="1" customWidth="1"/>
    <col min="2564" max="2564" width="9.875" style="1" customWidth="1"/>
    <col min="2565" max="2565" width="11.25" style="1" customWidth="1"/>
    <col min="2566" max="2566" width="9.875" style="1" customWidth="1"/>
    <col min="2567" max="2567" width="8.75" style="1" customWidth="1"/>
    <col min="2568" max="2816" width="9" style="1"/>
    <col min="2817" max="2817" width="9.5" style="1" customWidth="1"/>
    <col min="2818" max="2818" width="9.25" style="1" customWidth="1"/>
    <col min="2819" max="2819" width="16.75" style="1" customWidth="1"/>
    <col min="2820" max="2820" width="9.875" style="1" customWidth="1"/>
    <col min="2821" max="2821" width="11.25" style="1" customWidth="1"/>
    <col min="2822" max="2822" width="9.875" style="1" customWidth="1"/>
    <col min="2823" max="2823" width="8.75" style="1" customWidth="1"/>
    <col min="2824" max="3072" width="9" style="1"/>
    <col min="3073" max="3073" width="9.5" style="1" customWidth="1"/>
    <col min="3074" max="3074" width="9.25" style="1" customWidth="1"/>
    <col min="3075" max="3075" width="16.75" style="1" customWidth="1"/>
    <col min="3076" max="3076" width="9.875" style="1" customWidth="1"/>
    <col min="3077" max="3077" width="11.25" style="1" customWidth="1"/>
    <col min="3078" max="3078" width="9.875" style="1" customWidth="1"/>
    <col min="3079" max="3079" width="8.75" style="1" customWidth="1"/>
    <col min="3080" max="3328" width="9" style="1"/>
    <col min="3329" max="3329" width="9.5" style="1" customWidth="1"/>
    <col min="3330" max="3330" width="9.25" style="1" customWidth="1"/>
    <col min="3331" max="3331" width="16.75" style="1" customWidth="1"/>
    <col min="3332" max="3332" width="9.875" style="1" customWidth="1"/>
    <col min="3333" max="3333" width="11.25" style="1" customWidth="1"/>
    <col min="3334" max="3334" width="9.875" style="1" customWidth="1"/>
    <col min="3335" max="3335" width="8.75" style="1" customWidth="1"/>
    <col min="3336" max="3584" width="9" style="1"/>
    <col min="3585" max="3585" width="9.5" style="1" customWidth="1"/>
    <col min="3586" max="3586" width="9.25" style="1" customWidth="1"/>
    <col min="3587" max="3587" width="16.75" style="1" customWidth="1"/>
    <col min="3588" max="3588" width="9.875" style="1" customWidth="1"/>
    <col min="3589" max="3589" width="11.25" style="1" customWidth="1"/>
    <col min="3590" max="3590" width="9.875" style="1" customWidth="1"/>
    <col min="3591" max="3591" width="8.75" style="1" customWidth="1"/>
    <col min="3592" max="3840" width="9" style="1"/>
    <col min="3841" max="3841" width="9.5" style="1" customWidth="1"/>
    <col min="3842" max="3842" width="9.25" style="1" customWidth="1"/>
    <col min="3843" max="3843" width="16.75" style="1" customWidth="1"/>
    <col min="3844" max="3844" width="9.875" style="1" customWidth="1"/>
    <col min="3845" max="3845" width="11.25" style="1" customWidth="1"/>
    <col min="3846" max="3846" width="9.875" style="1" customWidth="1"/>
    <col min="3847" max="3847" width="8.75" style="1" customWidth="1"/>
    <col min="3848" max="4096" width="9" style="1"/>
    <col min="4097" max="4097" width="9.5" style="1" customWidth="1"/>
    <col min="4098" max="4098" width="9.25" style="1" customWidth="1"/>
    <col min="4099" max="4099" width="16.75" style="1" customWidth="1"/>
    <col min="4100" max="4100" width="9.875" style="1" customWidth="1"/>
    <col min="4101" max="4101" width="11.25" style="1" customWidth="1"/>
    <col min="4102" max="4102" width="9.875" style="1" customWidth="1"/>
    <col min="4103" max="4103" width="8.75" style="1" customWidth="1"/>
    <col min="4104" max="4352" width="9" style="1"/>
    <col min="4353" max="4353" width="9.5" style="1" customWidth="1"/>
    <col min="4354" max="4354" width="9.25" style="1" customWidth="1"/>
    <col min="4355" max="4355" width="16.75" style="1" customWidth="1"/>
    <col min="4356" max="4356" width="9.875" style="1" customWidth="1"/>
    <col min="4357" max="4357" width="11.25" style="1" customWidth="1"/>
    <col min="4358" max="4358" width="9.875" style="1" customWidth="1"/>
    <col min="4359" max="4359" width="8.75" style="1" customWidth="1"/>
    <col min="4360" max="4608" width="9" style="1"/>
    <col min="4609" max="4609" width="9.5" style="1" customWidth="1"/>
    <col min="4610" max="4610" width="9.25" style="1" customWidth="1"/>
    <col min="4611" max="4611" width="16.75" style="1" customWidth="1"/>
    <col min="4612" max="4612" width="9.875" style="1" customWidth="1"/>
    <col min="4613" max="4613" width="11.25" style="1" customWidth="1"/>
    <col min="4614" max="4614" width="9.875" style="1" customWidth="1"/>
    <col min="4615" max="4615" width="8.75" style="1" customWidth="1"/>
    <col min="4616" max="4864" width="9" style="1"/>
    <col min="4865" max="4865" width="9.5" style="1" customWidth="1"/>
    <col min="4866" max="4866" width="9.25" style="1" customWidth="1"/>
    <col min="4867" max="4867" width="16.75" style="1" customWidth="1"/>
    <col min="4868" max="4868" width="9.875" style="1" customWidth="1"/>
    <col min="4869" max="4869" width="11.25" style="1" customWidth="1"/>
    <col min="4870" max="4870" width="9.875" style="1" customWidth="1"/>
    <col min="4871" max="4871" width="8.75" style="1" customWidth="1"/>
    <col min="4872" max="5120" width="9" style="1"/>
    <col min="5121" max="5121" width="9.5" style="1" customWidth="1"/>
    <col min="5122" max="5122" width="9.25" style="1" customWidth="1"/>
    <col min="5123" max="5123" width="16.75" style="1" customWidth="1"/>
    <col min="5124" max="5124" width="9.875" style="1" customWidth="1"/>
    <col min="5125" max="5125" width="11.25" style="1" customWidth="1"/>
    <col min="5126" max="5126" width="9.875" style="1" customWidth="1"/>
    <col min="5127" max="5127" width="8.75" style="1" customWidth="1"/>
    <col min="5128" max="5376" width="9" style="1"/>
    <col min="5377" max="5377" width="9.5" style="1" customWidth="1"/>
    <col min="5378" max="5378" width="9.25" style="1" customWidth="1"/>
    <col min="5379" max="5379" width="16.75" style="1" customWidth="1"/>
    <col min="5380" max="5380" width="9.875" style="1" customWidth="1"/>
    <col min="5381" max="5381" width="11.25" style="1" customWidth="1"/>
    <col min="5382" max="5382" width="9.875" style="1" customWidth="1"/>
    <col min="5383" max="5383" width="8.75" style="1" customWidth="1"/>
    <col min="5384" max="5632" width="9" style="1"/>
    <col min="5633" max="5633" width="9.5" style="1" customWidth="1"/>
    <col min="5634" max="5634" width="9.25" style="1" customWidth="1"/>
    <col min="5635" max="5635" width="16.75" style="1" customWidth="1"/>
    <col min="5636" max="5636" width="9.875" style="1" customWidth="1"/>
    <col min="5637" max="5637" width="11.25" style="1" customWidth="1"/>
    <col min="5638" max="5638" width="9.875" style="1" customWidth="1"/>
    <col min="5639" max="5639" width="8.75" style="1" customWidth="1"/>
    <col min="5640" max="5888" width="9" style="1"/>
    <col min="5889" max="5889" width="9.5" style="1" customWidth="1"/>
    <col min="5890" max="5890" width="9.25" style="1" customWidth="1"/>
    <col min="5891" max="5891" width="16.75" style="1" customWidth="1"/>
    <col min="5892" max="5892" width="9.875" style="1" customWidth="1"/>
    <col min="5893" max="5893" width="11.25" style="1" customWidth="1"/>
    <col min="5894" max="5894" width="9.875" style="1" customWidth="1"/>
    <col min="5895" max="5895" width="8.75" style="1" customWidth="1"/>
    <col min="5896" max="6144" width="9" style="1"/>
    <col min="6145" max="6145" width="9.5" style="1" customWidth="1"/>
    <col min="6146" max="6146" width="9.25" style="1" customWidth="1"/>
    <col min="6147" max="6147" width="16.75" style="1" customWidth="1"/>
    <col min="6148" max="6148" width="9.875" style="1" customWidth="1"/>
    <col min="6149" max="6149" width="11.25" style="1" customWidth="1"/>
    <col min="6150" max="6150" width="9.875" style="1" customWidth="1"/>
    <col min="6151" max="6151" width="8.75" style="1" customWidth="1"/>
    <col min="6152" max="6400" width="9" style="1"/>
    <col min="6401" max="6401" width="9.5" style="1" customWidth="1"/>
    <col min="6402" max="6402" width="9.25" style="1" customWidth="1"/>
    <col min="6403" max="6403" width="16.75" style="1" customWidth="1"/>
    <col min="6404" max="6404" width="9.875" style="1" customWidth="1"/>
    <col min="6405" max="6405" width="11.25" style="1" customWidth="1"/>
    <col min="6406" max="6406" width="9.875" style="1" customWidth="1"/>
    <col min="6407" max="6407" width="8.75" style="1" customWidth="1"/>
    <col min="6408" max="6656" width="9" style="1"/>
    <col min="6657" max="6657" width="9.5" style="1" customWidth="1"/>
    <col min="6658" max="6658" width="9.25" style="1" customWidth="1"/>
    <col min="6659" max="6659" width="16.75" style="1" customWidth="1"/>
    <col min="6660" max="6660" width="9.875" style="1" customWidth="1"/>
    <col min="6661" max="6661" width="11.25" style="1" customWidth="1"/>
    <col min="6662" max="6662" width="9.875" style="1" customWidth="1"/>
    <col min="6663" max="6663" width="8.75" style="1" customWidth="1"/>
    <col min="6664" max="6912" width="9" style="1"/>
    <col min="6913" max="6913" width="9.5" style="1" customWidth="1"/>
    <col min="6914" max="6914" width="9.25" style="1" customWidth="1"/>
    <col min="6915" max="6915" width="16.75" style="1" customWidth="1"/>
    <col min="6916" max="6916" width="9.875" style="1" customWidth="1"/>
    <col min="6917" max="6917" width="11.25" style="1" customWidth="1"/>
    <col min="6918" max="6918" width="9.875" style="1" customWidth="1"/>
    <col min="6919" max="6919" width="8.75" style="1" customWidth="1"/>
    <col min="6920" max="7168" width="9" style="1"/>
    <col min="7169" max="7169" width="9.5" style="1" customWidth="1"/>
    <col min="7170" max="7170" width="9.25" style="1" customWidth="1"/>
    <col min="7171" max="7171" width="16.75" style="1" customWidth="1"/>
    <col min="7172" max="7172" width="9.875" style="1" customWidth="1"/>
    <col min="7173" max="7173" width="11.25" style="1" customWidth="1"/>
    <col min="7174" max="7174" width="9.875" style="1" customWidth="1"/>
    <col min="7175" max="7175" width="8.75" style="1" customWidth="1"/>
    <col min="7176" max="7424" width="9" style="1"/>
    <col min="7425" max="7425" width="9.5" style="1" customWidth="1"/>
    <col min="7426" max="7426" width="9.25" style="1" customWidth="1"/>
    <col min="7427" max="7427" width="16.75" style="1" customWidth="1"/>
    <col min="7428" max="7428" width="9.875" style="1" customWidth="1"/>
    <col min="7429" max="7429" width="11.25" style="1" customWidth="1"/>
    <col min="7430" max="7430" width="9.875" style="1" customWidth="1"/>
    <col min="7431" max="7431" width="8.75" style="1" customWidth="1"/>
    <col min="7432" max="7680" width="9" style="1"/>
    <col min="7681" max="7681" width="9.5" style="1" customWidth="1"/>
    <col min="7682" max="7682" width="9.25" style="1" customWidth="1"/>
    <col min="7683" max="7683" width="16.75" style="1" customWidth="1"/>
    <col min="7684" max="7684" width="9.875" style="1" customWidth="1"/>
    <col min="7685" max="7685" width="11.25" style="1" customWidth="1"/>
    <col min="7686" max="7686" width="9.875" style="1" customWidth="1"/>
    <col min="7687" max="7687" width="8.75" style="1" customWidth="1"/>
    <col min="7688" max="7936" width="9" style="1"/>
    <col min="7937" max="7937" width="9.5" style="1" customWidth="1"/>
    <col min="7938" max="7938" width="9.25" style="1" customWidth="1"/>
    <col min="7939" max="7939" width="16.75" style="1" customWidth="1"/>
    <col min="7940" max="7940" width="9.875" style="1" customWidth="1"/>
    <col min="7941" max="7941" width="11.25" style="1" customWidth="1"/>
    <col min="7942" max="7942" width="9.875" style="1" customWidth="1"/>
    <col min="7943" max="7943" width="8.75" style="1" customWidth="1"/>
    <col min="7944" max="8192" width="9" style="1"/>
    <col min="8193" max="8193" width="9.5" style="1" customWidth="1"/>
    <col min="8194" max="8194" width="9.25" style="1" customWidth="1"/>
    <col min="8195" max="8195" width="16.75" style="1" customWidth="1"/>
    <col min="8196" max="8196" width="9.875" style="1" customWidth="1"/>
    <col min="8197" max="8197" width="11.25" style="1" customWidth="1"/>
    <col min="8198" max="8198" width="9.875" style="1" customWidth="1"/>
    <col min="8199" max="8199" width="8.75" style="1" customWidth="1"/>
    <col min="8200" max="8448" width="9" style="1"/>
    <col min="8449" max="8449" width="9.5" style="1" customWidth="1"/>
    <col min="8450" max="8450" width="9.25" style="1" customWidth="1"/>
    <col min="8451" max="8451" width="16.75" style="1" customWidth="1"/>
    <col min="8452" max="8452" width="9.875" style="1" customWidth="1"/>
    <col min="8453" max="8453" width="11.25" style="1" customWidth="1"/>
    <col min="8454" max="8454" width="9.875" style="1" customWidth="1"/>
    <col min="8455" max="8455" width="8.75" style="1" customWidth="1"/>
    <col min="8456" max="8704" width="9" style="1"/>
    <col min="8705" max="8705" width="9.5" style="1" customWidth="1"/>
    <col min="8706" max="8706" width="9.25" style="1" customWidth="1"/>
    <col min="8707" max="8707" width="16.75" style="1" customWidth="1"/>
    <col min="8708" max="8708" width="9.875" style="1" customWidth="1"/>
    <col min="8709" max="8709" width="11.25" style="1" customWidth="1"/>
    <col min="8710" max="8710" width="9.875" style="1" customWidth="1"/>
    <col min="8711" max="8711" width="8.75" style="1" customWidth="1"/>
    <col min="8712" max="8960" width="9" style="1"/>
    <col min="8961" max="8961" width="9.5" style="1" customWidth="1"/>
    <col min="8962" max="8962" width="9.25" style="1" customWidth="1"/>
    <col min="8963" max="8963" width="16.75" style="1" customWidth="1"/>
    <col min="8964" max="8964" width="9.875" style="1" customWidth="1"/>
    <col min="8965" max="8965" width="11.25" style="1" customWidth="1"/>
    <col min="8966" max="8966" width="9.875" style="1" customWidth="1"/>
    <col min="8967" max="8967" width="8.75" style="1" customWidth="1"/>
    <col min="8968" max="9216" width="9" style="1"/>
    <col min="9217" max="9217" width="9.5" style="1" customWidth="1"/>
    <col min="9218" max="9218" width="9.25" style="1" customWidth="1"/>
    <col min="9219" max="9219" width="16.75" style="1" customWidth="1"/>
    <col min="9220" max="9220" width="9.875" style="1" customWidth="1"/>
    <col min="9221" max="9221" width="11.25" style="1" customWidth="1"/>
    <col min="9222" max="9222" width="9.875" style="1" customWidth="1"/>
    <col min="9223" max="9223" width="8.75" style="1" customWidth="1"/>
    <col min="9224" max="9472" width="9" style="1"/>
    <col min="9473" max="9473" width="9.5" style="1" customWidth="1"/>
    <col min="9474" max="9474" width="9.25" style="1" customWidth="1"/>
    <col min="9475" max="9475" width="16.75" style="1" customWidth="1"/>
    <col min="9476" max="9476" width="9.875" style="1" customWidth="1"/>
    <col min="9477" max="9477" width="11.25" style="1" customWidth="1"/>
    <col min="9478" max="9478" width="9.875" style="1" customWidth="1"/>
    <col min="9479" max="9479" width="8.75" style="1" customWidth="1"/>
    <col min="9480" max="9728" width="9" style="1"/>
    <col min="9729" max="9729" width="9.5" style="1" customWidth="1"/>
    <col min="9730" max="9730" width="9.25" style="1" customWidth="1"/>
    <col min="9731" max="9731" width="16.75" style="1" customWidth="1"/>
    <col min="9732" max="9732" width="9.875" style="1" customWidth="1"/>
    <col min="9733" max="9733" width="11.25" style="1" customWidth="1"/>
    <col min="9734" max="9734" width="9.875" style="1" customWidth="1"/>
    <col min="9735" max="9735" width="8.75" style="1" customWidth="1"/>
    <col min="9736" max="9984" width="9" style="1"/>
    <col min="9985" max="9985" width="9.5" style="1" customWidth="1"/>
    <col min="9986" max="9986" width="9.25" style="1" customWidth="1"/>
    <col min="9987" max="9987" width="16.75" style="1" customWidth="1"/>
    <col min="9988" max="9988" width="9.875" style="1" customWidth="1"/>
    <col min="9989" max="9989" width="11.25" style="1" customWidth="1"/>
    <col min="9990" max="9990" width="9.875" style="1" customWidth="1"/>
    <col min="9991" max="9991" width="8.75" style="1" customWidth="1"/>
    <col min="9992" max="10240" width="9" style="1"/>
    <col min="10241" max="10241" width="9.5" style="1" customWidth="1"/>
    <col min="10242" max="10242" width="9.25" style="1" customWidth="1"/>
    <col min="10243" max="10243" width="16.75" style="1" customWidth="1"/>
    <col min="10244" max="10244" width="9.875" style="1" customWidth="1"/>
    <col min="10245" max="10245" width="11.25" style="1" customWidth="1"/>
    <col min="10246" max="10246" width="9.875" style="1" customWidth="1"/>
    <col min="10247" max="10247" width="8.75" style="1" customWidth="1"/>
    <col min="10248" max="10496" width="9" style="1"/>
    <col min="10497" max="10497" width="9.5" style="1" customWidth="1"/>
    <col min="10498" max="10498" width="9.25" style="1" customWidth="1"/>
    <col min="10499" max="10499" width="16.75" style="1" customWidth="1"/>
    <col min="10500" max="10500" width="9.875" style="1" customWidth="1"/>
    <col min="10501" max="10501" width="11.25" style="1" customWidth="1"/>
    <col min="10502" max="10502" width="9.875" style="1" customWidth="1"/>
    <col min="10503" max="10503" width="8.75" style="1" customWidth="1"/>
    <col min="10504" max="10752" width="9" style="1"/>
    <col min="10753" max="10753" width="9.5" style="1" customWidth="1"/>
    <col min="10754" max="10754" width="9.25" style="1" customWidth="1"/>
    <col min="10755" max="10755" width="16.75" style="1" customWidth="1"/>
    <col min="10756" max="10756" width="9.875" style="1" customWidth="1"/>
    <col min="10757" max="10757" width="11.25" style="1" customWidth="1"/>
    <col min="10758" max="10758" width="9.875" style="1" customWidth="1"/>
    <col min="10759" max="10759" width="8.75" style="1" customWidth="1"/>
    <col min="10760" max="11008" width="9" style="1"/>
    <col min="11009" max="11009" width="9.5" style="1" customWidth="1"/>
    <col min="11010" max="11010" width="9.25" style="1" customWidth="1"/>
    <col min="11011" max="11011" width="16.75" style="1" customWidth="1"/>
    <col min="11012" max="11012" width="9.875" style="1" customWidth="1"/>
    <col min="11013" max="11013" width="11.25" style="1" customWidth="1"/>
    <col min="11014" max="11014" width="9.875" style="1" customWidth="1"/>
    <col min="11015" max="11015" width="8.75" style="1" customWidth="1"/>
    <col min="11016" max="11264" width="9" style="1"/>
    <col min="11265" max="11265" width="9.5" style="1" customWidth="1"/>
    <col min="11266" max="11266" width="9.25" style="1" customWidth="1"/>
    <col min="11267" max="11267" width="16.75" style="1" customWidth="1"/>
    <col min="11268" max="11268" width="9.875" style="1" customWidth="1"/>
    <col min="11269" max="11269" width="11.25" style="1" customWidth="1"/>
    <col min="11270" max="11270" width="9.875" style="1" customWidth="1"/>
    <col min="11271" max="11271" width="8.75" style="1" customWidth="1"/>
    <col min="11272" max="11520" width="9" style="1"/>
    <col min="11521" max="11521" width="9.5" style="1" customWidth="1"/>
    <col min="11522" max="11522" width="9.25" style="1" customWidth="1"/>
    <col min="11523" max="11523" width="16.75" style="1" customWidth="1"/>
    <col min="11524" max="11524" width="9.875" style="1" customWidth="1"/>
    <col min="11525" max="11525" width="11.25" style="1" customWidth="1"/>
    <col min="11526" max="11526" width="9.875" style="1" customWidth="1"/>
    <col min="11527" max="11527" width="8.75" style="1" customWidth="1"/>
    <col min="11528" max="11776" width="9" style="1"/>
    <col min="11777" max="11777" width="9.5" style="1" customWidth="1"/>
    <col min="11778" max="11778" width="9.25" style="1" customWidth="1"/>
    <col min="11779" max="11779" width="16.75" style="1" customWidth="1"/>
    <col min="11780" max="11780" width="9.875" style="1" customWidth="1"/>
    <col min="11781" max="11781" width="11.25" style="1" customWidth="1"/>
    <col min="11782" max="11782" width="9.875" style="1" customWidth="1"/>
    <col min="11783" max="11783" width="8.75" style="1" customWidth="1"/>
    <col min="11784" max="12032" width="9" style="1"/>
    <col min="12033" max="12033" width="9.5" style="1" customWidth="1"/>
    <col min="12034" max="12034" width="9.25" style="1" customWidth="1"/>
    <col min="12035" max="12035" width="16.75" style="1" customWidth="1"/>
    <col min="12036" max="12036" width="9.875" style="1" customWidth="1"/>
    <col min="12037" max="12037" width="11.25" style="1" customWidth="1"/>
    <col min="12038" max="12038" width="9.875" style="1" customWidth="1"/>
    <col min="12039" max="12039" width="8.75" style="1" customWidth="1"/>
    <col min="12040" max="12288" width="9" style="1"/>
    <col min="12289" max="12289" width="9.5" style="1" customWidth="1"/>
    <col min="12290" max="12290" width="9.25" style="1" customWidth="1"/>
    <col min="12291" max="12291" width="16.75" style="1" customWidth="1"/>
    <col min="12292" max="12292" width="9.875" style="1" customWidth="1"/>
    <col min="12293" max="12293" width="11.25" style="1" customWidth="1"/>
    <col min="12294" max="12294" width="9.875" style="1" customWidth="1"/>
    <col min="12295" max="12295" width="8.75" style="1" customWidth="1"/>
    <col min="12296" max="12544" width="9" style="1"/>
    <col min="12545" max="12545" width="9.5" style="1" customWidth="1"/>
    <col min="12546" max="12546" width="9.25" style="1" customWidth="1"/>
    <col min="12547" max="12547" width="16.75" style="1" customWidth="1"/>
    <col min="12548" max="12548" width="9.875" style="1" customWidth="1"/>
    <col min="12549" max="12549" width="11.25" style="1" customWidth="1"/>
    <col min="12550" max="12550" width="9.875" style="1" customWidth="1"/>
    <col min="12551" max="12551" width="8.75" style="1" customWidth="1"/>
    <col min="12552" max="12800" width="9" style="1"/>
    <col min="12801" max="12801" width="9.5" style="1" customWidth="1"/>
    <col min="12802" max="12802" width="9.25" style="1" customWidth="1"/>
    <col min="12803" max="12803" width="16.75" style="1" customWidth="1"/>
    <col min="12804" max="12804" width="9.875" style="1" customWidth="1"/>
    <col min="12805" max="12805" width="11.25" style="1" customWidth="1"/>
    <col min="12806" max="12806" width="9.875" style="1" customWidth="1"/>
    <col min="12807" max="12807" width="8.75" style="1" customWidth="1"/>
    <col min="12808" max="13056" width="9" style="1"/>
    <col min="13057" max="13057" width="9.5" style="1" customWidth="1"/>
    <col min="13058" max="13058" width="9.25" style="1" customWidth="1"/>
    <col min="13059" max="13059" width="16.75" style="1" customWidth="1"/>
    <col min="13060" max="13060" width="9.875" style="1" customWidth="1"/>
    <col min="13061" max="13061" width="11.25" style="1" customWidth="1"/>
    <col min="13062" max="13062" width="9.875" style="1" customWidth="1"/>
    <col min="13063" max="13063" width="8.75" style="1" customWidth="1"/>
    <col min="13064" max="13312" width="9" style="1"/>
    <col min="13313" max="13313" width="9.5" style="1" customWidth="1"/>
    <col min="13314" max="13314" width="9.25" style="1" customWidth="1"/>
    <col min="13315" max="13315" width="16.75" style="1" customWidth="1"/>
    <col min="13316" max="13316" width="9.875" style="1" customWidth="1"/>
    <col min="13317" max="13317" width="11.25" style="1" customWidth="1"/>
    <col min="13318" max="13318" width="9.875" style="1" customWidth="1"/>
    <col min="13319" max="13319" width="8.75" style="1" customWidth="1"/>
    <col min="13320" max="13568" width="9" style="1"/>
    <col min="13569" max="13569" width="9.5" style="1" customWidth="1"/>
    <col min="13570" max="13570" width="9.25" style="1" customWidth="1"/>
    <col min="13571" max="13571" width="16.75" style="1" customWidth="1"/>
    <col min="13572" max="13572" width="9.875" style="1" customWidth="1"/>
    <col min="13573" max="13573" width="11.25" style="1" customWidth="1"/>
    <col min="13574" max="13574" width="9.875" style="1" customWidth="1"/>
    <col min="13575" max="13575" width="8.75" style="1" customWidth="1"/>
    <col min="13576" max="13824" width="9" style="1"/>
    <col min="13825" max="13825" width="9.5" style="1" customWidth="1"/>
    <col min="13826" max="13826" width="9.25" style="1" customWidth="1"/>
    <col min="13827" max="13827" width="16.75" style="1" customWidth="1"/>
    <col min="13828" max="13828" width="9.875" style="1" customWidth="1"/>
    <col min="13829" max="13829" width="11.25" style="1" customWidth="1"/>
    <col min="13830" max="13830" width="9.875" style="1" customWidth="1"/>
    <col min="13831" max="13831" width="8.75" style="1" customWidth="1"/>
    <col min="13832" max="14080" width="9" style="1"/>
    <col min="14081" max="14081" width="9.5" style="1" customWidth="1"/>
    <col min="14082" max="14082" width="9.25" style="1" customWidth="1"/>
    <col min="14083" max="14083" width="16.75" style="1" customWidth="1"/>
    <col min="14084" max="14084" width="9.875" style="1" customWidth="1"/>
    <col min="14085" max="14085" width="11.25" style="1" customWidth="1"/>
    <col min="14086" max="14086" width="9.875" style="1" customWidth="1"/>
    <col min="14087" max="14087" width="8.75" style="1" customWidth="1"/>
    <col min="14088" max="14336" width="9" style="1"/>
    <col min="14337" max="14337" width="9.5" style="1" customWidth="1"/>
    <col min="14338" max="14338" width="9.25" style="1" customWidth="1"/>
    <col min="14339" max="14339" width="16.75" style="1" customWidth="1"/>
    <col min="14340" max="14340" width="9.875" style="1" customWidth="1"/>
    <col min="14341" max="14341" width="11.25" style="1" customWidth="1"/>
    <col min="14342" max="14342" width="9.875" style="1" customWidth="1"/>
    <col min="14343" max="14343" width="8.75" style="1" customWidth="1"/>
    <col min="14344" max="14592" width="9" style="1"/>
    <col min="14593" max="14593" width="9.5" style="1" customWidth="1"/>
    <col min="14594" max="14594" width="9.25" style="1" customWidth="1"/>
    <col min="14595" max="14595" width="16.75" style="1" customWidth="1"/>
    <col min="14596" max="14596" width="9.875" style="1" customWidth="1"/>
    <col min="14597" max="14597" width="11.25" style="1" customWidth="1"/>
    <col min="14598" max="14598" width="9.875" style="1" customWidth="1"/>
    <col min="14599" max="14599" width="8.75" style="1" customWidth="1"/>
    <col min="14600" max="14848" width="9" style="1"/>
    <col min="14849" max="14849" width="9.5" style="1" customWidth="1"/>
    <col min="14850" max="14850" width="9.25" style="1" customWidth="1"/>
    <col min="14851" max="14851" width="16.75" style="1" customWidth="1"/>
    <col min="14852" max="14852" width="9.875" style="1" customWidth="1"/>
    <col min="14853" max="14853" width="11.25" style="1" customWidth="1"/>
    <col min="14854" max="14854" width="9.875" style="1" customWidth="1"/>
    <col min="14855" max="14855" width="8.75" style="1" customWidth="1"/>
    <col min="14856" max="15104" width="9" style="1"/>
    <col min="15105" max="15105" width="9.5" style="1" customWidth="1"/>
    <col min="15106" max="15106" width="9.25" style="1" customWidth="1"/>
    <col min="15107" max="15107" width="16.75" style="1" customWidth="1"/>
    <col min="15108" max="15108" width="9.875" style="1" customWidth="1"/>
    <col min="15109" max="15109" width="11.25" style="1" customWidth="1"/>
    <col min="15110" max="15110" width="9.875" style="1" customWidth="1"/>
    <col min="15111" max="15111" width="8.75" style="1" customWidth="1"/>
    <col min="15112" max="15360" width="9" style="1"/>
    <col min="15361" max="15361" width="9.5" style="1" customWidth="1"/>
    <col min="15362" max="15362" width="9.25" style="1" customWidth="1"/>
    <col min="15363" max="15363" width="16.75" style="1" customWidth="1"/>
    <col min="15364" max="15364" width="9.875" style="1" customWidth="1"/>
    <col min="15365" max="15365" width="11.25" style="1" customWidth="1"/>
    <col min="15366" max="15366" width="9.875" style="1" customWidth="1"/>
    <col min="15367" max="15367" width="8.75" style="1" customWidth="1"/>
    <col min="15368" max="15616" width="9" style="1"/>
    <col min="15617" max="15617" width="9.5" style="1" customWidth="1"/>
    <col min="15618" max="15618" width="9.25" style="1" customWidth="1"/>
    <col min="15619" max="15619" width="16.75" style="1" customWidth="1"/>
    <col min="15620" max="15620" width="9.875" style="1" customWidth="1"/>
    <col min="15621" max="15621" width="11.25" style="1" customWidth="1"/>
    <col min="15622" max="15622" width="9.875" style="1" customWidth="1"/>
    <col min="15623" max="15623" width="8.75" style="1" customWidth="1"/>
    <col min="15624" max="15872" width="9" style="1"/>
    <col min="15873" max="15873" width="9.5" style="1" customWidth="1"/>
    <col min="15874" max="15874" width="9.25" style="1" customWidth="1"/>
    <col min="15875" max="15875" width="16.75" style="1" customWidth="1"/>
    <col min="15876" max="15876" width="9.875" style="1" customWidth="1"/>
    <col min="15877" max="15877" width="11.25" style="1" customWidth="1"/>
    <col min="15878" max="15878" width="9.875" style="1" customWidth="1"/>
    <col min="15879" max="15879" width="8.75" style="1" customWidth="1"/>
    <col min="15880" max="16128" width="9" style="1"/>
    <col min="16129" max="16129" width="9.5" style="1" customWidth="1"/>
    <col min="16130" max="16130" width="9.25" style="1" customWidth="1"/>
    <col min="16131" max="16131" width="16.75" style="1" customWidth="1"/>
    <col min="16132" max="16132" width="9.875" style="1" customWidth="1"/>
    <col min="16133" max="16133" width="11.25" style="1" customWidth="1"/>
    <col min="16134" max="16134" width="9.875" style="1" customWidth="1"/>
    <col min="16135" max="16135" width="8.75" style="1" customWidth="1"/>
    <col min="16136" max="16384" width="9" style="1"/>
  </cols>
  <sheetData>
    <row r="1" spans="1:10" x14ac:dyDescent="0.25">
      <c r="B1" s="256" t="s">
        <v>694</v>
      </c>
      <c r="C1" s="256"/>
      <c r="D1" s="256"/>
      <c r="E1" s="256"/>
      <c r="F1" s="256"/>
      <c r="G1" s="256"/>
      <c r="J1" s="2"/>
    </row>
    <row r="2" spans="1:10" x14ac:dyDescent="0.25">
      <c r="B2" s="223" t="s">
        <v>695</v>
      </c>
      <c r="C2" s="223"/>
      <c r="D2" s="223"/>
      <c r="E2" s="223"/>
      <c r="F2" s="223"/>
      <c r="G2" s="223"/>
    </row>
    <row r="3" spans="1:10" x14ac:dyDescent="0.25">
      <c r="A3" s="8"/>
      <c r="B3" s="6" t="s">
        <v>273</v>
      </c>
      <c r="C3" s="6" t="s">
        <v>274</v>
      </c>
      <c r="D3" s="6" t="s">
        <v>353</v>
      </c>
      <c r="E3" s="6" t="s">
        <v>279</v>
      </c>
      <c r="F3" s="6" t="s">
        <v>696</v>
      </c>
      <c r="G3" s="6" t="s">
        <v>53</v>
      </c>
    </row>
    <row r="4" spans="1:10" x14ac:dyDescent="0.25">
      <c r="A4" s="12"/>
      <c r="B4" s="41" t="s">
        <v>697</v>
      </c>
      <c r="C4" s="10" t="str">
        <f>VLOOKUP(LEFT(B4,3),$B$16:$F$19,2,0)</f>
        <v>Gạo trắng dài</v>
      </c>
      <c r="D4" s="198">
        <v>100</v>
      </c>
      <c r="E4" s="10">
        <f>D4*VLOOKUP(LEFT(B4,3),$B$16:$F$19,IF(VALUE(RIGHT(B4,1))=1,3,IF(VALUE(RIGHT(B4,1))=2,4,5)),0)</f>
        <v>2000</v>
      </c>
      <c r="F4" s="202">
        <f>IF(VALUE(RIGHT(B4,1))=1,E4*3%,IF(VALUE(RIGHT(B4,1))=2,E4*5%,E4*7%))</f>
        <v>60</v>
      </c>
      <c r="G4" s="202">
        <f>E4-F4</f>
        <v>1940</v>
      </c>
    </row>
    <row r="5" spans="1:10" x14ac:dyDescent="0.25">
      <c r="A5" s="12"/>
      <c r="B5" s="41" t="s">
        <v>698</v>
      </c>
      <c r="C5" s="10" t="str">
        <f t="shared" ref="C5:C10" si="0">VLOOKUP(LEFT(B5,3),$B$16:$F$19,2,0)</f>
        <v>Gạo thơm</v>
      </c>
      <c r="D5" s="198">
        <v>245</v>
      </c>
      <c r="E5" s="10">
        <f t="shared" ref="E5:E10" si="1">D5*VLOOKUP(LEFT(B5,3),$B$16:$F$19,IF(VALUE(RIGHT(B5,1))=1,3,IF(VALUE(RIGHT(B5,1))=2,4,5)),0)</f>
        <v>11025</v>
      </c>
      <c r="F5" s="202">
        <f t="shared" ref="F5:F10" si="2">IF(VALUE(RIGHT(B5,1))=1,E5*3%,IF(VALUE(RIGHT(B5,1))=2,E5*5%,E5*7%))</f>
        <v>551.25</v>
      </c>
      <c r="G5" s="202">
        <f t="shared" ref="G5:G10" si="3">E5-F5</f>
        <v>10473.75</v>
      </c>
    </row>
    <row r="6" spans="1:10" x14ac:dyDescent="0.25">
      <c r="A6" s="12"/>
      <c r="B6" s="41" t="s">
        <v>699</v>
      </c>
      <c r="C6" s="10" t="str">
        <f t="shared" si="0"/>
        <v>Gạo Nàng Hương</v>
      </c>
      <c r="D6" s="198">
        <v>278</v>
      </c>
      <c r="E6" s="10">
        <f t="shared" si="1"/>
        <v>8340</v>
      </c>
      <c r="F6" s="202">
        <f t="shared" si="2"/>
        <v>583.80000000000007</v>
      </c>
      <c r="G6" s="202">
        <f t="shared" si="3"/>
        <v>7756.2</v>
      </c>
    </row>
    <row r="7" spans="1:10" x14ac:dyDescent="0.25">
      <c r="A7" s="12"/>
      <c r="B7" s="41" t="s">
        <v>700</v>
      </c>
      <c r="C7" s="10" t="str">
        <f t="shared" si="0"/>
        <v>Gạo trắng tròn</v>
      </c>
      <c r="D7" s="198">
        <v>189</v>
      </c>
      <c r="E7" s="10">
        <f t="shared" si="1"/>
        <v>7560</v>
      </c>
      <c r="F7" s="202">
        <f t="shared" si="2"/>
        <v>378</v>
      </c>
      <c r="G7" s="202">
        <f t="shared" si="3"/>
        <v>7182</v>
      </c>
    </row>
    <row r="8" spans="1:10" x14ac:dyDescent="0.25">
      <c r="A8" s="12"/>
      <c r="B8" s="41" t="s">
        <v>699</v>
      </c>
      <c r="C8" s="10" t="str">
        <f t="shared" si="0"/>
        <v>Gạo Nàng Hương</v>
      </c>
      <c r="D8" s="198">
        <v>256</v>
      </c>
      <c r="E8" s="10">
        <f t="shared" si="1"/>
        <v>7680</v>
      </c>
      <c r="F8" s="202">
        <f t="shared" si="2"/>
        <v>537.6</v>
      </c>
      <c r="G8" s="202">
        <f t="shared" si="3"/>
        <v>7142.4</v>
      </c>
    </row>
    <row r="9" spans="1:10" x14ac:dyDescent="0.25">
      <c r="A9" s="12"/>
      <c r="B9" s="41" t="s">
        <v>701</v>
      </c>
      <c r="C9" s="10" t="str">
        <f t="shared" si="0"/>
        <v>Gạo trắng dài</v>
      </c>
      <c r="D9" s="198">
        <v>289</v>
      </c>
      <c r="E9" s="10">
        <f t="shared" si="1"/>
        <v>11560</v>
      </c>
      <c r="F9" s="202">
        <f t="shared" si="2"/>
        <v>578</v>
      </c>
      <c r="G9" s="202">
        <f t="shared" si="3"/>
        <v>10982</v>
      </c>
    </row>
    <row r="10" spans="1:10" x14ac:dyDescent="0.25">
      <c r="A10" s="12"/>
      <c r="B10" s="41" t="s">
        <v>702</v>
      </c>
      <c r="C10" s="10" t="str">
        <f t="shared" si="0"/>
        <v>Gạo thơm</v>
      </c>
      <c r="D10" s="198">
        <v>275</v>
      </c>
      <c r="E10" s="10">
        <f t="shared" si="1"/>
        <v>20625</v>
      </c>
      <c r="F10" s="202">
        <f t="shared" si="2"/>
        <v>1443.7500000000002</v>
      </c>
      <c r="G10" s="202">
        <f t="shared" si="3"/>
        <v>19181.25</v>
      </c>
    </row>
    <row r="11" spans="1:10" x14ac:dyDescent="0.25">
      <c r="B11" s="223" t="s">
        <v>60</v>
      </c>
      <c r="C11" s="223"/>
      <c r="D11" s="10">
        <f>SUM(D4:D10)</f>
        <v>1632</v>
      </c>
      <c r="E11" s="10">
        <f>SUM(E4:E10)</f>
        <v>68790</v>
      </c>
      <c r="F11" s="202">
        <f>SUM(F4:F10)</f>
        <v>4132.4000000000005</v>
      </c>
      <c r="G11" s="202">
        <f>SUM(G4:G10)</f>
        <v>64657.599999999999</v>
      </c>
    </row>
    <row r="12" spans="1:10" x14ac:dyDescent="0.25">
      <c r="B12" s="223" t="s">
        <v>61</v>
      </c>
      <c r="C12" s="223"/>
      <c r="D12" s="124">
        <v>1632</v>
      </c>
      <c r="E12" s="177">
        <v>68790</v>
      </c>
      <c r="F12" s="203">
        <v>4132.3999999999996</v>
      </c>
      <c r="G12" s="203">
        <v>64657.599999999999</v>
      </c>
    </row>
    <row r="13" spans="1:10" x14ac:dyDescent="0.25">
      <c r="B13" s="270" t="s">
        <v>703</v>
      </c>
      <c r="C13" s="270"/>
      <c r="D13" s="270"/>
      <c r="E13" s="270"/>
      <c r="F13" s="270"/>
    </row>
    <row r="14" spans="1:10" x14ac:dyDescent="0.25">
      <c r="B14" s="223" t="s">
        <v>273</v>
      </c>
      <c r="C14" s="223" t="s">
        <v>274</v>
      </c>
      <c r="D14" s="223" t="s">
        <v>127</v>
      </c>
      <c r="E14" s="223"/>
      <c r="F14" s="223"/>
    </row>
    <row r="15" spans="1:10" x14ac:dyDescent="0.25">
      <c r="B15" s="223"/>
      <c r="C15" s="223"/>
      <c r="D15" s="6">
        <v>1</v>
      </c>
      <c r="E15" s="6">
        <v>2</v>
      </c>
      <c r="F15" s="6">
        <v>3</v>
      </c>
    </row>
    <row r="16" spans="1:10" x14ac:dyDescent="0.25">
      <c r="B16" s="41" t="s">
        <v>704</v>
      </c>
      <c r="C16" s="41" t="s">
        <v>705</v>
      </c>
      <c r="D16" s="41">
        <v>20</v>
      </c>
      <c r="E16" s="41">
        <v>40</v>
      </c>
      <c r="F16" s="41">
        <v>60</v>
      </c>
    </row>
    <row r="17" spans="1:6" x14ac:dyDescent="0.25">
      <c r="B17" s="41" t="s">
        <v>706</v>
      </c>
      <c r="C17" s="41" t="s">
        <v>707</v>
      </c>
      <c r="D17" s="41">
        <v>15</v>
      </c>
      <c r="E17" s="41">
        <v>45</v>
      </c>
      <c r="F17" s="41">
        <v>75</v>
      </c>
    </row>
    <row r="18" spans="1:6" x14ac:dyDescent="0.25">
      <c r="B18" s="41" t="s">
        <v>708</v>
      </c>
      <c r="C18" s="41" t="s">
        <v>709</v>
      </c>
      <c r="D18" s="41">
        <v>10</v>
      </c>
      <c r="E18" s="41">
        <v>20</v>
      </c>
      <c r="F18" s="41">
        <v>30</v>
      </c>
    </row>
    <row r="19" spans="1:6" x14ac:dyDescent="0.25">
      <c r="B19" s="41" t="s">
        <v>710</v>
      </c>
      <c r="C19" s="41" t="s">
        <v>711</v>
      </c>
      <c r="D19" s="41">
        <v>30</v>
      </c>
      <c r="E19" s="41">
        <v>40</v>
      </c>
      <c r="F19" s="41">
        <v>50</v>
      </c>
    </row>
    <row r="20" spans="1:6" x14ac:dyDescent="0.25">
      <c r="A20" s="16" t="s">
        <v>62</v>
      </c>
    </row>
    <row r="21" spans="1:6" x14ac:dyDescent="0.25">
      <c r="A21" s="16" t="s">
        <v>63</v>
      </c>
      <c r="B21" s="1" t="s">
        <v>859</v>
      </c>
    </row>
    <row r="22" spans="1:6" x14ac:dyDescent="0.25">
      <c r="A22" s="16" t="s">
        <v>64</v>
      </c>
      <c r="B22" s="1" t="s">
        <v>860</v>
      </c>
    </row>
    <row r="23" spans="1:6" x14ac:dyDescent="0.25">
      <c r="A23" s="8"/>
      <c r="B23" s="1" t="s">
        <v>861</v>
      </c>
    </row>
    <row r="24" spans="1:6" x14ac:dyDescent="0.25">
      <c r="A24" s="16" t="s">
        <v>71</v>
      </c>
      <c r="B24" s="1" t="s">
        <v>862</v>
      </c>
    </row>
    <row r="25" spans="1:6" x14ac:dyDescent="0.25">
      <c r="A25" s="8"/>
      <c r="B25" s="1" t="s">
        <v>712</v>
      </c>
    </row>
    <row r="26" spans="1:6" x14ac:dyDescent="0.25">
      <c r="A26" s="8"/>
      <c r="B26" s="52" t="s">
        <v>863</v>
      </c>
    </row>
    <row r="27" spans="1:6" x14ac:dyDescent="0.25">
      <c r="A27" s="8"/>
      <c r="B27" s="52" t="s">
        <v>864</v>
      </c>
    </row>
    <row r="28" spans="1:6" x14ac:dyDescent="0.25">
      <c r="A28" s="8"/>
      <c r="B28" s="52" t="s">
        <v>865</v>
      </c>
    </row>
    <row r="29" spans="1:6" x14ac:dyDescent="0.25">
      <c r="A29" s="16" t="s">
        <v>73</v>
      </c>
      <c r="B29" s="1" t="s">
        <v>866</v>
      </c>
    </row>
    <row r="30" spans="1:6" x14ac:dyDescent="0.25">
      <c r="A30" s="16" t="s">
        <v>74</v>
      </c>
      <c r="B30" s="1" t="s">
        <v>867</v>
      </c>
    </row>
    <row r="31" spans="1:6" x14ac:dyDescent="0.25">
      <c r="A31" s="2"/>
      <c r="B31" s="3"/>
      <c r="C31" s="3"/>
      <c r="D31" s="3"/>
    </row>
  </sheetData>
  <mergeCells count="8">
    <mergeCell ref="B14:B15"/>
    <mergeCell ref="C14:C15"/>
    <mergeCell ref="D14:F14"/>
    <mergeCell ref="B1:G1"/>
    <mergeCell ref="B2:G2"/>
    <mergeCell ref="B11:C11"/>
    <mergeCell ref="B12:C12"/>
    <mergeCell ref="B13:F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4"/>
  <sheetViews>
    <sheetView workbookViewId="0">
      <selection activeCell="J13" sqref="J13"/>
    </sheetView>
  </sheetViews>
  <sheetFormatPr defaultColWidth="13.75" defaultRowHeight="15.75" x14ac:dyDescent="0.25"/>
  <cols>
    <col min="1" max="1" width="9" style="1" customWidth="1"/>
    <col min="2" max="2" width="11.625" style="1" customWidth="1"/>
    <col min="3" max="4" width="8" style="1" customWidth="1"/>
    <col min="5" max="5" width="9.125" style="1" customWidth="1"/>
    <col min="6" max="6" width="10.625" style="1" customWidth="1"/>
    <col min="7" max="7" width="10.75" style="1" customWidth="1"/>
    <col min="8" max="8" width="9.875" style="1" customWidth="1"/>
    <col min="9" max="9" width="10.25" style="1" bestFit="1" customWidth="1"/>
    <col min="10" max="255" width="8" style="1" customWidth="1"/>
    <col min="256" max="256" width="13.75" style="1"/>
    <col min="257" max="257" width="9" style="1" customWidth="1"/>
    <col min="258" max="258" width="11.625" style="1" customWidth="1"/>
    <col min="259" max="260" width="8" style="1" customWidth="1"/>
    <col min="261" max="261" width="9.125" style="1" customWidth="1"/>
    <col min="262" max="262" width="10.625" style="1" customWidth="1"/>
    <col min="263" max="263" width="10.75" style="1" customWidth="1"/>
    <col min="264" max="264" width="9.875" style="1" customWidth="1"/>
    <col min="265" max="265" width="10.25" style="1" bestFit="1" customWidth="1"/>
    <col min="266" max="511" width="8" style="1" customWidth="1"/>
    <col min="512" max="512" width="13.75" style="1"/>
    <col min="513" max="513" width="9" style="1" customWidth="1"/>
    <col min="514" max="514" width="11.625" style="1" customWidth="1"/>
    <col min="515" max="516" width="8" style="1" customWidth="1"/>
    <col min="517" max="517" width="9.125" style="1" customWidth="1"/>
    <col min="518" max="518" width="10.625" style="1" customWidth="1"/>
    <col min="519" max="519" width="10.75" style="1" customWidth="1"/>
    <col min="520" max="520" width="9.875" style="1" customWidth="1"/>
    <col min="521" max="521" width="10.25" style="1" bestFit="1" customWidth="1"/>
    <col min="522" max="767" width="8" style="1" customWidth="1"/>
    <col min="768" max="768" width="13.75" style="1"/>
    <col min="769" max="769" width="9" style="1" customWidth="1"/>
    <col min="770" max="770" width="11.625" style="1" customWidth="1"/>
    <col min="771" max="772" width="8" style="1" customWidth="1"/>
    <col min="773" max="773" width="9.125" style="1" customWidth="1"/>
    <col min="774" max="774" width="10.625" style="1" customWidth="1"/>
    <col min="775" max="775" width="10.75" style="1" customWidth="1"/>
    <col min="776" max="776" width="9.875" style="1" customWidth="1"/>
    <col min="777" max="777" width="10.25" style="1" bestFit="1" customWidth="1"/>
    <col min="778" max="1023" width="8" style="1" customWidth="1"/>
    <col min="1024" max="1024" width="13.75" style="1"/>
    <col min="1025" max="1025" width="9" style="1" customWidth="1"/>
    <col min="1026" max="1026" width="11.625" style="1" customWidth="1"/>
    <col min="1027" max="1028" width="8" style="1" customWidth="1"/>
    <col min="1029" max="1029" width="9.125" style="1" customWidth="1"/>
    <col min="1030" max="1030" width="10.625" style="1" customWidth="1"/>
    <col min="1031" max="1031" width="10.75" style="1" customWidth="1"/>
    <col min="1032" max="1032" width="9.875" style="1" customWidth="1"/>
    <col min="1033" max="1033" width="10.25" style="1" bestFit="1" customWidth="1"/>
    <col min="1034" max="1279" width="8" style="1" customWidth="1"/>
    <col min="1280" max="1280" width="13.75" style="1"/>
    <col min="1281" max="1281" width="9" style="1" customWidth="1"/>
    <col min="1282" max="1282" width="11.625" style="1" customWidth="1"/>
    <col min="1283" max="1284" width="8" style="1" customWidth="1"/>
    <col min="1285" max="1285" width="9.125" style="1" customWidth="1"/>
    <col min="1286" max="1286" width="10.625" style="1" customWidth="1"/>
    <col min="1287" max="1287" width="10.75" style="1" customWidth="1"/>
    <col min="1288" max="1288" width="9.875" style="1" customWidth="1"/>
    <col min="1289" max="1289" width="10.25" style="1" bestFit="1" customWidth="1"/>
    <col min="1290" max="1535" width="8" style="1" customWidth="1"/>
    <col min="1536" max="1536" width="13.75" style="1"/>
    <col min="1537" max="1537" width="9" style="1" customWidth="1"/>
    <col min="1538" max="1538" width="11.625" style="1" customWidth="1"/>
    <col min="1539" max="1540" width="8" style="1" customWidth="1"/>
    <col min="1541" max="1541" width="9.125" style="1" customWidth="1"/>
    <col min="1542" max="1542" width="10.625" style="1" customWidth="1"/>
    <col min="1543" max="1543" width="10.75" style="1" customWidth="1"/>
    <col min="1544" max="1544" width="9.875" style="1" customWidth="1"/>
    <col min="1545" max="1545" width="10.25" style="1" bestFit="1" customWidth="1"/>
    <col min="1546" max="1791" width="8" style="1" customWidth="1"/>
    <col min="1792" max="1792" width="13.75" style="1"/>
    <col min="1793" max="1793" width="9" style="1" customWidth="1"/>
    <col min="1794" max="1794" width="11.625" style="1" customWidth="1"/>
    <col min="1795" max="1796" width="8" style="1" customWidth="1"/>
    <col min="1797" max="1797" width="9.125" style="1" customWidth="1"/>
    <col min="1798" max="1798" width="10.625" style="1" customWidth="1"/>
    <col min="1799" max="1799" width="10.75" style="1" customWidth="1"/>
    <col min="1800" max="1800" width="9.875" style="1" customWidth="1"/>
    <col min="1801" max="1801" width="10.25" style="1" bestFit="1" customWidth="1"/>
    <col min="1802" max="2047" width="8" style="1" customWidth="1"/>
    <col min="2048" max="2048" width="13.75" style="1"/>
    <col min="2049" max="2049" width="9" style="1" customWidth="1"/>
    <col min="2050" max="2050" width="11.625" style="1" customWidth="1"/>
    <col min="2051" max="2052" width="8" style="1" customWidth="1"/>
    <col min="2053" max="2053" width="9.125" style="1" customWidth="1"/>
    <col min="2054" max="2054" width="10.625" style="1" customWidth="1"/>
    <col min="2055" max="2055" width="10.75" style="1" customWidth="1"/>
    <col min="2056" max="2056" width="9.875" style="1" customWidth="1"/>
    <col min="2057" max="2057" width="10.25" style="1" bestFit="1" customWidth="1"/>
    <col min="2058" max="2303" width="8" style="1" customWidth="1"/>
    <col min="2304" max="2304" width="13.75" style="1"/>
    <col min="2305" max="2305" width="9" style="1" customWidth="1"/>
    <col min="2306" max="2306" width="11.625" style="1" customWidth="1"/>
    <col min="2307" max="2308" width="8" style="1" customWidth="1"/>
    <col min="2309" max="2309" width="9.125" style="1" customWidth="1"/>
    <col min="2310" max="2310" width="10.625" style="1" customWidth="1"/>
    <col min="2311" max="2311" width="10.75" style="1" customWidth="1"/>
    <col min="2312" max="2312" width="9.875" style="1" customWidth="1"/>
    <col min="2313" max="2313" width="10.25" style="1" bestFit="1" customWidth="1"/>
    <col min="2314" max="2559" width="8" style="1" customWidth="1"/>
    <col min="2560" max="2560" width="13.75" style="1"/>
    <col min="2561" max="2561" width="9" style="1" customWidth="1"/>
    <col min="2562" max="2562" width="11.625" style="1" customWidth="1"/>
    <col min="2563" max="2564" width="8" style="1" customWidth="1"/>
    <col min="2565" max="2565" width="9.125" style="1" customWidth="1"/>
    <col min="2566" max="2566" width="10.625" style="1" customWidth="1"/>
    <col min="2567" max="2567" width="10.75" style="1" customWidth="1"/>
    <col min="2568" max="2568" width="9.875" style="1" customWidth="1"/>
    <col min="2569" max="2569" width="10.25" style="1" bestFit="1" customWidth="1"/>
    <col min="2570" max="2815" width="8" style="1" customWidth="1"/>
    <col min="2816" max="2816" width="13.75" style="1"/>
    <col min="2817" max="2817" width="9" style="1" customWidth="1"/>
    <col min="2818" max="2818" width="11.625" style="1" customWidth="1"/>
    <col min="2819" max="2820" width="8" style="1" customWidth="1"/>
    <col min="2821" max="2821" width="9.125" style="1" customWidth="1"/>
    <col min="2822" max="2822" width="10.625" style="1" customWidth="1"/>
    <col min="2823" max="2823" width="10.75" style="1" customWidth="1"/>
    <col min="2824" max="2824" width="9.875" style="1" customWidth="1"/>
    <col min="2825" max="2825" width="10.25" style="1" bestFit="1" customWidth="1"/>
    <col min="2826" max="3071" width="8" style="1" customWidth="1"/>
    <col min="3072" max="3072" width="13.75" style="1"/>
    <col min="3073" max="3073" width="9" style="1" customWidth="1"/>
    <col min="3074" max="3074" width="11.625" style="1" customWidth="1"/>
    <col min="3075" max="3076" width="8" style="1" customWidth="1"/>
    <col min="3077" max="3077" width="9.125" style="1" customWidth="1"/>
    <col min="3078" max="3078" width="10.625" style="1" customWidth="1"/>
    <col min="3079" max="3079" width="10.75" style="1" customWidth="1"/>
    <col min="3080" max="3080" width="9.875" style="1" customWidth="1"/>
    <col min="3081" max="3081" width="10.25" style="1" bestFit="1" customWidth="1"/>
    <col min="3082" max="3327" width="8" style="1" customWidth="1"/>
    <col min="3328" max="3328" width="13.75" style="1"/>
    <col min="3329" max="3329" width="9" style="1" customWidth="1"/>
    <col min="3330" max="3330" width="11.625" style="1" customWidth="1"/>
    <col min="3331" max="3332" width="8" style="1" customWidth="1"/>
    <col min="3333" max="3333" width="9.125" style="1" customWidth="1"/>
    <col min="3334" max="3334" width="10.625" style="1" customWidth="1"/>
    <col min="3335" max="3335" width="10.75" style="1" customWidth="1"/>
    <col min="3336" max="3336" width="9.875" style="1" customWidth="1"/>
    <col min="3337" max="3337" width="10.25" style="1" bestFit="1" customWidth="1"/>
    <col min="3338" max="3583" width="8" style="1" customWidth="1"/>
    <col min="3584" max="3584" width="13.75" style="1"/>
    <col min="3585" max="3585" width="9" style="1" customWidth="1"/>
    <col min="3586" max="3586" width="11.625" style="1" customWidth="1"/>
    <col min="3587" max="3588" width="8" style="1" customWidth="1"/>
    <col min="3589" max="3589" width="9.125" style="1" customWidth="1"/>
    <col min="3590" max="3590" width="10.625" style="1" customWidth="1"/>
    <col min="3591" max="3591" width="10.75" style="1" customWidth="1"/>
    <col min="3592" max="3592" width="9.875" style="1" customWidth="1"/>
    <col min="3593" max="3593" width="10.25" style="1" bestFit="1" customWidth="1"/>
    <col min="3594" max="3839" width="8" style="1" customWidth="1"/>
    <col min="3840" max="3840" width="13.75" style="1"/>
    <col min="3841" max="3841" width="9" style="1" customWidth="1"/>
    <col min="3842" max="3842" width="11.625" style="1" customWidth="1"/>
    <col min="3843" max="3844" width="8" style="1" customWidth="1"/>
    <col min="3845" max="3845" width="9.125" style="1" customWidth="1"/>
    <col min="3846" max="3846" width="10.625" style="1" customWidth="1"/>
    <col min="3847" max="3847" width="10.75" style="1" customWidth="1"/>
    <col min="3848" max="3848" width="9.875" style="1" customWidth="1"/>
    <col min="3849" max="3849" width="10.25" style="1" bestFit="1" customWidth="1"/>
    <col min="3850" max="4095" width="8" style="1" customWidth="1"/>
    <col min="4096" max="4096" width="13.75" style="1"/>
    <col min="4097" max="4097" width="9" style="1" customWidth="1"/>
    <col min="4098" max="4098" width="11.625" style="1" customWidth="1"/>
    <col min="4099" max="4100" width="8" style="1" customWidth="1"/>
    <col min="4101" max="4101" width="9.125" style="1" customWidth="1"/>
    <col min="4102" max="4102" width="10.625" style="1" customWidth="1"/>
    <col min="4103" max="4103" width="10.75" style="1" customWidth="1"/>
    <col min="4104" max="4104" width="9.875" style="1" customWidth="1"/>
    <col min="4105" max="4105" width="10.25" style="1" bestFit="1" customWidth="1"/>
    <col min="4106" max="4351" width="8" style="1" customWidth="1"/>
    <col min="4352" max="4352" width="13.75" style="1"/>
    <col min="4353" max="4353" width="9" style="1" customWidth="1"/>
    <col min="4354" max="4354" width="11.625" style="1" customWidth="1"/>
    <col min="4355" max="4356" width="8" style="1" customWidth="1"/>
    <col min="4357" max="4357" width="9.125" style="1" customWidth="1"/>
    <col min="4358" max="4358" width="10.625" style="1" customWidth="1"/>
    <col min="4359" max="4359" width="10.75" style="1" customWidth="1"/>
    <col min="4360" max="4360" width="9.875" style="1" customWidth="1"/>
    <col min="4361" max="4361" width="10.25" style="1" bestFit="1" customWidth="1"/>
    <col min="4362" max="4607" width="8" style="1" customWidth="1"/>
    <col min="4608" max="4608" width="13.75" style="1"/>
    <col min="4609" max="4609" width="9" style="1" customWidth="1"/>
    <col min="4610" max="4610" width="11.625" style="1" customWidth="1"/>
    <col min="4611" max="4612" width="8" style="1" customWidth="1"/>
    <col min="4613" max="4613" width="9.125" style="1" customWidth="1"/>
    <col min="4614" max="4614" width="10.625" style="1" customWidth="1"/>
    <col min="4615" max="4615" width="10.75" style="1" customWidth="1"/>
    <col min="4616" max="4616" width="9.875" style="1" customWidth="1"/>
    <col min="4617" max="4617" width="10.25" style="1" bestFit="1" customWidth="1"/>
    <col min="4618" max="4863" width="8" style="1" customWidth="1"/>
    <col min="4864" max="4864" width="13.75" style="1"/>
    <col min="4865" max="4865" width="9" style="1" customWidth="1"/>
    <col min="4866" max="4866" width="11.625" style="1" customWidth="1"/>
    <col min="4867" max="4868" width="8" style="1" customWidth="1"/>
    <col min="4869" max="4869" width="9.125" style="1" customWidth="1"/>
    <col min="4870" max="4870" width="10.625" style="1" customWidth="1"/>
    <col min="4871" max="4871" width="10.75" style="1" customWidth="1"/>
    <col min="4872" max="4872" width="9.875" style="1" customWidth="1"/>
    <col min="4873" max="4873" width="10.25" style="1" bestFit="1" customWidth="1"/>
    <col min="4874" max="5119" width="8" style="1" customWidth="1"/>
    <col min="5120" max="5120" width="13.75" style="1"/>
    <col min="5121" max="5121" width="9" style="1" customWidth="1"/>
    <col min="5122" max="5122" width="11.625" style="1" customWidth="1"/>
    <col min="5123" max="5124" width="8" style="1" customWidth="1"/>
    <col min="5125" max="5125" width="9.125" style="1" customWidth="1"/>
    <col min="5126" max="5126" width="10.625" style="1" customWidth="1"/>
    <col min="5127" max="5127" width="10.75" style="1" customWidth="1"/>
    <col min="5128" max="5128" width="9.875" style="1" customWidth="1"/>
    <col min="5129" max="5129" width="10.25" style="1" bestFit="1" customWidth="1"/>
    <col min="5130" max="5375" width="8" style="1" customWidth="1"/>
    <col min="5376" max="5376" width="13.75" style="1"/>
    <col min="5377" max="5377" width="9" style="1" customWidth="1"/>
    <col min="5378" max="5378" width="11.625" style="1" customWidth="1"/>
    <col min="5379" max="5380" width="8" style="1" customWidth="1"/>
    <col min="5381" max="5381" width="9.125" style="1" customWidth="1"/>
    <col min="5382" max="5382" width="10.625" style="1" customWidth="1"/>
    <col min="5383" max="5383" width="10.75" style="1" customWidth="1"/>
    <col min="5384" max="5384" width="9.875" style="1" customWidth="1"/>
    <col min="5385" max="5385" width="10.25" style="1" bestFit="1" customWidth="1"/>
    <col min="5386" max="5631" width="8" style="1" customWidth="1"/>
    <col min="5632" max="5632" width="13.75" style="1"/>
    <col min="5633" max="5633" width="9" style="1" customWidth="1"/>
    <col min="5634" max="5634" width="11.625" style="1" customWidth="1"/>
    <col min="5635" max="5636" width="8" style="1" customWidth="1"/>
    <col min="5637" max="5637" width="9.125" style="1" customWidth="1"/>
    <col min="5638" max="5638" width="10.625" style="1" customWidth="1"/>
    <col min="5639" max="5639" width="10.75" style="1" customWidth="1"/>
    <col min="5640" max="5640" width="9.875" style="1" customWidth="1"/>
    <col min="5641" max="5641" width="10.25" style="1" bestFit="1" customWidth="1"/>
    <col min="5642" max="5887" width="8" style="1" customWidth="1"/>
    <col min="5888" max="5888" width="13.75" style="1"/>
    <col min="5889" max="5889" width="9" style="1" customWidth="1"/>
    <col min="5890" max="5890" width="11.625" style="1" customWidth="1"/>
    <col min="5891" max="5892" width="8" style="1" customWidth="1"/>
    <col min="5893" max="5893" width="9.125" style="1" customWidth="1"/>
    <col min="5894" max="5894" width="10.625" style="1" customWidth="1"/>
    <col min="5895" max="5895" width="10.75" style="1" customWidth="1"/>
    <col min="5896" max="5896" width="9.875" style="1" customWidth="1"/>
    <col min="5897" max="5897" width="10.25" style="1" bestFit="1" customWidth="1"/>
    <col min="5898" max="6143" width="8" style="1" customWidth="1"/>
    <col min="6144" max="6144" width="13.75" style="1"/>
    <col min="6145" max="6145" width="9" style="1" customWidth="1"/>
    <col min="6146" max="6146" width="11.625" style="1" customWidth="1"/>
    <col min="6147" max="6148" width="8" style="1" customWidth="1"/>
    <col min="6149" max="6149" width="9.125" style="1" customWidth="1"/>
    <col min="6150" max="6150" width="10.625" style="1" customWidth="1"/>
    <col min="6151" max="6151" width="10.75" style="1" customWidth="1"/>
    <col min="6152" max="6152" width="9.875" style="1" customWidth="1"/>
    <col min="6153" max="6153" width="10.25" style="1" bestFit="1" customWidth="1"/>
    <col min="6154" max="6399" width="8" style="1" customWidth="1"/>
    <col min="6400" max="6400" width="13.75" style="1"/>
    <col min="6401" max="6401" width="9" style="1" customWidth="1"/>
    <col min="6402" max="6402" width="11.625" style="1" customWidth="1"/>
    <col min="6403" max="6404" width="8" style="1" customWidth="1"/>
    <col min="6405" max="6405" width="9.125" style="1" customWidth="1"/>
    <col min="6406" max="6406" width="10.625" style="1" customWidth="1"/>
    <col min="6407" max="6407" width="10.75" style="1" customWidth="1"/>
    <col min="6408" max="6408" width="9.875" style="1" customWidth="1"/>
    <col min="6409" max="6409" width="10.25" style="1" bestFit="1" customWidth="1"/>
    <col min="6410" max="6655" width="8" style="1" customWidth="1"/>
    <col min="6656" max="6656" width="13.75" style="1"/>
    <col min="6657" max="6657" width="9" style="1" customWidth="1"/>
    <col min="6658" max="6658" width="11.625" style="1" customWidth="1"/>
    <col min="6659" max="6660" width="8" style="1" customWidth="1"/>
    <col min="6661" max="6661" width="9.125" style="1" customWidth="1"/>
    <col min="6662" max="6662" width="10.625" style="1" customWidth="1"/>
    <col min="6663" max="6663" width="10.75" style="1" customWidth="1"/>
    <col min="6664" max="6664" width="9.875" style="1" customWidth="1"/>
    <col min="6665" max="6665" width="10.25" style="1" bestFit="1" customWidth="1"/>
    <col min="6666" max="6911" width="8" style="1" customWidth="1"/>
    <col min="6912" max="6912" width="13.75" style="1"/>
    <col min="6913" max="6913" width="9" style="1" customWidth="1"/>
    <col min="6914" max="6914" width="11.625" style="1" customWidth="1"/>
    <col min="6915" max="6916" width="8" style="1" customWidth="1"/>
    <col min="6917" max="6917" width="9.125" style="1" customWidth="1"/>
    <col min="6918" max="6918" width="10.625" style="1" customWidth="1"/>
    <col min="6919" max="6919" width="10.75" style="1" customWidth="1"/>
    <col min="6920" max="6920" width="9.875" style="1" customWidth="1"/>
    <col min="6921" max="6921" width="10.25" style="1" bestFit="1" customWidth="1"/>
    <col min="6922" max="7167" width="8" style="1" customWidth="1"/>
    <col min="7168" max="7168" width="13.75" style="1"/>
    <col min="7169" max="7169" width="9" style="1" customWidth="1"/>
    <col min="7170" max="7170" width="11.625" style="1" customWidth="1"/>
    <col min="7171" max="7172" width="8" style="1" customWidth="1"/>
    <col min="7173" max="7173" width="9.125" style="1" customWidth="1"/>
    <col min="7174" max="7174" width="10.625" style="1" customWidth="1"/>
    <col min="7175" max="7175" width="10.75" style="1" customWidth="1"/>
    <col min="7176" max="7176" width="9.875" style="1" customWidth="1"/>
    <col min="7177" max="7177" width="10.25" style="1" bestFit="1" customWidth="1"/>
    <col min="7178" max="7423" width="8" style="1" customWidth="1"/>
    <col min="7424" max="7424" width="13.75" style="1"/>
    <col min="7425" max="7425" width="9" style="1" customWidth="1"/>
    <col min="7426" max="7426" width="11.625" style="1" customWidth="1"/>
    <col min="7427" max="7428" width="8" style="1" customWidth="1"/>
    <col min="7429" max="7429" width="9.125" style="1" customWidth="1"/>
    <col min="7430" max="7430" width="10.625" style="1" customWidth="1"/>
    <col min="7431" max="7431" width="10.75" style="1" customWidth="1"/>
    <col min="7432" max="7432" width="9.875" style="1" customWidth="1"/>
    <col min="7433" max="7433" width="10.25" style="1" bestFit="1" customWidth="1"/>
    <col min="7434" max="7679" width="8" style="1" customWidth="1"/>
    <col min="7680" max="7680" width="13.75" style="1"/>
    <col min="7681" max="7681" width="9" style="1" customWidth="1"/>
    <col min="7682" max="7682" width="11.625" style="1" customWidth="1"/>
    <col min="7683" max="7684" width="8" style="1" customWidth="1"/>
    <col min="7685" max="7685" width="9.125" style="1" customWidth="1"/>
    <col min="7686" max="7686" width="10.625" style="1" customWidth="1"/>
    <col min="7687" max="7687" width="10.75" style="1" customWidth="1"/>
    <col min="7688" max="7688" width="9.875" style="1" customWidth="1"/>
    <col min="7689" max="7689" width="10.25" style="1" bestFit="1" customWidth="1"/>
    <col min="7690" max="7935" width="8" style="1" customWidth="1"/>
    <col min="7936" max="7936" width="13.75" style="1"/>
    <col min="7937" max="7937" width="9" style="1" customWidth="1"/>
    <col min="7938" max="7938" width="11.625" style="1" customWidth="1"/>
    <col min="7939" max="7940" width="8" style="1" customWidth="1"/>
    <col min="7941" max="7941" width="9.125" style="1" customWidth="1"/>
    <col min="7942" max="7942" width="10.625" style="1" customWidth="1"/>
    <col min="7943" max="7943" width="10.75" style="1" customWidth="1"/>
    <col min="7944" max="7944" width="9.875" style="1" customWidth="1"/>
    <col min="7945" max="7945" width="10.25" style="1" bestFit="1" customWidth="1"/>
    <col min="7946" max="8191" width="8" style="1" customWidth="1"/>
    <col min="8192" max="8192" width="13.75" style="1"/>
    <col min="8193" max="8193" width="9" style="1" customWidth="1"/>
    <col min="8194" max="8194" width="11.625" style="1" customWidth="1"/>
    <col min="8195" max="8196" width="8" style="1" customWidth="1"/>
    <col min="8197" max="8197" width="9.125" style="1" customWidth="1"/>
    <col min="8198" max="8198" width="10.625" style="1" customWidth="1"/>
    <col min="8199" max="8199" width="10.75" style="1" customWidth="1"/>
    <col min="8200" max="8200" width="9.875" style="1" customWidth="1"/>
    <col min="8201" max="8201" width="10.25" style="1" bestFit="1" customWidth="1"/>
    <col min="8202" max="8447" width="8" style="1" customWidth="1"/>
    <col min="8448" max="8448" width="13.75" style="1"/>
    <col min="8449" max="8449" width="9" style="1" customWidth="1"/>
    <col min="8450" max="8450" width="11.625" style="1" customWidth="1"/>
    <col min="8451" max="8452" width="8" style="1" customWidth="1"/>
    <col min="8453" max="8453" width="9.125" style="1" customWidth="1"/>
    <col min="8454" max="8454" width="10.625" style="1" customWidth="1"/>
    <col min="8455" max="8455" width="10.75" style="1" customWidth="1"/>
    <col min="8456" max="8456" width="9.875" style="1" customWidth="1"/>
    <col min="8457" max="8457" width="10.25" style="1" bestFit="1" customWidth="1"/>
    <col min="8458" max="8703" width="8" style="1" customWidth="1"/>
    <col min="8704" max="8704" width="13.75" style="1"/>
    <col min="8705" max="8705" width="9" style="1" customWidth="1"/>
    <col min="8706" max="8706" width="11.625" style="1" customWidth="1"/>
    <col min="8707" max="8708" width="8" style="1" customWidth="1"/>
    <col min="8709" max="8709" width="9.125" style="1" customWidth="1"/>
    <col min="8710" max="8710" width="10.625" style="1" customWidth="1"/>
    <col min="8711" max="8711" width="10.75" style="1" customWidth="1"/>
    <col min="8712" max="8712" width="9.875" style="1" customWidth="1"/>
    <col min="8713" max="8713" width="10.25" style="1" bestFit="1" customWidth="1"/>
    <col min="8714" max="8959" width="8" style="1" customWidth="1"/>
    <col min="8960" max="8960" width="13.75" style="1"/>
    <col min="8961" max="8961" width="9" style="1" customWidth="1"/>
    <col min="8962" max="8962" width="11.625" style="1" customWidth="1"/>
    <col min="8963" max="8964" width="8" style="1" customWidth="1"/>
    <col min="8965" max="8965" width="9.125" style="1" customWidth="1"/>
    <col min="8966" max="8966" width="10.625" style="1" customWidth="1"/>
    <col min="8967" max="8967" width="10.75" style="1" customWidth="1"/>
    <col min="8968" max="8968" width="9.875" style="1" customWidth="1"/>
    <col min="8969" max="8969" width="10.25" style="1" bestFit="1" customWidth="1"/>
    <col min="8970" max="9215" width="8" style="1" customWidth="1"/>
    <col min="9216" max="9216" width="13.75" style="1"/>
    <col min="9217" max="9217" width="9" style="1" customWidth="1"/>
    <col min="9218" max="9218" width="11.625" style="1" customWidth="1"/>
    <col min="9219" max="9220" width="8" style="1" customWidth="1"/>
    <col min="9221" max="9221" width="9.125" style="1" customWidth="1"/>
    <col min="9222" max="9222" width="10.625" style="1" customWidth="1"/>
    <col min="9223" max="9223" width="10.75" style="1" customWidth="1"/>
    <col min="9224" max="9224" width="9.875" style="1" customWidth="1"/>
    <col min="9225" max="9225" width="10.25" style="1" bestFit="1" customWidth="1"/>
    <col min="9226" max="9471" width="8" style="1" customWidth="1"/>
    <col min="9472" max="9472" width="13.75" style="1"/>
    <col min="9473" max="9473" width="9" style="1" customWidth="1"/>
    <col min="9474" max="9474" width="11.625" style="1" customWidth="1"/>
    <col min="9475" max="9476" width="8" style="1" customWidth="1"/>
    <col min="9477" max="9477" width="9.125" style="1" customWidth="1"/>
    <col min="9478" max="9478" width="10.625" style="1" customWidth="1"/>
    <col min="9479" max="9479" width="10.75" style="1" customWidth="1"/>
    <col min="9480" max="9480" width="9.875" style="1" customWidth="1"/>
    <col min="9481" max="9481" width="10.25" style="1" bestFit="1" customWidth="1"/>
    <col min="9482" max="9727" width="8" style="1" customWidth="1"/>
    <col min="9728" max="9728" width="13.75" style="1"/>
    <col min="9729" max="9729" width="9" style="1" customWidth="1"/>
    <col min="9730" max="9730" width="11.625" style="1" customWidth="1"/>
    <col min="9731" max="9732" width="8" style="1" customWidth="1"/>
    <col min="9733" max="9733" width="9.125" style="1" customWidth="1"/>
    <col min="9734" max="9734" width="10.625" style="1" customWidth="1"/>
    <col min="9735" max="9735" width="10.75" style="1" customWidth="1"/>
    <col min="9736" max="9736" width="9.875" style="1" customWidth="1"/>
    <col min="9737" max="9737" width="10.25" style="1" bestFit="1" customWidth="1"/>
    <col min="9738" max="9983" width="8" style="1" customWidth="1"/>
    <col min="9984" max="9984" width="13.75" style="1"/>
    <col min="9985" max="9985" width="9" style="1" customWidth="1"/>
    <col min="9986" max="9986" width="11.625" style="1" customWidth="1"/>
    <col min="9987" max="9988" width="8" style="1" customWidth="1"/>
    <col min="9989" max="9989" width="9.125" style="1" customWidth="1"/>
    <col min="9990" max="9990" width="10.625" style="1" customWidth="1"/>
    <col min="9991" max="9991" width="10.75" style="1" customWidth="1"/>
    <col min="9992" max="9992" width="9.875" style="1" customWidth="1"/>
    <col min="9993" max="9993" width="10.25" style="1" bestFit="1" customWidth="1"/>
    <col min="9994" max="10239" width="8" style="1" customWidth="1"/>
    <col min="10240" max="10240" width="13.75" style="1"/>
    <col min="10241" max="10241" width="9" style="1" customWidth="1"/>
    <col min="10242" max="10242" width="11.625" style="1" customWidth="1"/>
    <col min="10243" max="10244" width="8" style="1" customWidth="1"/>
    <col min="10245" max="10245" width="9.125" style="1" customWidth="1"/>
    <col min="10246" max="10246" width="10.625" style="1" customWidth="1"/>
    <col min="10247" max="10247" width="10.75" style="1" customWidth="1"/>
    <col min="10248" max="10248" width="9.875" style="1" customWidth="1"/>
    <col min="10249" max="10249" width="10.25" style="1" bestFit="1" customWidth="1"/>
    <col min="10250" max="10495" width="8" style="1" customWidth="1"/>
    <col min="10496" max="10496" width="13.75" style="1"/>
    <col min="10497" max="10497" width="9" style="1" customWidth="1"/>
    <col min="10498" max="10498" width="11.625" style="1" customWidth="1"/>
    <col min="10499" max="10500" width="8" style="1" customWidth="1"/>
    <col min="10501" max="10501" width="9.125" style="1" customWidth="1"/>
    <col min="10502" max="10502" width="10.625" style="1" customWidth="1"/>
    <col min="10503" max="10503" width="10.75" style="1" customWidth="1"/>
    <col min="10504" max="10504" width="9.875" style="1" customWidth="1"/>
    <col min="10505" max="10505" width="10.25" style="1" bestFit="1" customWidth="1"/>
    <col min="10506" max="10751" width="8" style="1" customWidth="1"/>
    <col min="10752" max="10752" width="13.75" style="1"/>
    <col min="10753" max="10753" width="9" style="1" customWidth="1"/>
    <col min="10754" max="10754" width="11.625" style="1" customWidth="1"/>
    <col min="10755" max="10756" width="8" style="1" customWidth="1"/>
    <col min="10757" max="10757" width="9.125" style="1" customWidth="1"/>
    <col min="10758" max="10758" width="10.625" style="1" customWidth="1"/>
    <col min="10759" max="10759" width="10.75" style="1" customWidth="1"/>
    <col min="10760" max="10760" width="9.875" style="1" customWidth="1"/>
    <col min="10761" max="10761" width="10.25" style="1" bestFit="1" customWidth="1"/>
    <col min="10762" max="11007" width="8" style="1" customWidth="1"/>
    <col min="11008" max="11008" width="13.75" style="1"/>
    <col min="11009" max="11009" width="9" style="1" customWidth="1"/>
    <col min="11010" max="11010" width="11.625" style="1" customWidth="1"/>
    <col min="11011" max="11012" width="8" style="1" customWidth="1"/>
    <col min="11013" max="11013" width="9.125" style="1" customWidth="1"/>
    <col min="11014" max="11014" width="10.625" style="1" customWidth="1"/>
    <col min="11015" max="11015" width="10.75" style="1" customWidth="1"/>
    <col min="11016" max="11016" width="9.875" style="1" customWidth="1"/>
    <col min="11017" max="11017" width="10.25" style="1" bestFit="1" customWidth="1"/>
    <col min="11018" max="11263" width="8" style="1" customWidth="1"/>
    <col min="11264" max="11264" width="13.75" style="1"/>
    <col min="11265" max="11265" width="9" style="1" customWidth="1"/>
    <col min="11266" max="11266" width="11.625" style="1" customWidth="1"/>
    <col min="11267" max="11268" width="8" style="1" customWidth="1"/>
    <col min="11269" max="11269" width="9.125" style="1" customWidth="1"/>
    <col min="11270" max="11270" width="10.625" style="1" customWidth="1"/>
    <col min="11271" max="11271" width="10.75" style="1" customWidth="1"/>
    <col min="11272" max="11272" width="9.875" style="1" customWidth="1"/>
    <col min="11273" max="11273" width="10.25" style="1" bestFit="1" customWidth="1"/>
    <col min="11274" max="11519" width="8" style="1" customWidth="1"/>
    <col min="11520" max="11520" width="13.75" style="1"/>
    <col min="11521" max="11521" width="9" style="1" customWidth="1"/>
    <col min="11522" max="11522" width="11.625" style="1" customWidth="1"/>
    <col min="11523" max="11524" width="8" style="1" customWidth="1"/>
    <col min="11525" max="11525" width="9.125" style="1" customWidth="1"/>
    <col min="11526" max="11526" width="10.625" style="1" customWidth="1"/>
    <col min="11527" max="11527" width="10.75" style="1" customWidth="1"/>
    <col min="11528" max="11528" width="9.875" style="1" customWidth="1"/>
    <col min="11529" max="11529" width="10.25" style="1" bestFit="1" customWidth="1"/>
    <col min="11530" max="11775" width="8" style="1" customWidth="1"/>
    <col min="11776" max="11776" width="13.75" style="1"/>
    <col min="11777" max="11777" width="9" style="1" customWidth="1"/>
    <col min="11778" max="11778" width="11.625" style="1" customWidth="1"/>
    <col min="11779" max="11780" width="8" style="1" customWidth="1"/>
    <col min="11781" max="11781" width="9.125" style="1" customWidth="1"/>
    <col min="11782" max="11782" width="10.625" style="1" customWidth="1"/>
    <col min="11783" max="11783" width="10.75" style="1" customWidth="1"/>
    <col min="11784" max="11784" width="9.875" style="1" customWidth="1"/>
    <col min="11785" max="11785" width="10.25" style="1" bestFit="1" customWidth="1"/>
    <col min="11786" max="12031" width="8" style="1" customWidth="1"/>
    <col min="12032" max="12032" width="13.75" style="1"/>
    <col min="12033" max="12033" width="9" style="1" customWidth="1"/>
    <col min="12034" max="12034" width="11.625" style="1" customWidth="1"/>
    <col min="12035" max="12036" width="8" style="1" customWidth="1"/>
    <col min="12037" max="12037" width="9.125" style="1" customWidth="1"/>
    <col min="12038" max="12038" width="10.625" style="1" customWidth="1"/>
    <col min="12039" max="12039" width="10.75" style="1" customWidth="1"/>
    <col min="12040" max="12040" width="9.875" style="1" customWidth="1"/>
    <col min="12041" max="12041" width="10.25" style="1" bestFit="1" customWidth="1"/>
    <col min="12042" max="12287" width="8" style="1" customWidth="1"/>
    <col min="12288" max="12288" width="13.75" style="1"/>
    <col min="12289" max="12289" width="9" style="1" customWidth="1"/>
    <col min="12290" max="12290" width="11.625" style="1" customWidth="1"/>
    <col min="12291" max="12292" width="8" style="1" customWidth="1"/>
    <col min="12293" max="12293" width="9.125" style="1" customWidth="1"/>
    <col min="12294" max="12294" width="10.625" style="1" customWidth="1"/>
    <col min="12295" max="12295" width="10.75" style="1" customWidth="1"/>
    <col min="12296" max="12296" width="9.875" style="1" customWidth="1"/>
    <col min="12297" max="12297" width="10.25" style="1" bestFit="1" customWidth="1"/>
    <col min="12298" max="12543" width="8" style="1" customWidth="1"/>
    <col min="12544" max="12544" width="13.75" style="1"/>
    <col min="12545" max="12545" width="9" style="1" customWidth="1"/>
    <col min="12546" max="12546" width="11.625" style="1" customWidth="1"/>
    <col min="12547" max="12548" width="8" style="1" customWidth="1"/>
    <col min="12549" max="12549" width="9.125" style="1" customWidth="1"/>
    <col min="12550" max="12550" width="10.625" style="1" customWidth="1"/>
    <col min="12551" max="12551" width="10.75" style="1" customWidth="1"/>
    <col min="12552" max="12552" width="9.875" style="1" customWidth="1"/>
    <col min="12553" max="12553" width="10.25" style="1" bestFit="1" customWidth="1"/>
    <col min="12554" max="12799" width="8" style="1" customWidth="1"/>
    <col min="12800" max="12800" width="13.75" style="1"/>
    <col min="12801" max="12801" width="9" style="1" customWidth="1"/>
    <col min="12802" max="12802" width="11.625" style="1" customWidth="1"/>
    <col min="12803" max="12804" width="8" style="1" customWidth="1"/>
    <col min="12805" max="12805" width="9.125" style="1" customWidth="1"/>
    <col min="12806" max="12806" width="10.625" style="1" customWidth="1"/>
    <col min="12807" max="12807" width="10.75" style="1" customWidth="1"/>
    <col min="12808" max="12808" width="9.875" style="1" customWidth="1"/>
    <col min="12809" max="12809" width="10.25" style="1" bestFit="1" customWidth="1"/>
    <col min="12810" max="13055" width="8" style="1" customWidth="1"/>
    <col min="13056" max="13056" width="13.75" style="1"/>
    <col min="13057" max="13057" width="9" style="1" customWidth="1"/>
    <col min="13058" max="13058" width="11.625" style="1" customWidth="1"/>
    <col min="13059" max="13060" width="8" style="1" customWidth="1"/>
    <col min="13061" max="13061" width="9.125" style="1" customWidth="1"/>
    <col min="13062" max="13062" width="10.625" style="1" customWidth="1"/>
    <col min="13063" max="13063" width="10.75" style="1" customWidth="1"/>
    <col min="13064" max="13064" width="9.875" style="1" customWidth="1"/>
    <col min="13065" max="13065" width="10.25" style="1" bestFit="1" customWidth="1"/>
    <col min="13066" max="13311" width="8" style="1" customWidth="1"/>
    <col min="13312" max="13312" width="13.75" style="1"/>
    <col min="13313" max="13313" width="9" style="1" customWidth="1"/>
    <col min="13314" max="13314" width="11.625" style="1" customWidth="1"/>
    <col min="13315" max="13316" width="8" style="1" customWidth="1"/>
    <col min="13317" max="13317" width="9.125" style="1" customWidth="1"/>
    <col min="13318" max="13318" width="10.625" style="1" customWidth="1"/>
    <col min="13319" max="13319" width="10.75" style="1" customWidth="1"/>
    <col min="13320" max="13320" width="9.875" style="1" customWidth="1"/>
    <col min="13321" max="13321" width="10.25" style="1" bestFit="1" customWidth="1"/>
    <col min="13322" max="13567" width="8" style="1" customWidth="1"/>
    <col min="13568" max="13568" width="13.75" style="1"/>
    <col min="13569" max="13569" width="9" style="1" customWidth="1"/>
    <col min="13570" max="13570" width="11.625" style="1" customWidth="1"/>
    <col min="13571" max="13572" width="8" style="1" customWidth="1"/>
    <col min="13573" max="13573" width="9.125" style="1" customWidth="1"/>
    <col min="13574" max="13574" width="10.625" style="1" customWidth="1"/>
    <col min="13575" max="13575" width="10.75" style="1" customWidth="1"/>
    <col min="13576" max="13576" width="9.875" style="1" customWidth="1"/>
    <col min="13577" max="13577" width="10.25" style="1" bestFit="1" customWidth="1"/>
    <col min="13578" max="13823" width="8" style="1" customWidth="1"/>
    <col min="13824" max="13824" width="13.75" style="1"/>
    <col min="13825" max="13825" width="9" style="1" customWidth="1"/>
    <col min="13826" max="13826" width="11.625" style="1" customWidth="1"/>
    <col min="13827" max="13828" width="8" style="1" customWidth="1"/>
    <col min="13829" max="13829" width="9.125" style="1" customWidth="1"/>
    <col min="13830" max="13830" width="10.625" style="1" customWidth="1"/>
    <col min="13831" max="13831" width="10.75" style="1" customWidth="1"/>
    <col min="13832" max="13832" width="9.875" style="1" customWidth="1"/>
    <col min="13833" max="13833" width="10.25" style="1" bestFit="1" customWidth="1"/>
    <col min="13834" max="14079" width="8" style="1" customWidth="1"/>
    <col min="14080" max="14080" width="13.75" style="1"/>
    <col min="14081" max="14081" width="9" style="1" customWidth="1"/>
    <col min="14082" max="14082" width="11.625" style="1" customWidth="1"/>
    <col min="14083" max="14084" width="8" style="1" customWidth="1"/>
    <col min="14085" max="14085" width="9.125" style="1" customWidth="1"/>
    <col min="14086" max="14086" width="10.625" style="1" customWidth="1"/>
    <col min="14087" max="14087" width="10.75" style="1" customWidth="1"/>
    <col min="14088" max="14088" width="9.875" style="1" customWidth="1"/>
    <col min="14089" max="14089" width="10.25" style="1" bestFit="1" customWidth="1"/>
    <col min="14090" max="14335" width="8" style="1" customWidth="1"/>
    <col min="14336" max="14336" width="13.75" style="1"/>
    <col min="14337" max="14337" width="9" style="1" customWidth="1"/>
    <col min="14338" max="14338" width="11.625" style="1" customWidth="1"/>
    <col min="14339" max="14340" width="8" style="1" customWidth="1"/>
    <col min="14341" max="14341" width="9.125" style="1" customWidth="1"/>
    <col min="14342" max="14342" width="10.625" style="1" customWidth="1"/>
    <col min="14343" max="14343" width="10.75" style="1" customWidth="1"/>
    <col min="14344" max="14344" width="9.875" style="1" customWidth="1"/>
    <col min="14345" max="14345" width="10.25" style="1" bestFit="1" customWidth="1"/>
    <col min="14346" max="14591" width="8" style="1" customWidth="1"/>
    <col min="14592" max="14592" width="13.75" style="1"/>
    <col min="14593" max="14593" width="9" style="1" customWidth="1"/>
    <col min="14594" max="14594" width="11.625" style="1" customWidth="1"/>
    <col min="14595" max="14596" width="8" style="1" customWidth="1"/>
    <col min="14597" max="14597" width="9.125" style="1" customWidth="1"/>
    <col min="14598" max="14598" width="10.625" style="1" customWidth="1"/>
    <col min="14599" max="14599" width="10.75" style="1" customWidth="1"/>
    <col min="14600" max="14600" width="9.875" style="1" customWidth="1"/>
    <col min="14601" max="14601" width="10.25" style="1" bestFit="1" customWidth="1"/>
    <col min="14602" max="14847" width="8" style="1" customWidth="1"/>
    <col min="14848" max="14848" width="13.75" style="1"/>
    <col min="14849" max="14849" width="9" style="1" customWidth="1"/>
    <col min="14850" max="14850" width="11.625" style="1" customWidth="1"/>
    <col min="14851" max="14852" width="8" style="1" customWidth="1"/>
    <col min="14853" max="14853" width="9.125" style="1" customWidth="1"/>
    <col min="14854" max="14854" width="10.625" style="1" customWidth="1"/>
    <col min="14855" max="14855" width="10.75" style="1" customWidth="1"/>
    <col min="14856" max="14856" width="9.875" style="1" customWidth="1"/>
    <col min="14857" max="14857" width="10.25" style="1" bestFit="1" customWidth="1"/>
    <col min="14858" max="15103" width="8" style="1" customWidth="1"/>
    <col min="15104" max="15104" width="13.75" style="1"/>
    <col min="15105" max="15105" width="9" style="1" customWidth="1"/>
    <col min="15106" max="15106" width="11.625" style="1" customWidth="1"/>
    <col min="15107" max="15108" width="8" style="1" customWidth="1"/>
    <col min="15109" max="15109" width="9.125" style="1" customWidth="1"/>
    <col min="15110" max="15110" width="10.625" style="1" customWidth="1"/>
    <col min="15111" max="15111" width="10.75" style="1" customWidth="1"/>
    <col min="15112" max="15112" width="9.875" style="1" customWidth="1"/>
    <col min="15113" max="15113" width="10.25" style="1" bestFit="1" customWidth="1"/>
    <col min="15114" max="15359" width="8" style="1" customWidth="1"/>
    <col min="15360" max="15360" width="13.75" style="1"/>
    <col min="15361" max="15361" width="9" style="1" customWidth="1"/>
    <col min="15362" max="15362" width="11.625" style="1" customWidth="1"/>
    <col min="15363" max="15364" width="8" style="1" customWidth="1"/>
    <col min="15365" max="15365" width="9.125" style="1" customWidth="1"/>
    <col min="15366" max="15366" width="10.625" style="1" customWidth="1"/>
    <col min="15367" max="15367" width="10.75" style="1" customWidth="1"/>
    <col min="15368" max="15368" width="9.875" style="1" customWidth="1"/>
    <col min="15369" max="15369" width="10.25" style="1" bestFit="1" customWidth="1"/>
    <col min="15370" max="15615" width="8" style="1" customWidth="1"/>
    <col min="15616" max="15616" width="13.75" style="1"/>
    <col min="15617" max="15617" width="9" style="1" customWidth="1"/>
    <col min="15618" max="15618" width="11.625" style="1" customWidth="1"/>
    <col min="15619" max="15620" width="8" style="1" customWidth="1"/>
    <col min="15621" max="15621" width="9.125" style="1" customWidth="1"/>
    <col min="15622" max="15622" width="10.625" style="1" customWidth="1"/>
    <col min="15623" max="15623" width="10.75" style="1" customWidth="1"/>
    <col min="15624" max="15624" width="9.875" style="1" customWidth="1"/>
    <col min="15625" max="15625" width="10.25" style="1" bestFit="1" customWidth="1"/>
    <col min="15626" max="15871" width="8" style="1" customWidth="1"/>
    <col min="15872" max="15872" width="13.75" style="1"/>
    <col min="15873" max="15873" width="9" style="1" customWidth="1"/>
    <col min="15874" max="15874" width="11.625" style="1" customWidth="1"/>
    <col min="15875" max="15876" width="8" style="1" customWidth="1"/>
    <col min="15877" max="15877" width="9.125" style="1" customWidth="1"/>
    <col min="15878" max="15878" width="10.625" style="1" customWidth="1"/>
    <col min="15879" max="15879" width="10.75" style="1" customWidth="1"/>
    <col min="15880" max="15880" width="9.875" style="1" customWidth="1"/>
    <col min="15881" max="15881" width="10.25" style="1" bestFit="1" customWidth="1"/>
    <col min="15882" max="16127" width="8" style="1" customWidth="1"/>
    <col min="16128" max="16128" width="13.75" style="1"/>
    <col min="16129" max="16129" width="9" style="1" customWidth="1"/>
    <col min="16130" max="16130" width="11.625" style="1" customWidth="1"/>
    <col min="16131" max="16132" width="8" style="1" customWidth="1"/>
    <col min="16133" max="16133" width="9.125" style="1" customWidth="1"/>
    <col min="16134" max="16134" width="10.625" style="1" customWidth="1"/>
    <col min="16135" max="16135" width="10.75" style="1" customWidth="1"/>
    <col min="16136" max="16136" width="9.875" style="1" customWidth="1"/>
    <col min="16137" max="16137" width="10.25" style="1" bestFit="1" customWidth="1"/>
    <col min="16138" max="16383" width="8" style="1" customWidth="1"/>
    <col min="16384" max="16384" width="13.75" style="1"/>
  </cols>
  <sheetData>
    <row r="1" spans="1:14" ht="16.5" thickBot="1" x14ac:dyDescent="0.3">
      <c r="N1" s="2"/>
    </row>
    <row r="2" spans="1:14" ht="16.5" thickTop="1" x14ac:dyDescent="0.25">
      <c r="A2" s="3"/>
      <c r="B2" s="212" t="s">
        <v>46</v>
      </c>
      <c r="C2" s="213"/>
      <c r="D2" s="213"/>
      <c r="E2" s="213"/>
      <c r="F2" s="213"/>
      <c r="G2" s="213"/>
      <c r="H2" s="214"/>
      <c r="I2" s="4"/>
      <c r="J2" s="4"/>
    </row>
    <row r="3" spans="1:14" x14ac:dyDescent="0.25">
      <c r="A3" s="3"/>
      <c r="B3" s="5" t="s">
        <v>47</v>
      </c>
      <c r="C3" s="6" t="s">
        <v>48</v>
      </c>
      <c r="D3" s="6" t="s">
        <v>49</v>
      </c>
      <c r="E3" s="6" t="s">
        <v>50</v>
      </c>
      <c r="F3" s="6" t="s">
        <v>51</v>
      </c>
      <c r="G3" s="6" t="s">
        <v>52</v>
      </c>
      <c r="H3" s="7" t="s">
        <v>53</v>
      </c>
      <c r="I3" s="3"/>
      <c r="J3" s="3"/>
    </row>
    <row r="4" spans="1:14" x14ac:dyDescent="0.25">
      <c r="A4" s="8"/>
      <c r="B4" s="9" t="s">
        <v>54</v>
      </c>
      <c r="C4" s="10">
        <v>468</v>
      </c>
      <c r="D4" s="10">
        <v>500</v>
      </c>
      <c r="E4" s="10">
        <f t="shared" ref="E4:E9" si="0">D4-C4</f>
        <v>32</v>
      </c>
      <c r="F4" s="10">
        <f t="shared" ref="F4:F9" si="1">IF(E4&lt;=50,100*E4,IF(E4&lt;=100,50*100+(E4-50)*150,IF(E4&gt;100,50*100+50*150+(E4-100)*200)))</f>
        <v>3200</v>
      </c>
      <c r="G4" s="10">
        <f t="shared" ref="G4:G9" si="2">IF(E4&lt;50,F4*2%,IF(E4&lt;=100,F4*3%,F4*5%))</f>
        <v>64</v>
      </c>
      <c r="H4" s="11">
        <f t="shared" ref="H4:H9" si="3">F4+G4</f>
        <v>3264</v>
      </c>
    </row>
    <row r="5" spans="1:14" x14ac:dyDescent="0.25">
      <c r="A5" s="12"/>
      <c r="B5" s="9" t="s">
        <v>55</v>
      </c>
      <c r="C5" s="10">
        <v>160</v>
      </c>
      <c r="D5" s="10">
        <v>230</v>
      </c>
      <c r="E5" s="10">
        <f t="shared" si="0"/>
        <v>70</v>
      </c>
      <c r="F5" s="10">
        <f t="shared" si="1"/>
        <v>8000</v>
      </c>
      <c r="G5" s="10">
        <f t="shared" si="2"/>
        <v>240</v>
      </c>
      <c r="H5" s="11">
        <f t="shared" si="3"/>
        <v>8240</v>
      </c>
    </row>
    <row r="6" spans="1:14" x14ac:dyDescent="0.25">
      <c r="A6" s="12"/>
      <c r="B6" s="9" t="s">
        <v>56</v>
      </c>
      <c r="C6" s="10">
        <v>410</v>
      </c>
      <c r="D6" s="10">
        <v>509</v>
      </c>
      <c r="E6" s="10">
        <f t="shared" si="0"/>
        <v>99</v>
      </c>
      <c r="F6" s="10">
        <f t="shared" si="1"/>
        <v>12350</v>
      </c>
      <c r="G6" s="10">
        <f t="shared" si="2"/>
        <v>370.5</v>
      </c>
      <c r="H6" s="11">
        <f t="shared" si="3"/>
        <v>12720.5</v>
      </c>
    </row>
    <row r="7" spans="1:14" x14ac:dyDescent="0.25">
      <c r="A7" s="12"/>
      <c r="B7" s="9" t="s">
        <v>57</v>
      </c>
      <c r="C7" s="10">
        <v>210</v>
      </c>
      <c r="D7" s="10">
        <v>630</v>
      </c>
      <c r="E7" s="10">
        <f t="shared" si="0"/>
        <v>420</v>
      </c>
      <c r="F7" s="10">
        <f t="shared" si="1"/>
        <v>76500</v>
      </c>
      <c r="G7" s="10">
        <f t="shared" si="2"/>
        <v>3825</v>
      </c>
      <c r="H7" s="11">
        <f t="shared" si="3"/>
        <v>80325</v>
      </c>
    </row>
    <row r="8" spans="1:14" x14ac:dyDescent="0.25">
      <c r="A8" s="12"/>
      <c r="B8" s="9" t="s">
        <v>58</v>
      </c>
      <c r="C8" s="10">
        <v>307</v>
      </c>
      <c r="D8" s="10">
        <v>410</v>
      </c>
      <c r="E8" s="10">
        <f t="shared" si="0"/>
        <v>103</v>
      </c>
      <c r="F8" s="10">
        <f t="shared" si="1"/>
        <v>13100</v>
      </c>
      <c r="G8" s="10">
        <f t="shared" si="2"/>
        <v>655</v>
      </c>
      <c r="H8" s="11">
        <f t="shared" si="3"/>
        <v>13755</v>
      </c>
    </row>
    <row r="9" spans="1:14" x14ac:dyDescent="0.25">
      <c r="A9" s="12"/>
      <c r="B9" s="9" t="s">
        <v>59</v>
      </c>
      <c r="C9" s="10">
        <v>171</v>
      </c>
      <c r="D9" s="10">
        <v>210</v>
      </c>
      <c r="E9" s="10">
        <f t="shared" si="0"/>
        <v>39</v>
      </c>
      <c r="F9" s="10">
        <f t="shared" si="1"/>
        <v>3900</v>
      </c>
      <c r="G9" s="10">
        <f t="shared" si="2"/>
        <v>78</v>
      </c>
      <c r="H9" s="11">
        <f t="shared" si="3"/>
        <v>3978</v>
      </c>
    </row>
    <row r="10" spans="1:14" ht="16.5" thickBot="1" x14ac:dyDescent="0.3">
      <c r="A10" s="12"/>
      <c r="B10" s="215" t="s">
        <v>60</v>
      </c>
      <c r="C10" s="216"/>
      <c r="D10" s="216"/>
      <c r="E10" s="13">
        <f>SUM(E4:E9)</f>
        <v>763</v>
      </c>
      <c r="F10" s="13">
        <f>SUM(F4:F9)</f>
        <v>117050</v>
      </c>
      <c r="G10" s="13">
        <f>SUM(G4:G9)</f>
        <v>5232.5</v>
      </c>
      <c r="H10" s="14">
        <f>SUM(H4:H9)</f>
        <v>122282.5</v>
      </c>
    </row>
    <row r="11" spans="1:14" ht="16.5" thickTop="1" x14ac:dyDescent="0.25">
      <c r="B11" s="217" t="s">
        <v>61</v>
      </c>
      <c r="C11" s="217"/>
      <c r="D11" s="217"/>
      <c r="E11" s="2">
        <v>763</v>
      </c>
      <c r="F11" s="2">
        <v>117050</v>
      </c>
      <c r="G11" s="2">
        <v>5232.5</v>
      </c>
      <c r="H11" s="2">
        <v>122282.5</v>
      </c>
      <c r="I11" s="4"/>
      <c r="J11" s="4"/>
    </row>
    <row r="12" spans="1:14" x14ac:dyDescent="0.25">
      <c r="B12" s="15"/>
      <c r="C12" s="15"/>
      <c r="D12" s="15"/>
      <c r="E12" s="2"/>
      <c r="F12" s="2"/>
      <c r="G12" s="2"/>
      <c r="H12" s="2"/>
      <c r="I12" s="4"/>
      <c r="J12" s="4"/>
    </row>
    <row r="13" spans="1:14" x14ac:dyDescent="0.25">
      <c r="A13" s="16" t="s">
        <v>62</v>
      </c>
      <c r="I13" s="2"/>
      <c r="J13" s="2"/>
    </row>
    <row r="14" spans="1:14" x14ac:dyDescent="0.25">
      <c r="A14" s="16" t="s">
        <v>63</v>
      </c>
      <c r="B14" s="1" t="s">
        <v>713</v>
      </c>
    </row>
    <row r="15" spans="1:14" x14ac:dyDescent="0.25">
      <c r="A15" s="16" t="s">
        <v>64</v>
      </c>
      <c r="B15" s="1" t="s">
        <v>714</v>
      </c>
    </row>
    <row r="16" spans="1:14" x14ac:dyDescent="0.25">
      <c r="A16" s="16"/>
      <c r="B16" s="1" t="s">
        <v>65</v>
      </c>
    </row>
    <row r="17" spans="1:6" ht="18.75" x14ac:dyDescent="0.25">
      <c r="A17" s="16"/>
      <c r="B17" s="211" t="s">
        <v>715</v>
      </c>
      <c r="C17" s="211"/>
      <c r="E17" s="211" t="s">
        <v>66</v>
      </c>
      <c r="F17" s="211"/>
    </row>
    <row r="18" spans="1:6" x14ac:dyDescent="0.25">
      <c r="A18" s="16"/>
      <c r="B18" s="209" t="s">
        <v>67</v>
      </c>
      <c r="C18" s="210"/>
      <c r="E18" s="211">
        <v>100</v>
      </c>
      <c r="F18" s="211"/>
    </row>
    <row r="19" spans="1:6" x14ac:dyDescent="0.25">
      <c r="A19" s="16"/>
      <c r="B19" s="209" t="s">
        <v>68</v>
      </c>
      <c r="C19" s="209"/>
      <c r="E19" s="211">
        <v>150</v>
      </c>
      <c r="F19" s="211"/>
    </row>
    <row r="20" spans="1:6" x14ac:dyDescent="0.25">
      <c r="A20" s="16"/>
      <c r="B20" s="209" t="s">
        <v>69</v>
      </c>
      <c r="C20" s="209"/>
      <c r="E20" s="211">
        <v>200</v>
      </c>
      <c r="F20" s="211"/>
    </row>
    <row r="21" spans="1:6" x14ac:dyDescent="0.25">
      <c r="A21" s="16"/>
      <c r="B21" s="16" t="s">
        <v>70</v>
      </c>
      <c r="C21" s="17"/>
      <c r="E21" s="16"/>
      <c r="F21" s="16"/>
    </row>
    <row r="22" spans="1:6" ht="18.75" x14ac:dyDescent="0.25">
      <c r="A22" s="16"/>
      <c r="B22" s="17"/>
      <c r="C22" s="18" t="s">
        <v>716</v>
      </c>
      <c r="E22" s="16"/>
      <c r="F22" s="16"/>
    </row>
    <row r="23" spans="1:6" ht="18.75" x14ac:dyDescent="0.25">
      <c r="A23" s="16"/>
      <c r="B23" s="17"/>
      <c r="C23" s="18" t="s">
        <v>717</v>
      </c>
      <c r="E23" s="16"/>
      <c r="F23" s="16"/>
    </row>
    <row r="24" spans="1:6" ht="18.75" x14ac:dyDescent="0.25">
      <c r="A24" s="16"/>
      <c r="B24" s="17"/>
      <c r="C24" s="18" t="s">
        <v>718</v>
      </c>
      <c r="E24" s="16"/>
      <c r="F24" s="16"/>
    </row>
    <row r="25" spans="1:6" ht="18.75" x14ac:dyDescent="0.25">
      <c r="A25" s="16"/>
      <c r="B25" s="17"/>
      <c r="C25" s="19" t="s">
        <v>719</v>
      </c>
      <c r="E25" s="16"/>
      <c r="F25" s="16"/>
    </row>
    <row r="26" spans="1:6" x14ac:dyDescent="0.25">
      <c r="A26" s="16" t="s">
        <v>71</v>
      </c>
      <c r="B26" s="20" t="s">
        <v>720</v>
      </c>
      <c r="C26" s="17"/>
      <c r="E26" s="16"/>
      <c r="F26" s="16"/>
    </row>
    <row r="27" spans="1:6" x14ac:dyDescent="0.25">
      <c r="A27" s="16"/>
      <c r="B27" s="21" t="s">
        <v>721</v>
      </c>
      <c r="C27" s="17"/>
      <c r="E27" s="16"/>
      <c r="F27" s="16"/>
    </row>
    <row r="28" spans="1:6" ht="18.75" x14ac:dyDescent="0.25">
      <c r="A28" s="16"/>
      <c r="B28" s="211" t="s">
        <v>715</v>
      </c>
      <c r="C28" s="211"/>
      <c r="E28" s="211" t="s">
        <v>72</v>
      </c>
      <c r="F28" s="211"/>
    </row>
    <row r="29" spans="1:6" x14ac:dyDescent="0.25">
      <c r="A29" s="16"/>
      <c r="B29" s="209" t="s">
        <v>67</v>
      </c>
      <c r="C29" s="210"/>
      <c r="E29" s="218">
        <v>0.02</v>
      </c>
      <c r="F29" s="211"/>
    </row>
    <row r="30" spans="1:6" x14ac:dyDescent="0.25">
      <c r="A30" s="16"/>
      <c r="B30" s="209" t="s">
        <v>68</v>
      </c>
      <c r="C30" s="209"/>
      <c r="E30" s="218">
        <v>0.03</v>
      </c>
      <c r="F30" s="211"/>
    </row>
    <row r="31" spans="1:6" x14ac:dyDescent="0.25">
      <c r="A31" s="16"/>
      <c r="B31" s="209" t="s">
        <v>69</v>
      </c>
      <c r="C31" s="209"/>
      <c r="E31" s="218">
        <v>0.05</v>
      </c>
      <c r="F31" s="211"/>
    </row>
    <row r="32" spans="1:6" x14ac:dyDescent="0.25">
      <c r="A32" s="16" t="s">
        <v>73</v>
      </c>
      <c r="B32" s="1" t="s">
        <v>722</v>
      </c>
      <c r="F32" s="17"/>
    </row>
    <row r="33" spans="1:2" x14ac:dyDescent="0.25">
      <c r="A33" s="16" t="s">
        <v>74</v>
      </c>
      <c r="B33" s="1" t="s">
        <v>723</v>
      </c>
    </row>
    <row r="34" spans="1:2" x14ac:dyDescent="0.25">
      <c r="A34" s="16" t="s">
        <v>75</v>
      </c>
      <c r="B34" s="1" t="s">
        <v>76</v>
      </c>
    </row>
  </sheetData>
  <mergeCells count="19">
    <mergeCell ref="B29:C29"/>
    <mergeCell ref="E29:F29"/>
    <mergeCell ref="B30:C30"/>
    <mergeCell ref="E30:F30"/>
    <mergeCell ref="B31:C31"/>
    <mergeCell ref="E31:F31"/>
    <mergeCell ref="B19:C19"/>
    <mergeCell ref="E19:F19"/>
    <mergeCell ref="B20:C20"/>
    <mergeCell ref="E20:F20"/>
    <mergeCell ref="B28:C28"/>
    <mergeCell ref="E28:F28"/>
    <mergeCell ref="B18:C18"/>
    <mergeCell ref="E18:F18"/>
    <mergeCell ref="B2:H2"/>
    <mergeCell ref="B10:D10"/>
    <mergeCell ref="B11:D11"/>
    <mergeCell ref="B17:C17"/>
    <mergeCell ref="E17:F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P146"/>
  <sheetViews>
    <sheetView workbookViewId="0">
      <selection sqref="A1:XFD1048576"/>
    </sheetView>
  </sheetViews>
  <sheetFormatPr defaultRowHeight="12.75" x14ac:dyDescent="0.25"/>
  <cols>
    <col min="1" max="1" width="9" style="37"/>
    <col min="2" max="2" width="8.625" style="37" customWidth="1"/>
    <col min="3" max="3" width="5.625" style="37" customWidth="1"/>
    <col min="4" max="4" width="3.625" style="37" customWidth="1"/>
    <col min="5" max="5" width="4.75" style="37" customWidth="1"/>
    <col min="6" max="6" width="4.25" style="37" customWidth="1"/>
    <col min="7" max="7" width="3" style="37" customWidth="1"/>
    <col min="8" max="8" width="3.875" style="37" customWidth="1"/>
    <col min="9" max="9" width="5.5" style="37" customWidth="1"/>
    <col min="10" max="10" width="8.875" style="37" customWidth="1"/>
    <col min="11" max="11" width="16.25" style="38" customWidth="1"/>
    <col min="12" max="12" width="18.25" style="37" customWidth="1"/>
    <col min="13" max="13" width="10.625" style="37" customWidth="1"/>
    <col min="14" max="257" width="9" style="37"/>
    <col min="258" max="258" width="8.625" style="37" customWidth="1"/>
    <col min="259" max="259" width="5.625" style="37" customWidth="1"/>
    <col min="260" max="260" width="3.625" style="37" customWidth="1"/>
    <col min="261" max="261" width="4.75" style="37" customWidth="1"/>
    <col min="262" max="262" width="4.25" style="37" customWidth="1"/>
    <col min="263" max="263" width="3" style="37" customWidth="1"/>
    <col min="264" max="264" width="3.875" style="37" customWidth="1"/>
    <col min="265" max="265" width="5.5" style="37" customWidth="1"/>
    <col min="266" max="266" width="8.875" style="37" customWidth="1"/>
    <col min="267" max="267" width="16.25" style="37" customWidth="1"/>
    <col min="268" max="268" width="18.25" style="37" customWidth="1"/>
    <col min="269" max="269" width="10.625" style="37" customWidth="1"/>
    <col min="270" max="513" width="9" style="37"/>
    <col min="514" max="514" width="8.625" style="37" customWidth="1"/>
    <col min="515" max="515" width="5.625" style="37" customWidth="1"/>
    <col min="516" max="516" width="3.625" style="37" customWidth="1"/>
    <col min="517" max="517" width="4.75" style="37" customWidth="1"/>
    <col min="518" max="518" width="4.25" style="37" customWidth="1"/>
    <col min="519" max="519" width="3" style="37" customWidth="1"/>
    <col min="520" max="520" width="3.875" style="37" customWidth="1"/>
    <col min="521" max="521" width="5.5" style="37" customWidth="1"/>
    <col min="522" max="522" width="8.875" style="37" customWidth="1"/>
    <col min="523" max="523" width="16.25" style="37" customWidth="1"/>
    <col min="524" max="524" width="18.25" style="37" customWidth="1"/>
    <col min="525" max="525" width="10.625" style="37" customWidth="1"/>
    <col min="526" max="769" width="9" style="37"/>
    <col min="770" max="770" width="8.625" style="37" customWidth="1"/>
    <col min="771" max="771" width="5.625" style="37" customWidth="1"/>
    <col min="772" max="772" width="3.625" style="37" customWidth="1"/>
    <col min="773" max="773" width="4.75" style="37" customWidth="1"/>
    <col min="774" max="774" width="4.25" style="37" customWidth="1"/>
    <col min="775" max="775" width="3" style="37" customWidth="1"/>
    <col min="776" max="776" width="3.875" style="37" customWidth="1"/>
    <col min="777" max="777" width="5.5" style="37" customWidth="1"/>
    <col min="778" max="778" width="8.875" style="37" customWidth="1"/>
    <col min="779" max="779" width="16.25" style="37" customWidth="1"/>
    <col min="780" max="780" width="18.25" style="37" customWidth="1"/>
    <col min="781" max="781" width="10.625" style="37" customWidth="1"/>
    <col min="782" max="1025" width="9" style="37"/>
    <col min="1026" max="1026" width="8.625" style="37" customWidth="1"/>
    <col min="1027" max="1027" width="5.625" style="37" customWidth="1"/>
    <col min="1028" max="1028" width="3.625" style="37" customWidth="1"/>
    <col min="1029" max="1029" width="4.75" style="37" customWidth="1"/>
    <col min="1030" max="1030" width="4.25" style="37" customWidth="1"/>
    <col min="1031" max="1031" width="3" style="37" customWidth="1"/>
    <col min="1032" max="1032" width="3.875" style="37" customWidth="1"/>
    <col min="1033" max="1033" width="5.5" style="37" customWidth="1"/>
    <col min="1034" max="1034" width="8.875" style="37" customWidth="1"/>
    <col min="1035" max="1035" width="16.25" style="37" customWidth="1"/>
    <col min="1036" max="1036" width="18.25" style="37" customWidth="1"/>
    <col min="1037" max="1037" width="10.625" style="37" customWidth="1"/>
    <col min="1038" max="1281" width="9" style="37"/>
    <col min="1282" max="1282" width="8.625" style="37" customWidth="1"/>
    <col min="1283" max="1283" width="5.625" style="37" customWidth="1"/>
    <col min="1284" max="1284" width="3.625" style="37" customWidth="1"/>
    <col min="1285" max="1285" width="4.75" style="37" customWidth="1"/>
    <col min="1286" max="1286" width="4.25" style="37" customWidth="1"/>
    <col min="1287" max="1287" width="3" style="37" customWidth="1"/>
    <col min="1288" max="1288" width="3.875" style="37" customWidth="1"/>
    <col min="1289" max="1289" width="5.5" style="37" customWidth="1"/>
    <col min="1290" max="1290" width="8.875" style="37" customWidth="1"/>
    <col min="1291" max="1291" width="16.25" style="37" customWidth="1"/>
    <col min="1292" max="1292" width="18.25" style="37" customWidth="1"/>
    <col min="1293" max="1293" width="10.625" style="37" customWidth="1"/>
    <col min="1294" max="1537" width="9" style="37"/>
    <col min="1538" max="1538" width="8.625" style="37" customWidth="1"/>
    <col min="1539" max="1539" width="5.625" style="37" customWidth="1"/>
    <col min="1540" max="1540" width="3.625" style="37" customWidth="1"/>
    <col min="1541" max="1541" width="4.75" style="37" customWidth="1"/>
    <col min="1542" max="1542" width="4.25" style="37" customWidth="1"/>
    <col min="1543" max="1543" width="3" style="37" customWidth="1"/>
    <col min="1544" max="1544" width="3.875" style="37" customWidth="1"/>
    <col min="1545" max="1545" width="5.5" style="37" customWidth="1"/>
    <col min="1546" max="1546" width="8.875" style="37" customWidth="1"/>
    <col min="1547" max="1547" width="16.25" style="37" customWidth="1"/>
    <col min="1548" max="1548" width="18.25" style="37" customWidth="1"/>
    <col min="1549" max="1549" width="10.625" style="37" customWidth="1"/>
    <col min="1550" max="1793" width="9" style="37"/>
    <col min="1794" max="1794" width="8.625" style="37" customWidth="1"/>
    <col min="1795" max="1795" width="5.625" style="37" customWidth="1"/>
    <col min="1796" max="1796" width="3.625" style="37" customWidth="1"/>
    <col min="1797" max="1797" width="4.75" style="37" customWidth="1"/>
    <col min="1798" max="1798" width="4.25" style="37" customWidth="1"/>
    <col min="1799" max="1799" width="3" style="37" customWidth="1"/>
    <col min="1800" max="1800" width="3.875" style="37" customWidth="1"/>
    <col min="1801" max="1801" width="5.5" style="37" customWidth="1"/>
    <col min="1802" max="1802" width="8.875" style="37" customWidth="1"/>
    <col min="1803" max="1803" width="16.25" style="37" customWidth="1"/>
    <col min="1804" max="1804" width="18.25" style="37" customWidth="1"/>
    <col min="1805" max="1805" width="10.625" style="37" customWidth="1"/>
    <col min="1806" max="2049" width="9" style="37"/>
    <col min="2050" max="2050" width="8.625" style="37" customWidth="1"/>
    <col min="2051" max="2051" width="5.625" style="37" customWidth="1"/>
    <col min="2052" max="2052" width="3.625" style="37" customWidth="1"/>
    <col min="2053" max="2053" width="4.75" style="37" customWidth="1"/>
    <col min="2054" max="2054" width="4.25" style="37" customWidth="1"/>
    <col min="2055" max="2055" width="3" style="37" customWidth="1"/>
    <col min="2056" max="2056" width="3.875" style="37" customWidth="1"/>
    <col min="2057" max="2057" width="5.5" style="37" customWidth="1"/>
    <col min="2058" max="2058" width="8.875" style="37" customWidth="1"/>
    <col min="2059" max="2059" width="16.25" style="37" customWidth="1"/>
    <col min="2060" max="2060" width="18.25" style="37" customWidth="1"/>
    <col min="2061" max="2061" width="10.625" style="37" customWidth="1"/>
    <col min="2062" max="2305" width="9" style="37"/>
    <col min="2306" max="2306" width="8.625" style="37" customWidth="1"/>
    <col min="2307" max="2307" width="5.625" style="37" customWidth="1"/>
    <col min="2308" max="2308" width="3.625" style="37" customWidth="1"/>
    <col min="2309" max="2309" width="4.75" style="37" customWidth="1"/>
    <col min="2310" max="2310" width="4.25" style="37" customWidth="1"/>
    <col min="2311" max="2311" width="3" style="37" customWidth="1"/>
    <col min="2312" max="2312" width="3.875" style="37" customWidth="1"/>
    <col min="2313" max="2313" width="5.5" style="37" customWidth="1"/>
    <col min="2314" max="2314" width="8.875" style="37" customWidth="1"/>
    <col min="2315" max="2315" width="16.25" style="37" customWidth="1"/>
    <col min="2316" max="2316" width="18.25" style="37" customWidth="1"/>
    <col min="2317" max="2317" width="10.625" style="37" customWidth="1"/>
    <col min="2318" max="2561" width="9" style="37"/>
    <col min="2562" max="2562" width="8.625" style="37" customWidth="1"/>
    <col min="2563" max="2563" width="5.625" style="37" customWidth="1"/>
    <col min="2564" max="2564" width="3.625" style="37" customWidth="1"/>
    <col min="2565" max="2565" width="4.75" style="37" customWidth="1"/>
    <col min="2566" max="2566" width="4.25" style="37" customWidth="1"/>
    <col min="2567" max="2567" width="3" style="37" customWidth="1"/>
    <col min="2568" max="2568" width="3.875" style="37" customWidth="1"/>
    <col min="2569" max="2569" width="5.5" style="37" customWidth="1"/>
    <col min="2570" max="2570" width="8.875" style="37" customWidth="1"/>
    <col min="2571" max="2571" width="16.25" style="37" customWidth="1"/>
    <col min="2572" max="2572" width="18.25" style="37" customWidth="1"/>
    <col min="2573" max="2573" width="10.625" style="37" customWidth="1"/>
    <col min="2574" max="2817" width="9" style="37"/>
    <col min="2818" max="2818" width="8.625" style="37" customWidth="1"/>
    <col min="2819" max="2819" width="5.625" style="37" customWidth="1"/>
    <col min="2820" max="2820" width="3.625" style="37" customWidth="1"/>
    <col min="2821" max="2821" width="4.75" style="37" customWidth="1"/>
    <col min="2822" max="2822" width="4.25" style="37" customWidth="1"/>
    <col min="2823" max="2823" width="3" style="37" customWidth="1"/>
    <col min="2824" max="2824" width="3.875" style="37" customWidth="1"/>
    <col min="2825" max="2825" width="5.5" style="37" customWidth="1"/>
    <col min="2826" max="2826" width="8.875" style="37" customWidth="1"/>
    <col min="2827" max="2827" width="16.25" style="37" customWidth="1"/>
    <col min="2828" max="2828" width="18.25" style="37" customWidth="1"/>
    <col min="2829" max="2829" width="10.625" style="37" customWidth="1"/>
    <col min="2830" max="3073" width="9" style="37"/>
    <col min="3074" max="3074" width="8.625" style="37" customWidth="1"/>
    <col min="3075" max="3075" width="5.625" style="37" customWidth="1"/>
    <col min="3076" max="3076" width="3.625" style="37" customWidth="1"/>
    <col min="3077" max="3077" width="4.75" style="37" customWidth="1"/>
    <col min="3078" max="3078" width="4.25" style="37" customWidth="1"/>
    <col min="3079" max="3079" width="3" style="37" customWidth="1"/>
    <col min="3080" max="3080" width="3.875" style="37" customWidth="1"/>
    <col min="3081" max="3081" width="5.5" style="37" customWidth="1"/>
    <col min="3082" max="3082" width="8.875" style="37" customWidth="1"/>
    <col min="3083" max="3083" width="16.25" style="37" customWidth="1"/>
    <col min="3084" max="3084" width="18.25" style="37" customWidth="1"/>
    <col min="3085" max="3085" width="10.625" style="37" customWidth="1"/>
    <col min="3086" max="3329" width="9" style="37"/>
    <col min="3330" max="3330" width="8.625" style="37" customWidth="1"/>
    <col min="3331" max="3331" width="5.625" style="37" customWidth="1"/>
    <col min="3332" max="3332" width="3.625" style="37" customWidth="1"/>
    <col min="3333" max="3333" width="4.75" style="37" customWidth="1"/>
    <col min="3334" max="3334" width="4.25" style="37" customWidth="1"/>
    <col min="3335" max="3335" width="3" style="37" customWidth="1"/>
    <col min="3336" max="3336" width="3.875" style="37" customWidth="1"/>
    <col min="3337" max="3337" width="5.5" style="37" customWidth="1"/>
    <col min="3338" max="3338" width="8.875" style="37" customWidth="1"/>
    <col min="3339" max="3339" width="16.25" style="37" customWidth="1"/>
    <col min="3340" max="3340" width="18.25" style="37" customWidth="1"/>
    <col min="3341" max="3341" width="10.625" style="37" customWidth="1"/>
    <col min="3342" max="3585" width="9" style="37"/>
    <col min="3586" max="3586" width="8.625" style="37" customWidth="1"/>
    <col min="3587" max="3587" width="5.625" style="37" customWidth="1"/>
    <col min="3588" max="3588" width="3.625" style="37" customWidth="1"/>
    <col min="3589" max="3589" width="4.75" style="37" customWidth="1"/>
    <col min="3590" max="3590" width="4.25" style="37" customWidth="1"/>
    <col min="3591" max="3591" width="3" style="37" customWidth="1"/>
    <col min="3592" max="3592" width="3.875" style="37" customWidth="1"/>
    <col min="3593" max="3593" width="5.5" style="37" customWidth="1"/>
    <col min="3594" max="3594" width="8.875" style="37" customWidth="1"/>
    <col min="3595" max="3595" width="16.25" style="37" customWidth="1"/>
    <col min="3596" max="3596" width="18.25" style="37" customWidth="1"/>
    <col min="3597" max="3597" width="10.625" style="37" customWidth="1"/>
    <col min="3598" max="3841" width="9" style="37"/>
    <col min="3842" max="3842" width="8.625" style="37" customWidth="1"/>
    <col min="3843" max="3843" width="5.625" style="37" customWidth="1"/>
    <col min="3844" max="3844" width="3.625" style="37" customWidth="1"/>
    <col min="3845" max="3845" width="4.75" style="37" customWidth="1"/>
    <col min="3846" max="3846" width="4.25" style="37" customWidth="1"/>
    <col min="3847" max="3847" width="3" style="37" customWidth="1"/>
    <col min="3848" max="3848" width="3.875" style="37" customWidth="1"/>
    <col min="3849" max="3849" width="5.5" style="37" customWidth="1"/>
    <col min="3850" max="3850" width="8.875" style="37" customWidth="1"/>
    <col min="3851" max="3851" width="16.25" style="37" customWidth="1"/>
    <col min="3852" max="3852" width="18.25" style="37" customWidth="1"/>
    <col min="3853" max="3853" width="10.625" style="37" customWidth="1"/>
    <col min="3854" max="4097" width="9" style="37"/>
    <col min="4098" max="4098" width="8.625" style="37" customWidth="1"/>
    <col min="4099" max="4099" width="5.625" style="37" customWidth="1"/>
    <col min="4100" max="4100" width="3.625" style="37" customWidth="1"/>
    <col min="4101" max="4101" width="4.75" style="37" customWidth="1"/>
    <col min="4102" max="4102" width="4.25" style="37" customWidth="1"/>
    <col min="4103" max="4103" width="3" style="37" customWidth="1"/>
    <col min="4104" max="4104" width="3.875" style="37" customWidth="1"/>
    <col min="4105" max="4105" width="5.5" style="37" customWidth="1"/>
    <col min="4106" max="4106" width="8.875" style="37" customWidth="1"/>
    <col min="4107" max="4107" width="16.25" style="37" customWidth="1"/>
    <col min="4108" max="4108" width="18.25" style="37" customWidth="1"/>
    <col min="4109" max="4109" width="10.625" style="37" customWidth="1"/>
    <col min="4110" max="4353" width="9" style="37"/>
    <col min="4354" max="4354" width="8.625" style="37" customWidth="1"/>
    <col min="4355" max="4355" width="5.625" style="37" customWidth="1"/>
    <col min="4356" max="4356" width="3.625" style="37" customWidth="1"/>
    <col min="4357" max="4357" width="4.75" style="37" customWidth="1"/>
    <col min="4358" max="4358" width="4.25" style="37" customWidth="1"/>
    <col min="4359" max="4359" width="3" style="37" customWidth="1"/>
    <col min="4360" max="4360" width="3.875" style="37" customWidth="1"/>
    <col min="4361" max="4361" width="5.5" style="37" customWidth="1"/>
    <col min="4362" max="4362" width="8.875" style="37" customWidth="1"/>
    <col min="4363" max="4363" width="16.25" style="37" customWidth="1"/>
    <col min="4364" max="4364" width="18.25" style="37" customWidth="1"/>
    <col min="4365" max="4365" width="10.625" style="37" customWidth="1"/>
    <col min="4366" max="4609" width="9" style="37"/>
    <col min="4610" max="4610" width="8.625" style="37" customWidth="1"/>
    <col min="4611" max="4611" width="5.625" style="37" customWidth="1"/>
    <col min="4612" max="4612" width="3.625" style="37" customWidth="1"/>
    <col min="4613" max="4613" width="4.75" style="37" customWidth="1"/>
    <col min="4614" max="4614" width="4.25" style="37" customWidth="1"/>
    <col min="4615" max="4615" width="3" style="37" customWidth="1"/>
    <col min="4616" max="4616" width="3.875" style="37" customWidth="1"/>
    <col min="4617" max="4617" width="5.5" style="37" customWidth="1"/>
    <col min="4618" max="4618" width="8.875" style="37" customWidth="1"/>
    <col min="4619" max="4619" width="16.25" style="37" customWidth="1"/>
    <col min="4620" max="4620" width="18.25" style="37" customWidth="1"/>
    <col min="4621" max="4621" width="10.625" style="37" customWidth="1"/>
    <col min="4622" max="4865" width="9" style="37"/>
    <col min="4866" max="4866" width="8.625" style="37" customWidth="1"/>
    <col min="4867" max="4867" width="5.625" style="37" customWidth="1"/>
    <col min="4868" max="4868" width="3.625" style="37" customWidth="1"/>
    <col min="4869" max="4869" width="4.75" style="37" customWidth="1"/>
    <col min="4870" max="4870" width="4.25" style="37" customWidth="1"/>
    <col min="4871" max="4871" width="3" style="37" customWidth="1"/>
    <col min="4872" max="4872" width="3.875" style="37" customWidth="1"/>
    <col min="4873" max="4873" width="5.5" style="37" customWidth="1"/>
    <col min="4874" max="4874" width="8.875" style="37" customWidth="1"/>
    <col min="4875" max="4875" width="16.25" style="37" customWidth="1"/>
    <col min="4876" max="4876" width="18.25" style="37" customWidth="1"/>
    <col min="4877" max="4877" width="10.625" style="37" customWidth="1"/>
    <col min="4878" max="5121" width="9" style="37"/>
    <col min="5122" max="5122" width="8.625" style="37" customWidth="1"/>
    <col min="5123" max="5123" width="5.625" style="37" customWidth="1"/>
    <col min="5124" max="5124" width="3.625" style="37" customWidth="1"/>
    <col min="5125" max="5125" width="4.75" style="37" customWidth="1"/>
    <col min="5126" max="5126" width="4.25" style="37" customWidth="1"/>
    <col min="5127" max="5127" width="3" style="37" customWidth="1"/>
    <col min="5128" max="5128" width="3.875" style="37" customWidth="1"/>
    <col min="5129" max="5129" width="5.5" style="37" customWidth="1"/>
    <col min="5130" max="5130" width="8.875" style="37" customWidth="1"/>
    <col min="5131" max="5131" width="16.25" style="37" customWidth="1"/>
    <col min="5132" max="5132" width="18.25" style="37" customWidth="1"/>
    <col min="5133" max="5133" width="10.625" style="37" customWidth="1"/>
    <col min="5134" max="5377" width="9" style="37"/>
    <col min="5378" max="5378" width="8.625" style="37" customWidth="1"/>
    <col min="5379" max="5379" width="5.625" style="37" customWidth="1"/>
    <col min="5380" max="5380" width="3.625" style="37" customWidth="1"/>
    <col min="5381" max="5381" width="4.75" style="37" customWidth="1"/>
    <col min="5382" max="5382" width="4.25" style="37" customWidth="1"/>
    <col min="5383" max="5383" width="3" style="37" customWidth="1"/>
    <col min="5384" max="5384" width="3.875" style="37" customWidth="1"/>
    <col min="5385" max="5385" width="5.5" style="37" customWidth="1"/>
    <col min="5386" max="5386" width="8.875" style="37" customWidth="1"/>
    <col min="5387" max="5387" width="16.25" style="37" customWidth="1"/>
    <col min="5388" max="5388" width="18.25" style="37" customWidth="1"/>
    <col min="5389" max="5389" width="10.625" style="37" customWidth="1"/>
    <col min="5390" max="5633" width="9" style="37"/>
    <col min="5634" max="5634" width="8.625" style="37" customWidth="1"/>
    <col min="5635" max="5635" width="5.625" style="37" customWidth="1"/>
    <col min="5636" max="5636" width="3.625" style="37" customWidth="1"/>
    <col min="5637" max="5637" width="4.75" style="37" customWidth="1"/>
    <col min="5638" max="5638" width="4.25" style="37" customWidth="1"/>
    <col min="5639" max="5639" width="3" style="37" customWidth="1"/>
    <col min="5640" max="5640" width="3.875" style="37" customWidth="1"/>
    <col min="5641" max="5641" width="5.5" style="37" customWidth="1"/>
    <col min="5642" max="5642" width="8.875" style="37" customWidth="1"/>
    <col min="5643" max="5643" width="16.25" style="37" customWidth="1"/>
    <col min="5644" max="5644" width="18.25" style="37" customWidth="1"/>
    <col min="5645" max="5645" width="10.625" style="37" customWidth="1"/>
    <col min="5646" max="5889" width="9" style="37"/>
    <col min="5890" max="5890" width="8.625" style="37" customWidth="1"/>
    <col min="5891" max="5891" width="5.625" style="37" customWidth="1"/>
    <col min="5892" max="5892" width="3.625" style="37" customWidth="1"/>
    <col min="5893" max="5893" width="4.75" style="37" customWidth="1"/>
    <col min="5894" max="5894" width="4.25" style="37" customWidth="1"/>
    <col min="5895" max="5895" width="3" style="37" customWidth="1"/>
    <col min="5896" max="5896" width="3.875" style="37" customWidth="1"/>
    <col min="5897" max="5897" width="5.5" style="37" customWidth="1"/>
    <col min="5898" max="5898" width="8.875" style="37" customWidth="1"/>
    <col min="5899" max="5899" width="16.25" style="37" customWidth="1"/>
    <col min="5900" max="5900" width="18.25" style="37" customWidth="1"/>
    <col min="5901" max="5901" width="10.625" style="37" customWidth="1"/>
    <col min="5902" max="6145" width="9" style="37"/>
    <col min="6146" max="6146" width="8.625" style="37" customWidth="1"/>
    <col min="6147" max="6147" width="5.625" style="37" customWidth="1"/>
    <col min="6148" max="6148" width="3.625" style="37" customWidth="1"/>
    <col min="6149" max="6149" width="4.75" style="37" customWidth="1"/>
    <col min="6150" max="6150" width="4.25" style="37" customWidth="1"/>
    <col min="6151" max="6151" width="3" style="37" customWidth="1"/>
    <col min="6152" max="6152" width="3.875" style="37" customWidth="1"/>
    <col min="6153" max="6153" width="5.5" style="37" customWidth="1"/>
    <col min="6154" max="6154" width="8.875" style="37" customWidth="1"/>
    <col min="6155" max="6155" width="16.25" style="37" customWidth="1"/>
    <col min="6156" max="6156" width="18.25" style="37" customWidth="1"/>
    <col min="6157" max="6157" width="10.625" style="37" customWidth="1"/>
    <col min="6158" max="6401" width="9" style="37"/>
    <col min="6402" max="6402" width="8.625" style="37" customWidth="1"/>
    <col min="6403" max="6403" width="5.625" style="37" customWidth="1"/>
    <col min="6404" max="6404" width="3.625" style="37" customWidth="1"/>
    <col min="6405" max="6405" width="4.75" style="37" customWidth="1"/>
    <col min="6406" max="6406" width="4.25" style="37" customWidth="1"/>
    <col min="6407" max="6407" width="3" style="37" customWidth="1"/>
    <col min="6408" max="6408" width="3.875" style="37" customWidth="1"/>
    <col min="6409" max="6409" width="5.5" style="37" customWidth="1"/>
    <col min="6410" max="6410" width="8.875" style="37" customWidth="1"/>
    <col min="6411" max="6411" width="16.25" style="37" customWidth="1"/>
    <col min="6412" max="6412" width="18.25" style="37" customWidth="1"/>
    <col min="6413" max="6413" width="10.625" style="37" customWidth="1"/>
    <col min="6414" max="6657" width="9" style="37"/>
    <col min="6658" max="6658" width="8.625" style="37" customWidth="1"/>
    <col min="6659" max="6659" width="5.625" style="37" customWidth="1"/>
    <col min="6660" max="6660" width="3.625" style="37" customWidth="1"/>
    <col min="6661" max="6661" width="4.75" style="37" customWidth="1"/>
    <col min="6662" max="6662" width="4.25" style="37" customWidth="1"/>
    <col min="6663" max="6663" width="3" style="37" customWidth="1"/>
    <col min="6664" max="6664" width="3.875" style="37" customWidth="1"/>
    <col min="6665" max="6665" width="5.5" style="37" customWidth="1"/>
    <col min="6666" max="6666" width="8.875" style="37" customWidth="1"/>
    <col min="6667" max="6667" width="16.25" style="37" customWidth="1"/>
    <col min="6668" max="6668" width="18.25" style="37" customWidth="1"/>
    <col min="6669" max="6669" width="10.625" style="37" customWidth="1"/>
    <col min="6670" max="6913" width="9" style="37"/>
    <col min="6914" max="6914" width="8.625" style="37" customWidth="1"/>
    <col min="6915" max="6915" width="5.625" style="37" customWidth="1"/>
    <col min="6916" max="6916" width="3.625" style="37" customWidth="1"/>
    <col min="6917" max="6917" width="4.75" style="37" customWidth="1"/>
    <col min="6918" max="6918" width="4.25" style="37" customWidth="1"/>
    <col min="6919" max="6919" width="3" style="37" customWidth="1"/>
    <col min="6920" max="6920" width="3.875" style="37" customWidth="1"/>
    <col min="6921" max="6921" width="5.5" style="37" customWidth="1"/>
    <col min="6922" max="6922" width="8.875" style="37" customWidth="1"/>
    <col min="6923" max="6923" width="16.25" style="37" customWidth="1"/>
    <col min="6924" max="6924" width="18.25" style="37" customWidth="1"/>
    <col min="6925" max="6925" width="10.625" style="37" customWidth="1"/>
    <col min="6926" max="7169" width="9" style="37"/>
    <col min="7170" max="7170" width="8.625" style="37" customWidth="1"/>
    <col min="7171" max="7171" width="5.625" style="37" customWidth="1"/>
    <col min="7172" max="7172" width="3.625" style="37" customWidth="1"/>
    <col min="7173" max="7173" width="4.75" style="37" customWidth="1"/>
    <col min="7174" max="7174" width="4.25" style="37" customWidth="1"/>
    <col min="7175" max="7175" width="3" style="37" customWidth="1"/>
    <col min="7176" max="7176" width="3.875" style="37" customWidth="1"/>
    <col min="7177" max="7177" width="5.5" style="37" customWidth="1"/>
    <col min="7178" max="7178" width="8.875" style="37" customWidth="1"/>
    <col min="7179" max="7179" width="16.25" style="37" customWidth="1"/>
    <col min="7180" max="7180" width="18.25" style="37" customWidth="1"/>
    <col min="7181" max="7181" width="10.625" style="37" customWidth="1"/>
    <col min="7182" max="7425" width="9" style="37"/>
    <col min="7426" max="7426" width="8.625" style="37" customWidth="1"/>
    <col min="7427" max="7427" width="5.625" style="37" customWidth="1"/>
    <col min="7428" max="7428" width="3.625" style="37" customWidth="1"/>
    <col min="7429" max="7429" width="4.75" style="37" customWidth="1"/>
    <col min="7430" max="7430" width="4.25" style="37" customWidth="1"/>
    <col min="7431" max="7431" width="3" style="37" customWidth="1"/>
    <col min="7432" max="7432" width="3.875" style="37" customWidth="1"/>
    <col min="7433" max="7433" width="5.5" style="37" customWidth="1"/>
    <col min="7434" max="7434" width="8.875" style="37" customWidth="1"/>
    <col min="7435" max="7435" width="16.25" style="37" customWidth="1"/>
    <col min="7436" max="7436" width="18.25" style="37" customWidth="1"/>
    <col min="7437" max="7437" width="10.625" style="37" customWidth="1"/>
    <col min="7438" max="7681" width="9" style="37"/>
    <col min="7682" max="7682" width="8.625" style="37" customWidth="1"/>
    <col min="7683" max="7683" width="5.625" style="37" customWidth="1"/>
    <col min="7684" max="7684" width="3.625" style="37" customWidth="1"/>
    <col min="7685" max="7685" width="4.75" style="37" customWidth="1"/>
    <col min="7686" max="7686" width="4.25" style="37" customWidth="1"/>
    <col min="7687" max="7687" width="3" style="37" customWidth="1"/>
    <col min="7688" max="7688" width="3.875" style="37" customWidth="1"/>
    <col min="7689" max="7689" width="5.5" style="37" customWidth="1"/>
    <col min="7690" max="7690" width="8.875" style="37" customWidth="1"/>
    <col min="7691" max="7691" width="16.25" style="37" customWidth="1"/>
    <col min="7692" max="7692" width="18.25" style="37" customWidth="1"/>
    <col min="7693" max="7693" width="10.625" style="37" customWidth="1"/>
    <col min="7694" max="7937" width="9" style="37"/>
    <col min="7938" max="7938" width="8.625" style="37" customWidth="1"/>
    <col min="7939" max="7939" width="5.625" style="37" customWidth="1"/>
    <col min="7940" max="7940" width="3.625" style="37" customWidth="1"/>
    <col min="7941" max="7941" width="4.75" style="37" customWidth="1"/>
    <col min="7942" max="7942" width="4.25" style="37" customWidth="1"/>
    <col min="7943" max="7943" width="3" style="37" customWidth="1"/>
    <col min="7944" max="7944" width="3.875" style="37" customWidth="1"/>
    <col min="7945" max="7945" width="5.5" style="37" customWidth="1"/>
    <col min="7946" max="7946" width="8.875" style="37" customWidth="1"/>
    <col min="7947" max="7947" width="16.25" style="37" customWidth="1"/>
    <col min="7948" max="7948" width="18.25" style="37" customWidth="1"/>
    <col min="7949" max="7949" width="10.625" style="37" customWidth="1"/>
    <col min="7950" max="8193" width="9" style="37"/>
    <col min="8194" max="8194" width="8.625" style="37" customWidth="1"/>
    <col min="8195" max="8195" width="5.625" style="37" customWidth="1"/>
    <col min="8196" max="8196" width="3.625" style="37" customWidth="1"/>
    <col min="8197" max="8197" width="4.75" style="37" customWidth="1"/>
    <col min="8198" max="8198" width="4.25" style="37" customWidth="1"/>
    <col min="8199" max="8199" width="3" style="37" customWidth="1"/>
    <col min="8200" max="8200" width="3.875" style="37" customWidth="1"/>
    <col min="8201" max="8201" width="5.5" style="37" customWidth="1"/>
    <col min="8202" max="8202" width="8.875" style="37" customWidth="1"/>
    <col min="8203" max="8203" width="16.25" style="37" customWidth="1"/>
    <col min="8204" max="8204" width="18.25" style="37" customWidth="1"/>
    <col min="8205" max="8205" width="10.625" style="37" customWidth="1"/>
    <col min="8206" max="8449" width="9" style="37"/>
    <col min="8450" max="8450" width="8.625" style="37" customWidth="1"/>
    <col min="8451" max="8451" width="5.625" style="37" customWidth="1"/>
    <col min="8452" max="8452" width="3.625" style="37" customWidth="1"/>
    <col min="8453" max="8453" width="4.75" style="37" customWidth="1"/>
    <col min="8454" max="8454" width="4.25" style="37" customWidth="1"/>
    <col min="8455" max="8455" width="3" style="37" customWidth="1"/>
    <col min="8456" max="8456" width="3.875" style="37" customWidth="1"/>
    <col min="8457" max="8457" width="5.5" style="37" customWidth="1"/>
    <col min="8458" max="8458" width="8.875" style="37" customWidth="1"/>
    <col min="8459" max="8459" width="16.25" style="37" customWidth="1"/>
    <col min="8460" max="8460" width="18.25" style="37" customWidth="1"/>
    <col min="8461" max="8461" width="10.625" style="37" customWidth="1"/>
    <col min="8462" max="8705" width="9" style="37"/>
    <col min="8706" max="8706" width="8.625" style="37" customWidth="1"/>
    <col min="8707" max="8707" width="5.625" style="37" customWidth="1"/>
    <col min="8708" max="8708" width="3.625" style="37" customWidth="1"/>
    <col min="8709" max="8709" width="4.75" style="37" customWidth="1"/>
    <col min="8710" max="8710" width="4.25" style="37" customWidth="1"/>
    <col min="8711" max="8711" width="3" style="37" customWidth="1"/>
    <col min="8712" max="8712" width="3.875" style="37" customWidth="1"/>
    <col min="8713" max="8713" width="5.5" style="37" customWidth="1"/>
    <col min="8714" max="8714" width="8.875" style="37" customWidth="1"/>
    <col min="8715" max="8715" width="16.25" style="37" customWidth="1"/>
    <col min="8716" max="8716" width="18.25" style="37" customWidth="1"/>
    <col min="8717" max="8717" width="10.625" style="37" customWidth="1"/>
    <col min="8718" max="8961" width="9" style="37"/>
    <col min="8962" max="8962" width="8.625" style="37" customWidth="1"/>
    <col min="8963" max="8963" width="5.625" style="37" customWidth="1"/>
    <col min="8964" max="8964" width="3.625" style="37" customWidth="1"/>
    <col min="8965" max="8965" width="4.75" style="37" customWidth="1"/>
    <col min="8966" max="8966" width="4.25" style="37" customWidth="1"/>
    <col min="8967" max="8967" width="3" style="37" customWidth="1"/>
    <col min="8968" max="8968" width="3.875" style="37" customWidth="1"/>
    <col min="8969" max="8969" width="5.5" style="37" customWidth="1"/>
    <col min="8970" max="8970" width="8.875" style="37" customWidth="1"/>
    <col min="8971" max="8971" width="16.25" style="37" customWidth="1"/>
    <col min="8972" max="8972" width="18.25" style="37" customWidth="1"/>
    <col min="8973" max="8973" width="10.625" style="37" customWidth="1"/>
    <col min="8974" max="9217" width="9" style="37"/>
    <col min="9218" max="9218" width="8.625" style="37" customWidth="1"/>
    <col min="9219" max="9219" width="5.625" style="37" customWidth="1"/>
    <col min="9220" max="9220" width="3.625" style="37" customWidth="1"/>
    <col min="9221" max="9221" width="4.75" style="37" customWidth="1"/>
    <col min="9222" max="9222" width="4.25" style="37" customWidth="1"/>
    <col min="9223" max="9223" width="3" style="37" customWidth="1"/>
    <col min="9224" max="9224" width="3.875" style="37" customWidth="1"/>
    <col min="9225" max="9225" width="5.5" style="37" customWidth="1"/>
    <col min="9226" max="9226" width="8.875" style="37" customWidth="1"/>
    <col min="9227" max="9227" width="16.25" style="37" customWidth="1"/>
    <col min="9228" max="9228" width="18.25" style="37" customWidth="1"/>
    <col min="9229" max="9229" width="10.625" style="37" customWidth="1"/>
    <col min="9230" max="9473" width="9" style="37"/>
    <col min="9474" max="9474" width="8.625" style="37" customWidth="1"/>
    <col min="9475" max="9475" width="5.625" style="37" customWidth="1"/>
    <col min="9476" max="9476" width="3.625" style="37" customWidth="1"/>
    <col min="9477" max="9477" width="4.75" style="37" customWidth="1"/>
    <col min="9478" max="9478" width="4.25" style="37" customWidth="1"/>
    <col min="9479" max="9479" width="3" style="37" customWidth="1"/>
    <col min="9480" max="9480" width="3.875" style="37" customWidth="1"/>
    <col min="9481" max="9481" width="5.5" style="37" customWidth="1"/>
    <col min="9482" max="9482" width="8.875" style="37" customWidth="1"/>
    <col min="9483" max="9483" width="16.25" style="37" customWidth="1"/>
    <col min="9484" max="9484" width="18.25" style="37" customWidth="1"/>
    <col min="9485" max="9485" width="10.625" style="37" customWidth="1"/>
    <col min="9486" max="9729" width="9" style="37"/>
    <col min="9730" max="9730" width="8.625" style="37" customWidth="1"/>
    <col min="9731" max="9731" width="5.625" style="37" customWidth="1"/>
    <col min="9732" max="9732" width="3.625" style="37" customWidth="1"/>
    <col min="9733" max="9733" width="4.75" style="37" customWidth="1"/>
    <col min="9734" max="9734" width="4.25" style="37" customWidth="1"/>
    <col min="9735" max="9735" width="3" style="37" customWidth="1"/>
    <col min="9736" max="9736" width="3.875" style="37" customWidth="1"/>
    <col min="9737" max="9737" width="5.5" style="37" customWidth="1"/>
    <col min="9738" max="9738" width="8.875" style="37" customWidth="1"/>
    <col min="9739" max="9739" width="16.25" style="37" customWidth="1"/>
    <col min="9740" max="9740" width="18.25" style="37" customWidth="1"/>
    <col min="9741" max="9741" width="10.625" style="37" customWidth="1"/>
    <col min="9742" max="9985" width="9" style="37"/>
    <col min="9986" max="9986" width="8.625" style="37" customWidth="1"/>
    <col min="9987" max="9987" width="5.625" style="37" customWidth="1"/>
    <col min="9988" max="9988" width="3.625" style="37" customWidth="1"/>
    <col min="9989" max="9989" width="4.75" style="37" customWidth="1"/>
    <col min="9990" max="9990" width="4.25" style="37" customWidth="1"/>
    <col min="9991" max="9991" width="3" style="37" customWidth="1"/>
    <col min="9992" max="9992" width="3.875" style="37" customWidth="1"/>
    <col min="9993" max="9993" width="5.5" style="37" customWidth="1"/>
    <col min="9994" max="9994" width="8.875" style="37" customWidth="1"/>
    <col min="9995" max="9995" width="16.25" style="37" customWidth="1"/>
    <col min="9996" max="9996" width="18.25" style="37" customWidth="1"/>
    <col min="9997" max="9997" width="10.625" style="37" customWidth="1"/>
    <col min="9998" max="10241" width="9" style="37"/>
    <col min="10242" max="10242" width="8.625" style="37" customWidth="1"/>
    <col min="10243" max="10243" width="5.625" style="37" customWidth="1"/>
    <col min="10244" max="10244" width="3.625" style="37" customWidth="1"/>
    <col min="10245" max="10245" width="4.75" style="37" customWidth="1"/>
    <col min="10246" max="10246" width="4.25" style="37" customWidth="1"/>
    <col min="10247" max="10247" width="3" style="37" customWidth="1"/>
    <col min="10248" max="10248" width="3.875" style="37" customWidth="1"/>
    <col min="10249" max="10249" width="5.5" style="37" customWidth="1"/>
    <col min="10250" max="10250" width="8.875" style="37" customWidth="1"/>
    <col min="10251" max="10251" width="16.25" style="37" customWidth="1"/>
    <col min="10252" max="10252" width="18.25" style="37" customWidth="1"/>
    <col min="10253" max="10253" width="10.625" style="37" customWidth="1"/>
    <col min="10254" max="10497" width="9" style="37"/>
    <col min="10498" max="10498" width="8.625" style="37" customWidth="1"/>
    <col min="10499" max="10499" width="5.625" style="37" customWidth="1"/>
    <col min="10500" max="10500" width="3.625" style="37" customWidth="1"/>
    <col min="10501" max="10501" width="4.75" style="37" customWidth="1"/>
    <col min="10502" max="10502" width="4.25" style="37" customWidth="1"/>
    <col min="10503" max="10503" width="3" style="37" customWidth="1"/>
    <col min="10504" max="10504" width="3.875" style="37" customWidth="1"/>
    <col min="10505" max="10505" width="5.5" style="37" customWidth="1"/>
    <col min="10506" max="10506" width="8.875" style="37" customWidth="1"/>
    <col min="10507" max="10507" width="16.25" style="37" customWidth="1"/>
    <col min="10508" max="10508" width="18.25" style="37" customWidth="1"/>
    <col min="10509" max="10509" width="10.625" style="37" customWidth="1"/>
    <col min="10510" max="10753" width="9" style="37"/>
    <col min="10754" max="10754" width="8.625" style="37" customWidth="1"/>
    <col min="10755" max="10755" width="5.625" style="37" customWidth="1"/>
    <col min="10756" max="10756" width="3.625" style="37" customWidth="1"/>
    <col min="10757" max="10757" width="4.75" style="37" customWidth="1"/>
    <col min="10758" max="10758" width="4.25" style="37" customWidth="1"/>
    <col min="10759" max="10759" width="3" style="37" customWidth="1"/>
    <col min="10760" max="10760" width="3.875" style="37" customWidth="1"/>
    <col min="10761" max="10761" width="5.5" style="37" customWidth="1"/>
    <col min="10762" max="10762" width="8.875" style="37" customWidth="1"/>
    <col min="10763" max="10763" width="16.25" style="37" customWidth="1"/>
    <col min="10764" max="10764" width="18.25" style="37" customWidth="1"/>
    <col min="10765" max="10765" width="10.625" style="37" customWidth="1"/>
    <col min="10766" max="11009" width="9" style="37"/>
    <col min="11010" max="11010" width="8.625" style="37" customWidth="1"/>
    <col min="11011" max="11011" width="5.625" style="37" customWidth="1"/>
    <col min="11012" max="11012" width="3.625" style="37" customWidth="1"/>
    <col min="11013" max="11013" width="4.75" style="37" customWidth="1"/>
    <col min="11014" max="11014" width="4.25" style="37" customWidth="1"/>
    <col min="11015" max="11015" width="3" style="37" customWidth="1"/>
    <col min="11016" max="11016" width="3.875" style="37" customWidth="1"/>
    <col min="11017" max="11017" width="5.5" style="37" customWidth="1"/>
    <col min="11018" max="11018" width="8.875" style="37" customWidth="1"/>
    <col min="11019" max="11019" width="16.25" style="37" customWidth="1"/>
    <col min="11020" max="11020" width="18.25" style="37" customWidth="1"/>
    <col min="11021" max="11021" width="10.625" style="37" customWidth="1"/>
    <col min="11022" max="11265" width="9" style="37"/>
    <col min="11266" max="11266" width="8.625" style="37" customWidth="1"/>
    <col min="11267" max="11267" width="5.625" style="37" customWidth="1"/>
    <col min="11268" max="11268" width="3.625" style="37" customWidth="1"/>
    <col min="11269" max="11269" width="4.75" style="37" customWidth="1"/>
    <col min="11270" max="11270" width="4.25" style="37" customWidth="1"/>
    <col min="11271" max="11271" width="3" style="37" customWidth="1"/>
    <col min="11272" max="11272" width="3.875" style="37" customWidth="1"/>
    <col min="11273" max="11273" width="5.5" style="37" customWidth="1"/>
    <col min="11274" max="11274" width="8.875" style="37" customWidth="1"/>
    <col min="11275" max="11275" width="16.25" style="37" customWidth="1"/>
    <col min="11276" max="11276" width="18.25" style="37" customWidth="1"/>
    <col min="11277" max="11277" width="10.625" style="37" customWidth="1"/>
    <col min="11278" max="11521" width="9" style="37"/>
    <col min="11522" max="11522" width="8.625" style="37" customWidth="1"/>
    <col min="11523" max="11523" width="5.625" style="37" customWidth="1"/>
    <col min="11524" max="11524" width="3.625" style="37" customWidth="1"/>
    <col min="11525" max="11525" width="4.75" style="37" customWidth="1"/>
    <col min="11526" max="11526" width="4.25" style="37" customWidth="1"/>
    <col min="11527" max="11527" width="3" style="37" customWidth="1"/>
    <col min="11528" max="11528" width="3.875" style="37" customWidth="1"/>
    <col min="11529" max="11529" width="5.5" style="37" customWidth="1"/>
    <col min="11530" max="11530" width="8.875" style="37" customWidth="1"/>
    <col min="11531" max="11531" width="16.25" style="37" customWidth="1"/>
    <col min="11532" max="11532" width="18.25" style="37" customWidth="1"/>
    <col min="11533" max="11533" width="10.625" style="37" customWidth="1"/>
    <col min="11534" max="11777" width="9" style="37"/>
    <col min="11778" max="11778" width="8.625" style="37" customWidth="1"/>
    <col min="11779" max="11779" width="5.625" style="37" customWidth="1"/>
    <col min="11780" max="11780" width="3.625" style="37" customWidth="1"/>
    <col min="11781" max="11781" width="4.75" style="37" customWidth="1"/>
    <col min="11782" max="11782" width="4.25" style="37" customWidth="1"/>
    <col min="11783" max="11783" width="3" style="37" customWidth="1"/>
    <col min="11784" max="11784" width="3.875" style="37" customWidth="1"/>
    <col min="11785" max="11785" width="5.5" style="37" customWidth="1"/>
    <col min="11786" max="11786" width="8.875" style="37" customWidth="1"/>
    <col min="11787" max="11787" width="16.25" style="37" customWidth="1"/>
    <col min="11788" max="11788" width="18.25" style="37" customWidth="1"/>
    <col min="11789" max="11789" width="10.625" style="37" customWidth="1"/>
    <col min="11790" max="12033" width="9" style="37"/>
    <col min="12034" max="12034" width="8.625" style="37" customWidth="1"/>
    <col min="12035" max="12035" width="5.625" style="37" customWidth="1"/>
    <col min="12036" max="12036" width="3.625" style="37" customWidth="1"/>
    <col min="12037" max="12037" width="4.75" style="37" customWidth="1"/>
    <col min="12038" max="12038" width="4.25" style="37" customWidth="1"/>
    <col min="12039" max="12039" width="3" style="37" customWidth="1"/>
    <col min="12040" max="12040" width="3.875" style="37" customWidth="1"/>
    <col min="12041" max="12041" width="5.5" style="37" customWidth="1"/>
    <col min="12042" max="12042" width="8.875" style="37" customWidth="1"/>
    <col min="12043" max="12043" width="16.25" style="37" customWidth="1"/>
    <col min="12044" max="12044" width="18.25" style="37" customWidth="1"/>
    <col min="12045" max="12045" width="10.625" style="37" customWidth="1"/>
    <col min="12046" max="12289" width="9" style="37"/>
    <col min="12290" max="12290" width="8.625" style="37" customWidth="1"/>
    <col min="12291" max="12291" width="5.625" style="37" customWidth="1"/>
    <col min="12292" max="12292" width="3.625" style="37" customWidth="1"/>
    <col min="12293" max="12293" width="4.75" style="37" customWidth="1"/>
    <col min="12294" max="12294" width="4.25" style="37" customWidth="1"/>
    <col min="12295" max="12295" width="3" style="37" customWidth="1"/>
    <col min="12296" max="12296" width="3.875" style="37" customWidth="1"/>
    <col min="12297" max="12297" width="5.5" style="37" customWidth="1"/>
    <col min="12298" max="12298" width="8.875" style="37" customWidth="1"/>
    <col min="12299" max="12299" width="16.25" style="37" customWidth="1"/>
    <col min="12300" max="12300" width="18.25" style="37" customWidth="1"/>
    <col min="12301" max="12301" width="10.625" style="37" customWidth="1"/>
    <col min="12302" max="12545" width="9" style="37"/>
    <col min="12546" max="12546" width="8.625" style="37" customWidth="1"/>
    <col min="12547" max="12547" width="5.625" style="37" customWidth="1"/>
    <col min="12548" max="12548" width="3.625" style="37" customWidth="1"/>
    <col min="12549" max="12549" width="4.75" style="37" customWidth="1"/>
    <col min="12550" max="12550" width="4.25" style="37" customWidth="1"/>
    <col min="12551" max="12551" width="3" style="37" customWidth="1"/>
    <col min="12552" max="12552" width="3.875" style="37" customWidth="1"/>
    <col min="12553" max="12553" width="5.5" style="37" customWidth="1"/>
    <col min="12554" max="12554" width="8.875" style="37" customWidth="1"/>
    <col min="12555" max="12555" width="16.25" style="37" customWidth="1"/>
    <col min="12556" max="12556" width="18.25" style="37" customWidth="1"/>
    <col min="12557" max="12557" width="10.625" style="37" customWidth="1"/>
    <col min="12558" max="12801" width="9" style="37"/>
    <col min="12802" max="12802" width="8.625" style="37" customWidth="1"/>
    <col min="12803" max="12803" width="5.625" style="37" customWidth="1"/>
    <col min="12804" max="12804" width="3.625" style="37" customWidth="1"/>
    <col min="12805" max="12805" width="4.75" style="37" customWidth="1"/>
    <col min="12806" max="12806" width="4.25" style="37" customWidth="1"/>
    <col min="12807" max="12807" width="3" style="37" customWidth="1"/>
    <col min="12808" max="12808" width="3.875" style="37" customWidth="1"/>
    <col min="12809" max="12809" width="5.5" style="37" customWidth="1"/>
    <col min="12810" max="12810" width="8.875" style="37" customWidth="1"/>
    <col min="12811" max="12811" width="16.25" style="37" customWidth="1"/>
    <col min="12812" max="12812" width="18.25" style="37" customWidth="1"/>
    <col min="12813" max="12813" width="10.625" style="37" customWidth="1"/>
    <col min="12814" max="13057" width="9" style="37"/>
    <col min="13058" max="13058" width="8.625" style="37" customWidth="1"/>
    <col min="13059" max="13059" width="5.625" style="37" customWidth="1"/>
    <col min="13060" max="13060" width="3.625" style="37" customWidth="1"/>
    <col min="13061" max="13061" width="4.75" style="37" customWidth="1"/>
    <col min="13062" max="13062" width="4.25" style="37" customWidth="1"/>
    <col min="13063" max="13063" width="3" style="37" customWidth="1"/>
    <col min="13064" max="13064" width="3.875" style="37" customWidth="1"/>
    <col min="13065" max="13065" width="5.5" style="37" customWidth="1"/>
    <col min="13066" max="13066" width="8.875" style="37" customWidth="1"/>
    <col min="13067" max="13067" width="16.25" style="37" customWidth="1"/>
    <col min="13068" max="13068" width="18.25" style="37" customWidth="1"/>
    <col min="13069" max="13069" width="10.625" style="37" customWidth="1"/>
    <col min="13070" max="13313" width="9" style="37"/>
    <col min="13314" max="13314" width="8.625" style="37" customWidth="1"/>
    <col min="13315" max="13315" width="5.625" style="37" customWidth="1"/>
    <col min="13316" max="13316" width="3.625" style="37" customWidth="1"/>
    <col min="13317" max="13317" width="4.75" style="37" customWidth="1"/>
    <col min="13318" max="13318" width="4.25" style="37" customWidth="1"/>
    <col min="13319" max="13319" width="3" style="37" customWidth="1"/>
    <col min="13320" max="13320" width="3.875" style="37" customWidth="1"/>
    <col min="13321" max="13321" width="5.5" style="37" customWidth="1"/>
    <col min="13322" max="13322" width="8.875" style="37" customWidth="1"/>
    <col min="13323" max="13323" width="16.25" style="37" customWidth="1"/>
    <col min="13324" max="13324" width="18.25" style="37" customWidth="1"/>
    <col min="13325" max="13325" width="10.625" style="37" customWidth="1"/>
    <col min="13326" max="13569" width="9" style="37"/>
    <col min="13570" max="13570" width="8.625" style="37" customWidth="1"/>
    <col min="13571" max="13571" width="5.625" style="37" customWidth="1"/>
    <col min="13572" max="13572" width="3.625" style="37" customWidth="1"/>
    <col min="13573" max="13573" width="4.75" style="37" customWidth="1"/>
    <col min="13574" max="13574" width="4.25" style="37" customWidth="1"/>
    <col min="13575" max="13575" width="3" style="37" customWidth="1"/>
    <col min="13576" max="13576" width="3.875" style="37" customWidth="1"/>
    <col min="13577" max="13577" width="5.5" style="37" customWidth="1"/>
    <col min="13578" max="13578" width="8.875" style="37" customWidth="1"/>
    <col min="13579" max="13579" width="16.25" style="37" customWidth="1"/>
    <col min="13580" max="13580" width="18.25" style="37" customWidth="1"/>
    <col min="13581" max="13581" width="10.625" style="37" customWidth="1"/>
    <col min="13582" max="13825" width="9" style="37"/>
    <col min="13826" max="13826" width="8.625" style="37" customWidth="1"/>
    <col min="13827" max="13827" width="5.625" style="37" customWidth="1"/>
    <col min="13828" max="13828" width="3.625" style="37" customWidth="1"/>
    <col min="13829" max="13829" width="4.75" style="37" customWidth="1"/>
    <col min="13830" max="13830" width="4.25" style="37" customWidth="1"/>
    <col min="13831" max="13831" width="3" style="37" customWidth="1"/>
    <col min="13832" max="13832" width="3.875" style="37" customWidth="1"/>
    <col min="13833" max="13833" width="5.5" style="37" customWidth="1"/>
    <col min="13834" max="13834" width="8.875" style="37" customWidth="1"/>
    <col min="13835" max="13835" width="16.25" style="37" customWidth="1"/>
    <col min="13836" max="13836" width="18.25" style="37" customWidth="1"/>
    <col min="13837" max="13837" width="10.625" style="37" customWidth="1"/>
    <col min="13838" max="14081" width="9" style="37"/>
    <col min="14082" max="14082" width="8.625" style="37" customWidth="1"/>
    <col min="14083" max="14083" width="5.625" style="37" customWidth="1"/>
    <col min="14084" max="14084" width="3.625" style="37" customWidth="1"/>
    <col min="14085" max="14085" width="4.75" style="37" customWidth="1"/>
    <col min="14086" max="14086" width="4.25" style="37" customWidth="1"/>
    <col min="14087" max="14087" width="3" style="37" customWidth="1"/>
    <col min="14088" max="14088" width="3.875" style="37" customWidth="1"/>
    <col min="14089" max="14089" width="5.5" style="37" customWidth="1"/>
    <col min="14090" max="14090" width="8.875" style="37" customWidth="1"/>
    <col min="14091" max="14091" width="16.25" style="37" customWidth="1"/>
    <col min="14092" max="14092" width="18.25" style="37" customWidth="1"/>
    <col min="14093" max="14093" width="10.625" style="37" customWidth="1"/>
    <col min="14094" max="14337" width="9" style="37"/>
    <col min="14338" max="14338" width="8.625" style="37" customWidth="1"/>
    <col min="14339" max="14339" width="5.625" style="37" customWidth="1"/>
    <col min="14340" max="14340" width="3.625" style="37" customWidth="1"/>
    <col min="14341" max="14341" width="4.75" style="37" customWidth="1"/>
    <col min="14342" max="14342" width="4.25" style="37" customWidth="1"/>
    <col min="14343" max="14343" width="3" style="37" customWidth="1"/>
    <col min="14344" max="14344" width="3.875" style="37" customWidth="1"/>
    <col min="14345" max="14345" width="5.5" style="37" customWidth="1"/>
    <col min="14346" max="14346" width="8.875" style="37" customWidth="1"/>
    <col min="14347" max="14347" width="16.25" style="37" customWidth="1"/>
    <col min="14348" max="14348" width="18.25" style="37" customWidth="1"/>
    <col min="14349" max="14349" width="10.625" style="37" customWidth="1"/>
    <col min="14350" max="14593" width="9" style="37"/>
    <col min="14594" max="14594" width="8.625" style="37" customWidth="1"/>
    <col min="14595" max="14595" width="5.625" style="37" customWidth="1"/>
    <col min="14596" max="14596" width="3.625" style="37" customWidth="1"/>
    <col min="14597" max="14597" width="4.75" style="37" customWidth="1"/>
    <col min="14598" max="14598" width="4.25" style="37" customWidth="1"/>
    <col min="14599" max="14599" width="3" style="37" customWidth="1"/>
    <col min="14600" max="14600" width="3.875" style="37" customWidth="1"/>
    <col min="14601" max="14601" width="5.5" style="37" customWidth="1"/>
    <col min="14602" max="14602" width="8.875" style="37" customWidth="1"/>
    <col min="14603" max="14603" width="16.25" style="37" customWidth="1"/>
    <col min="14604" max="14604" width="18.25" style="37" customWidth="1"/>
    <col min="14605" max="14605" width="10.625" style="37" customWidth="1"/>
    <col min="14606" max="14849" width="9" style="37"/>
    <col min="14850" max="14850" width="8.625" style="37" customWidth="1"/>
    <col min="14851" max="14851" width="5.625" style="37" customWidth="1"/>
    <col min="14852" max="14852" width="3.625" style="37" customWidth="1"/>
    <col min="14853" max="14853" width="4.75" style="37" customWidth="1"/>
    <col min="14854" max="14854" width="4.25" style="37" customWidth="1"/>
    <col min="14855" max="14855" width="3" style="37" customWidth="1"/>
    <col min="14856" max="14856" width="3.875" style="37" customWidth="1"/>
    <col min="14857" max="14857" width="5.5" style="37" customWidth="1"/>
    <col min="14858" max="14858" width="8.875" style="37" customWidth="1"/>
    <col min="14859" max="14859" width="16.25" style="37" customWidth="1"/>
    <col min="14860" max="14860" width="18.25" style="37" customWidth="1"/>
    <col min="14861" max="14861" width="10.625" style="37" customWidth="1"/>
    <col min="14862" max="15105" width="9" style="37"/>
    <col min="15106" max="15106" width="8.625" style="37" customWidth="1"/>
    <col min="15107" max="15107" width="5.625" style="37" customWidth="1"/>
    <col min="15108" max="15108" width="3.625" style="37" customWidth="1"/>
    <col min="15109" max="15109" width="4.75" style="37" customWidth="1"/>
    <col min="15110" max="15110" width="4.25" style="37" customWidth="1"/>
    <col min="15111" max="15111" width="3" style="37" customWidth="1"/>
    <col min="15112" max="15112" width="3.875" style="37" customWidth="1"/>
    <col min="15113" max="15113" width="5.5" style="37" customWidth="1"/>
    <col min="15114" max="15114" width="8.875" style="37" customWidth="1"/>
    <col min="15115" max="15115" width="16.25" style="37" customWidth="1"/>
    <col min="15116" max="15116" width="18.25" style="37" customWidth="1"/>
    <col min="15117" max="15117" width="10.625" style="37" customWidth="1"/>
    <col min="15118" max="15361" width="9" style="37"/>
    <col min="15362" max="15362" width="8.625" style="37" customWidth="1"/>
    <col min="15363" max="15363" width="5.625" style="37" customWidth="1"/>
    <col min="15364" max="15364" width="3.625" style="37" customWidth="1"/>
    <col min="15365" max="15365" width="4.75" style="37" customWidth="1"/>
    <col min="15366" max="15366" width="4.25" style="37" customWidth="1"/>
    <col min="15367" max="15367" width="3" style="37" customWidth="1"/>
    <col min="15368" max="15368" width="3.875" style="37" customWidth="1"/>
    <col min="15369" max="15369" width="5.5" style="37" customWidth="1"/>
    <col min="15370" max="15370" width="8.875" style="37" customWidth="1"/>
    <col min="15371" max="15371" width="16.25" style="37" customWidth="1"/>
    <col min="15372" max="15372" width="18.25" style="37" customWidth="1"/>
    <col min="15373" max="15373" width="10.625" style="37" customWidth="1"/>
    <col min="15374" max="15617" width="9" style="37"/>
    <col min="15618" max="15618" width="8.625" style="37" customWidth="1"/>
    <col min="15619" max="15619" width="5.625" style="37" customWidth="1"/>
    <col min="15620" max="15620" width="3.625" style="37" customWidth="1"/>
    <col min="15621" max="15621" width="4.75" style="37" customWidth="1"/>
    <col min="15622" max="15622" width="4.25" style="37" customWidth="1"/>
    <col min="15623" max="15623" width="3" style="37" customWidth="1"/>
    <col min="15624" max="15624" width="3.875" style="37" customWidth="1"/>
    <col min="15625" max="15625" width="5.5" style="37" customWidth="1"/>
    <col min="15626" max="15626" width="8.875" style="37" customWidth="1"/>
    <col min="15627" max="15627" width="16.25" style="37" customWidth="1"/>
    <col min="15628" max="15628" width="18.25" style="37" customWidth="1"/>
    <col min="15629" max="15629" width="10.625" style="37" customWidth="1"/>
    <col min="15630" max="15873" width="9" style="37"/>
    <col min="15874" max="15874" width="8.625" style="37" customWidth="1"/>
    <col min="15875" max="15875" width="5.625" style="37" customWidth="1"/>
    <col min="15876" max="15876" width="3.625" style="37" customWidth="1"/>
    <col min="15877" max="15877" width="4.75" style="37" customWidth="1"/>
    <col min="15878" max="15878" width="4.25" style="37" customWidth="1"/>
    <col min="15879" max="15879" width="3" style="37" customWidth="1"/>
    <col min="15880" max="15880" width="3.875" style="37" customWidth="1"/>
    <col min="15881" max="15881" width="5.5" style="37" customWidth="1"/>
    <col min="15882" max="15882" width="8.875" style="37" customWidth="1"/>
    <col min="15883" max="15883" width="16.25" style="37" customWidth="1"/>
    <col min="15884" max="15884" width="18.25" style="37" customWidth="1"/>
    <col min="15885" max="15885" width="10.625" style="37" customWidth="1"/>
    <col min="15886" max="16129" width="9" style="37"/>
    <col min="16130" max="16130" width="8.625" style="37" customWidth="1"/>
    <col min="16131" max="16131" width="5.625" style="37" customWidth="1"/>
    <col min="16132" max="16132" width="3.625" style="37" customWidth="1"/>
    <col min="16133" max="16133" width="4.75" style="37" customWidth="1"/>
    <col min="16134" max="16134" width="4.25" style="37" customWidth="1"/>
    <col min="16135" max="16135" width="3" style="37" customWidth="1"/>
    <col min="16136" max="16136" width="3.875" style="37" customWidth="1"/>
    <col min="16137" max="16137" width="5.5" style="37" customWidth="1"/>
    <col min="16138" max="16138" width="8.875" style="37" customWidth="1"/>
    <col min="16139" max="16139" width="16.25" style="37" customWidth="1"/>
    <col min="16140" max="16140" width="18.25" style="37" customWidth="1"/>
    <col min="16141" max="16141" width="10.625" style="37" customWidth="1"/>
    <col min="16142" max="16384" width="9" style="37"/>
  </cols>
  <sheetData>
    <row r="1" spans="2:16" ht="16.5" thickBot="1" x14ac:dyDescent="0.3">
      <c r="O1" s="2"/>
      <c r="P1" s="1"/>
    </row>
    <row r="2" spans="2:16" ht="16.5" thickTop="1" x14ac:dyDescent="0.25">
      <c r="B2" s="219" t="s">
        <v>77</v>
      </c>
      <c r="C2" s="220"/>
      <c r="D2" s="220"/>
      <c r="E2" s="220"/>
      <c r="F2" s="220"/>
      <c r="G2" s="220"/>
      <c r="H2" s="220"/>
      <c r="I2" s="220"/>
      <c r="J2" s="220"/>
      <c r="K2" s="220"/>
      <c r="L2" s="221"/>
      <c r="M2" s="1"/>
      <c r="N2" s="39" t="s">
        <v>78</v>
      </c>
      <c r="O2" s="39"/>
      <c r="P2" s="39"/>
    </row>
    <row r="3" spans="2:16" ht="15.75" x14ac:dyDescent="0.25">
      <c r="B3" s="222" t="s">
        <v>79</v>
      </c>
      <c r="C3" s="223" t="s">
        <v>80</v>
      </c>
      <c r="D3" s="223"/>
      <c r="E3" s="223"/>
      <c r="F3" s="223" t="s">
        <v>81</v>
      </c>
      <c r="G3" s="223"/>
      <c r="H3" s="223"/>
      <c r="I3" s="223" t="s">
        <v>82</v>
      </c>
      <c r="J3" s="223" t="s">
        <v>83</v>
      </c>
      <c r="K3" s="223" t="s">
        <v>84</v>
      </c>
      <c r="L3" s="224" t="s">
        <v>61</v>
      </c>
      <c r="M3" s="1"/>
      <c r="N3" s="39"/>
      <c r="O3" s="39"/>
      <c r="P3" s="39"/>
    </row>
    <row r="4" spans="2:16" ht="31.5" x14ac:dyDescent="0.25">
      <c r="B4" s="222"/>
      <c r="C4" s="40" t="s">
        <v>85</v>
      </c>
      <c r="D4" s="40" t="s">
        <v>86</v>
      </c>
      <c r="E4" s="40" t="s">
        <v>87</v>
      </c>
      <c r="F4" s="40" t="s">
        <v>88</v>
      </c>
      <c r="G4" s="40" t="s">
        <v>89</v>
      </c>
      <c r="H4" s="40" t="s">
        <v>90</v>
      </c>
      <c r="I4" s="223"/>
      <c r="J4" s="223"/>
      <c r="K4" s="223"/>
      <c r="L4" s="224"/>
      <c r="M4" s="16"/>
      <c r="N4" s="39"/>
      <c r="O4" s="39"/>
      <c r="P4" s="39"/>
    </row>
    <row r="5" spans="2:16" ht="15.75" x14ac:dyDescent="0.25">
      <c r="B5" s="9" t="s">
        <v>91</v>
      </c>
      <c r="C5" s="41">
        <v>10</v>
      </c>
      <c r="D5" s="41">
        <v>9</v>
      </c>
      <c r="E5" s="41">
        <v>9</v>
      </c>
      <c r="F5" s="41">
        <v>10</v>
      </c>
      <c r="G5" s="41">
        <v>8</v>
      </c>
      <c r="H5" s="41">
        <v>9</v>
      </c>
      <c r="I5" s="42">
        <f t="shared" ref="I5:I14" si="0">((C5+D5+E5)*2+(F5+G5+H5)*1)/(3*2+3*1)</f>
        <v>9.2222222222222214</v>
      </c>
      <c r="J5" s="43">
        <f t="shared" ref="J5:J14" si="1">RANK(I5,$I$5:$I$14,0)</f>
        <v>1</v>
      </c>
      <c r="K5" s="44" t="str">
        <f t="shared" ref="K5:K14" si="2">IF(AND(I5&gt;=9,C5&gt;=8,D5&gt;=8,E5&gt;=8,F5&gt;=8,G5&gt;=8,H5&gt;=8),"GIỎI",IF(AND(I5&gt;=7,C5&gt;=6,D5&gt;6,E5&gt;=6,F5&gt;=6,G5&gt;=6,H5&gt;=6),"KHÁ",IF(AND(I5&gt;=5,C5&gt;=4,D5&gt;=4,E5&gt;=4,F5&gt;=4,G5&gt;=4,H5&gt;=4),"TRUNG BÌNH","YẾU")))</f>
        <v>GIỎI</v>
      </c>
      <c r="L5" s="45" t="s">
        <v>92</v>
      </c>
      <c r="M5" s="16"/>
      <c r="N5" s="39"/>
      <c r="O5" s="39"/>
      <c r="P5" s="39"/>
    </row>
    <row r="6" spans="2:16" ht="15.75" x14ac:dyDescent="0.25">
      <c r="B6" s="9" t="s">
        <v>93</v>
      </c>
      <c r="C6" s="41">
        <v>8</v>
      </c>
      <c r="D6" s="41">
        <v>8</v>
      </c>
      <c r="E6" s="41">
        <v>9</v>
      </c>
      <c r="F6" s="41">
        <v>9</v>
      </c>
      <c r="G6" s="41">
        <v>8</v>
      </c>
      <c r="H6" s="41">
        <v>9</v>
      </c>
      <c r="I6" s="42">
        <f t="shared" si="0"/>
        <v>8.4444444444444446</v>
      </c>
      <c r="J6" s="43">
        <f t="shared" si="1"/>
        <v>2</v>
      </c>
      <c r="K6" s="44" t="str">
        <f t="shared" si="2"/>
        <v>KHÁ</v>
      </c>
      <c r="L6" s="45" t="s">
        <v>94</v>
      </c>
      <c r="M6" s="17"/>
      <c r="N6" s="39"/>
      <c r="O6" s="39"/>
      <c r="P6" s="39"/>
    </row>
    <row r="7" spans="2:16" ht="15.75" x14ac:dyDescent="0.25">
      <c r="B7" s="9" t="s">
        <v>95</v>
      </c>
      <c r="C7" s="41">
        <v>9</v>
      </c>
      <c r="D7" s="41">
        <v>9</v>
      </c>
      <c r="E7" s="41">
        <v>6</v>
      </c>
      <c r="F7" s="41">
        <v>9</v>
      </c>
      <c r="G7" s="41">
        <v>4</v>
      </c>
      <c r="H7" s="41">
        <v>4</v>
      </c>
      <c r="I7" s="42">
        <f t="shared" si="0"/>
        <v>7.2222222222222223</v>
      </c>
      <c r="J7" s="43">
        <f t="shared" si="1"/>
        <v>3</v>
      </c>
      <c r="K7" s="44" t="str">
        <f t="shared" si="2"/>
        <v>TRUNG BÌNH</v>
      </c>
      <c r="L7" s="45" t="s">
        <v>96</v>
      </c>
      <c r="M7" s="17"/>
      <c r="N7" s="39"/>
      <c r="O7" s="39"/>
      <c r="P7" s="39"/>
    </row>
    <row r="8" spans="2:16" ht="15.75" x14ac:dyDescent="0.25">
      <c r="B8" s="9" t="s">
        <v>97</v>
      </c>
      <c r="C8" s="41">
        <v>9</v>
      </c>
      <c r="D8" s="41">
        <v>5</v>
      </c>
      <c r="E8" s="41">
        <v>5</v>
      </c>
      <c r="F8" s="41">
        <v>8</v>
      </c>
      <c r="G8" s="41">
        <v>4</v>
      </c>
      <c r="H8" s="41">
        <v>8</v>
      </c>
      <c r="I8" s="42">
        <f t="shared" si="0"/>
        <v>6.4444444444444446</v>
      </c>
      <c r="J8" s="43">
        <f t="shared" si="1"/>
        <v>4</v>
      </c>
      <c r="K8" s="44" t="str">
        <f t="shared" si="2"/>
        <v>TRUNG BÌNH</v>
      </c>
      <c r="L8" s="45" t="s">
        <v>96</v>
      </c>
      <c r="M8" s="17"/>
      <c r="N8" s="39"/>
      <c r="O8" s="39"/>
      <c r="P8" s="39"/>
    </row>
    <row r="9" spans="2:16" ht="15.75" x14ac:dyDescent="0.25">
      <c r="B9" s="9" t="s">
        <v>98</v>
      </c>
      <c r="C9" s="41">
        <v>9</v>
      </c>
      <c r="D9" s="41">
        <v>4</v>
      </c>
      <c r="E9" s="41">
        <v>4</v>
      </c>
      <c r="F9" s="41">
        <v>7</v>
      </c>
      <c r="G9" s="41">
        <v>4</v>
      </c>
      <c r="H9" s="41">
        <v>10</v>
      </c>
      <c r="I9" s="42">
        <f t="shared" si="0"/>
        <v>6.1111111111111107</v>
      </c>
      <c r="J9" s="43">
        <f t="shared" si="1"/>
        <v>5</v>
      </c>
      <c r="K9" s="44" t="str">
        <f t="shared" si="2"/>
        <v>TRUNG BÌNH</v>
      </c>
      <c r="L9" s="45" t="s">
        <v>96</v>
      </c>
      <c r="M9" s="17"/>
      <c r="N9" s="39"/>
      <c r="O9" s="39"/>
      <c r="P9" s="39"/>
    </row>
    <row r="10" spans="2:16" ht="15.75" x14ac:dyDescent="0.25">
      <c r="B10" s="9" t="s">
        <v>99</v>
      </c>
      <c r="C10" s="41">
        <v>4</v>
      </c>
      <c r="D10" s="41">
        <v>7</v>
      </c>
      <c r="E10" s="41">
        <v>5</v>
      </c>
      <c r="F10" s="41">
        <v>6</v>
      </c>
      <c r="G10" s="41">
        <v>6</v>
      </c>
      <c r="H10" s="41">
        <v>6</v>
      </c>
      <c r="I10" s="42">
        <f t="shared" si="0"/>
        <v>5.5555555555555554</v>
      </c>
      <c r="J10" s="43">
        <f t="shared" si="1"/>
        <v>6</v>
      </c>
      <c r="K10" s="44" t="str">
        <f t="shared" si="2"/>
        <v>TRUNG BÌNH</v>
      </c>
      <c r="L10" s="45" t="s">
        <v>96</v>
      </c>
      <c r="M10" s="17"/>
      <c r="N10" s="39"/>
      <c r="O10" s="39"/>
      <c r="P10" s="39"/>
    </row>
    <row r="11" spans="2:16" ht="15.75" x14ac:dyDescent="0.25">
      <c r="B11" s="9" t="s">
        <v>100</v>
      </c>
      <c r="C11" s="41">
        <v>6</v>
      </c>
      <c r="D11" s="41">
        <v>2</v>
      </c>
      <c r="E11" s="41">
        <v>4</v>
      </c>
      <c r="F11" s="41">
        <v>9</v>
      </c>
      <c r="G11" s="41">
        <v>9</v>
      </c>
      <c r="H11" s="41">
        <v>5</v>
      </c>
      <c r="I11" s="42">
        <f t="shared" si="0"/>
        <v>5.2222222222222223</v>
      </c>
      <c r="J11" s="43">
        <f t="shared" si="1"/>
        <v>7</v>
      </c>
      <c r="K11" s="44" t="str">
        <f t="shared" si="2"/>
        <v>YẾU</v>
      </c>
      <c r="L11" s="45" t="s">
        <v>101</v>
      </c>
      <c r="M11" s="17"/>
      <c r="N11" s="39"/>
      <c r="O11" s="39"/>
      <c r="P11" s="39"/>
    </row>
    <row r="12" spans="2:16" ht="15.75" x14ac:dyDescent="0.25">
      <c r="B12" s="9" t="s">
        <v>102</v>
      </c>
      <c r="C12" s="41">
        <v>6</v>
      </c>
      <c r="D12" s="41">
        <v>5</v>
      </c>
      <c r="E12" s="41">
        <v>4</v>
      </c>
      <c r="F12" s="41">
        <v>6</v>
      </c>
      <c r="G12" s="41">
        <v>6</v>
      </c>
      <c r="H12" s="41">
        <v>4</v>
      </c>
      <c r="I12" s="42">
        <f t="shared" si="0"/>
        <v>5.1111111111111107</v>
      </c>
      <c r="J12" s="43">
        <f t="shared" si="1"/>
        <v>8</v>
      </c>
      <c r="K12" s="44" t="str">
        <f t="shared" si="2"/>
        <v>TRUNG BÌNH</v>
      </c>
      <c r="L12" s="45" t="s">
        <v>96</v>
      </c>
      <c r="M12" s="17"/>
      <c r="N12" s="39"/>
      <c r="O12" s="39"/>
      <c r="P12" s="39"/>
    </row>
    <row r="13" spans="2:16" ht="15.75" x14ac:dyDescent="0.25">
      <c r="B13" s="9" t="s">
        <v>103</v>
      </c>
      <c r="C13" s="41">
        <v>3</v>
      </c>
      <c r="D13" s="41">
        <v>5</v>
      </c>
      <c r="E13" s="41">
        <v>6</v>
      </c>
      <c r="F13" s="41">
        <v>3</v>
      </c>
      <c r="G13" s="41">
        <v>2</v>
      </c>
      <c r="H13" s="41">
        <v>5</v>
      </c>
      <c r="I13" s="42">
        <f t="shared" si="0"/>
        <v>4.2222222222222223</v>
      </c>
      <c r="J13" s="43">
        <f t="shared" si="1"/>
        <v>9</v>
      </c>
      <c r="K13" s="44" t="str">
        <f t="shared" si="2"/>
        <v>YẾU</v>
      </c>
      <c r="L13" s="45" t="s">
        <v>101</v>
      </c>
      <c r="M13" s="17"/>
      <c r="N13" s="39"/>
      <c r="O13" s="39"/>
      <c r="P13" s="39"/>
    </row>
    <row r="14" spans="2:16" ht="16.5" thickBot="1" x14ac:dyDescent="0.3">
      <c r="B14" s="46" t="s">
        <v>104</v>
      </c>
      <c r="C14" s="47">
        <v>7</v>
      </c>
      <c r="D14" s="47">
        <v>4</v>
      </c>
      <c r="E14" s="47">
        <v>1</v>
      </c>
      <c r="F14" s="47">
        <v>2</v>
      </c>
      <c r="G14" s="47">
        <v>2</v>
      </c>
      <c r="H14" s="47">
        <v>5</v>
      </c>
      <c r="I14" s="48">
        <f t="shared" si="0"/>
        <v>3.6666666666666665</v>
      </c>
      <c r="J14" s="49">
        <f t="shared" si="1"/>
        <v>10</v>
      </c>
      <c r="K14" s="50" t="str">
        <f t="shared" si="2"/>
        <v>YẾU</v>
      </c>
      <c r="L14" s="51" t="s">
        <v>101</v>
      </c>
      <c r="M14" s="17"/>
      <c r="N14" s="39"/>
      <c r="O14" s="39"/>
      <c r="P14" s="39"/>
    </row>
    <row r="15" spans="2:16" ht="16.5" thickTop="1" x14ac:dyDescent="0.25">
      <c r="B15" s="17"/>
      <c r="C15" s="1"/>
      <c r="D15" s="1"/>
      <c r="E15" s="1"/>
      <c r="F15" s="1"/>
      <c r="G15" s="1"/>
      <c r="H15" s="1"/>
      <c r="I15" s="1"/>
      <c r="J15" s="1"/>
      <c r="K15" s="17"/>
      <c r="L15" s="1"/>
      <c r="M15" s="1"/>
      <c r="N15" s="39"/>
      <c r="O15" s="39"/>
      <c r="P15" s="39"/>
    </row>
    <row r="16" spans="2:16" ht="15.75" x14ac:dyDescent="0.25">
      <c r="B16" s="1" t="s">
        <v>724</v>
      </c>
      <c r="C16" s="1"/>
      <c r="D16" s="1"/>
      <c r="E16" s="1"/>
      <c r="F16" s="1"/>
      <c r="G16" s="1"/>
      <c r="H16" s="1"/>
      <c r="I16" s="1"/>
      <c r="J16" s="1"/>
      <c r="K16" s="17"/>
      <c r="L16" s="1"/>
      <c r="M16" s="16"/>
      <c r="N16" s="39"/>
      <c r="O16" s="39"/>
      <c r="P16" s="39"/>
    </row>
    <row r="17" spans="2:13" s="1" customFormat="1" ht="15.75" x14ac:dyDescent="0.25">
      <c r="B17" s="52" t="s">
        <v>725</v>
      </c>
      <c r="K17" s="17"/>
      <c r="M17" s="16"/>
    </row>
    <row r="18" spans="2:13" s="1" customFormat="1" ht="15.75" x14ac:dyDescent="0.25">
      <c r="B18" s="52" t="s">
        <v>726</v>
      </c>
      <c r="K18" s="17"/>
      <c r="M18" s="16"/>
    </row>
    <row r="19" spans="2:13" s="1" customFormat="1" ht="15.75" x14ac:dyDescent="0.25">
      <c r="B19" s="1" t="s">
        <v>727</v>
      </c>
      <c r="K19" s="17"/>
      <c r="M19" s="16"/>
    </row>
    <row r="20" spans="2:13" s="1" customFormat="1" ht="15.75" x14ac:dyDescent="0.25">
      <c r="B20" s="1" t="s">
        <v>105</v>
      </c>
      <c r="K20" s="17"/>
      <c r="M20" s="16"/>
    </row>
    <row r="21" spans="2:13" s="1" customFormat="1" ht="15.75" x14ac:dyDescent="0.25">
      <c r="B21" s="52" t="s">
        <v>728</v>
      </c>
      <c r="K21" s="17"/>
      <c r="M21" s="16"/>
    </row>
    <row r="22" spans="2:13" s="1" customFormat="1" ht="15.75" x14ac:dyDescent="0.25">
      <c r="B22" s="52" t="s">
        <v>729</v>
      </c>
      <c r="K22" s="17"/>
      <c r="M22" s="17"/>
    </row>
    <row r="23" spans="2:13" s="1" customFormat="1" ht="15.75" x14ac:dyDescent="0.25">
      <c r="B23" s="52" t="s">
        <v>730</v>
      </c>
      <c r="K23" s="17"/>
      <c r="M23" s="17"/>
    </row>
    <row r="24" spans="2:13" s="1" customFormat="1" ht="15.75" x14ac:dyDescent="0.25">
      <c r="B24" s="52" t="s">
        <v>731</v>
      </c>
      <c r="K24" s="17"/>
      <c r="M24" s="17"/>
    </row>
    <row r="25" spans="2:13" s="1" customFormat="1" ht="26.25" customHeight="1" x14ac:dyDescent="0.25">
      <c r="B25" s="17"/>
      <c r="C25" s="39"/>
      <c r="D25" s="39"/>
      <c r="E25" s="39"/>
      <c r="F25" s="39"/>
      <c r="G25" s="39"/>
      <c r="H25" s="39"/>
      <c r="I25" s="39"/>
      <c r="J25" s="39"/>
      <c r="K25" s="53"/>
      <c r="L25" s="39"/>
      <c r="M25" s="37"/>
    </row>
    <row r="26" spans="2:13" ht="24" customHeight="1" x14ac:dyDescent="0.25">
      <c r="B26" s="39"/>
      <c r="C26" s="39"/>
      <c r="D26" s="39"/>
      <c r="E26" s="39"/>
      <c r="F26" s="39"/>
      <c r="G26" s="39"/>
      <c r="H26" s="39"/>
      <c r="I26" s="39"/>
      <c r="J26" s="39"/>
      <c r="K26" s="53"/>
      <c r="L26" s="39"/>
    </row>
    <row r="27" spans="2:13" ht="15" x14ac:dyDescent="0.25">
      <c r="B27" s="39"/>
      <c r="C27" s="39"/>
      <c r="D27" s="39"/>
      <c r="E27" s="39"/>
      <c r="F27" s="39"/>
      <c r="G27" s="39"/>
      <c r="H27" s="39"/>
      <c r="I27" s="39"/>
      <c r="J27" s="39"/>
      <c r="K27" s="53"/>
      <c r="L27" s="39"/>
    </row>
    <row r="28" spans="2:13" ht="21" customHeight="1" x14ac:dyDescent="0.25">
      <c r="B28" s="39"/>
    </row>
    <row r="29" spans="2:13" ht="21" customHeight="1" x14ac:dyDescent="0.25"/>
    <row r="30" spans="2:13" ht="21" customHeight="1" x14ac:dyDescent="0.25"/>
    <row r="31" spans="2:13" ht="21" customHeight="1" x14ac:dyDescent="0.25"/>
    <row r="32" spans="2:13" ht="21" customHeight="1" x14ac:dyDescent="0.25"/>
    <row r="33" spans="2:12" ht="21" customHeight="1" x14ac:dyDescent="0.25"/>
    <row r="34" spans="2:12" ht="21" customHeight="1" x14ac:dyDescent="0.25"/>
    <row r="35" spans="2:12" ht="21" customHeight="1" x14ac:dyDescent="0.25"/>
    <row r="36" spans="2:12" ht="21" customHeight="1" x14ac:dyDescent="0.25"/>
    <row r="37" spans="2:12" ht="21" customHeight="1" x14ac:dyDescent="0.25"/>
    <row r="38" spans="2:12" ht="21" customHeight="1" x14ac:dyDescent="0.25"/>
    <row r="39" spans="2:12" ht="21" customHeight="1" x14ac:dyDescent="0.25"/>
    <row r="40" spans="2:12" ht="21" customHeight="1" x14ac:dyDescent="0.25"/>
    <row r="41" spans="2:12" ht="21" customHeight="1" x14ac:dyDescent="0.25"/>
    <row r="42" spans="2:12" ht="21" customHeight="1" x14ac:dyDescent="0.25"/>
    <row r="43" spans="2:12" ht="21" customHeight="1" x14ac:dyDescent="0.25"/>
    <row r="44" spans="2:12" ht="21" customHeight="1" x14ac:dyDescent="0.25"/>
    <row r="45" spans="2:12" ht="21" customHeight="1" x14ac:dyDescent="0.25"/>
    <row r="46" spans="2:12" ht="21" customHeight="1" x14ac:dyDescent="0.25">
      <c r="C46" s="39"/>
      <c r="D46" s="39"/>
      <c r="E46" s="39"/>
      <c r="F46" s="39"/>
      <c r="G46" s="39"/>
      <c r="H46" s="39"/>
      <c r="I46" s="39"/>
      <c r="J46" s="39"/>
      <c r="K46" s="53"/>
      <c r="L46" s="39"/>
    </row>
    <row r="47" spans="2:12" ht="21" customHeight="1" x14ac:dyDescent="0.25">
      <c r="B47" s="39"/>
      <c r="C47" s="39"/>
      <c r="D47" s="39"/>
      <c r="E47" s="39"/>
      <c r="F47" s="39"/>
      <c r="G47" s="39"/>
      <c r="H47" s="39"/>
      <c r="I47" s="39"/>
      <c r="J47" s="39"/>
      <c r="K47" s="53"/>
      <c r="L47" s="39"/>
    </row>
    <row r="48" spans="2:12" ht="21" customHeight="1" x14ac:dyDescent="0.25">
      <c r="B48" s="39"/>
    </row>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sheetData>
  <mergeCells count="8">
    <mergeCell ref="B2:L2"/>
    <mergeCell ref="B3:B4"/>
    <mergeCell ref="C3:E3"/>
    <mergeCell ref="F3:H3"/>
    <mergeCell ref="I3:I4"/>
    <mergeCell ref="J3:J4"/>
    <mergeCell ref="K3:K4"/>
    <mergeCell ref="L3:L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8"/>
  <sheetViews>
    <sheetView workbookViewId="0">
      <selection sqref="A1:XFD1048576"/>
    </sheetView>
  </sheetViews>
  <sheetFormatPr defaultRowHeight="15.75" x14ac:dyDescent="0.25"/>
  <cols>
    <col min="1" max="1" width="3.125" style="22" bestFit="1" customWidth="1"/>
    <col min="2" max="2" width="16.375" style="22" customWidth="1"/>
    <col min="3" max="3" width="9.875" style="22" bestFit="1" customWidth="1"/>
    <col min="4" max="4" width="8.75" style="22" customWidth="1"/>
    <col min="5" max="5" width="8.125" style="22" bestFit="1" customWidth="1"/>
    <col min="6" max="10" width="8.125" style="22" customWidth="1"/>
    <col min="11" max="11" width="7.375" style="22" customWidth="1"/>
    <col min="12" max="12" width="8.875" style="22" customWidth="1"/>
    <col min="13" max="13" width="12.25" style="22" customWidth="1"/>
    <col min="14" max="256" width="9" style="22"/>
    <col min="257" max="257" width="3.125" style="22" bestFit="1" customWidth="1"/>
    <col min="258" max="258" width="16.375" style="22" customWidth="1"/>
    <col min="259" max="259" width="9.875" style="22" bestFit="1" customWidth="1"/>
    <col min="260" max="260" width="8.75" style="22" customWidth="1"/>
    <col min="261" max="261" width="8.125" style="22" bestFit="1" customWidth="1"/>
    <col min="262" max="266" width="8.125" style="22" customWidth="1"/>
    <col min="267" max="267" width="7.375" style="22" customWidth="1"/>
    <col min="268" max="268" width="8.875" style="22" customWidth="1"/>
    <col min="269" max="269" width="12.25" style="22" customWidth="1"/>
    <col min="270" max="512" width="9" style="22"/>
    <col min="513" max="513" width="3.125" style="22" bestFit="1" customWidth="1"/>
    <col min="514" max="514" width="16.375" style="22" customWidth="1"/>
    <col min="515" max="515" width="9.875" style="22" bestFit="1" customWidth="1"/>
    <col min="516" max="516" width="8.75" style="22" customWidth="1"/>
    <col min="517" max="517" width="8.125" style="22" bestFit="1" customWidth="1"/>
    <col min="518" max="522" width="8.125" style="22" customWidth="1"/>
    <col min="523" max="523" width="7.375" style="22" customWidth="1"/>
    <col min="524" max="524" width="8.875" style="22" customWidth="1"/>
    <col min="525" max="525" width="12.25" style="22" customWidth="1"/>
    <col min="526" max="768" width="9" style="22"/>
    <col min="769" max="769" width="3.125" style="22" bestFit="1" customWidth="1"/>
    <col min="770" max="770" width="16.375" style="22" customWidth="1"/>
    <col min="771" max="771" width="9.875" style="22" bestFit="1" customWidth="1"/>
    <col min="772" max="772" width="8.75" style="22" customWidth="1"/>
    <col min="773" max="773" width="8.125" style="22" bestFit="1" customWidth="1"/>
    <col min="774" max="778" width="8.125" style="22" customWidth="1"/>
    <col min="779" max="779" width="7.375" style="22" customWidth="1"/>
    <col min="780" max="780" width="8.875" style="22" customWidth="1"/>
    <col min="781" max="781" width="12.25" style="22" customWidth="1"/>
    <col min="782" max="1024" width="9" style="22"/>
    <col min="1025" max="1025" width="3.125" style="22" bestFit="1" customWidth="1"/>
    <col min="1026" max="1026" width="16.375" style="22" customWidth="1"/>
    <col min="1027" max="1027" width="9.875" style="22" bestFit="1" customWidth="1"/>
    <col min="1028" max="1028" width="8.75" style="22" customWidth="1"/>
    <col min="1029" max="1029" width="8.125" style="22" bestFit="1" customWidth="1"/>
    <col min="1030" max="1034" width="8.125" style="22" customWidth="1"/>
    <col min="1035" max="1035" width="7.375" style="22" customWidth="1"/>
    <col min="1036" max="1036" width="8.875" style="22" customWidth="1"/>
    <col min="1037" max="1037" width="12.25" style="22" customWidth="1"/>
    <col min="1038" max="1280" width="9" style="22"/>
    <col min="1281" max="1281" width="3.125" style="22" bestFit="1" customWidth="1"/>
    <col min="1282" max="1282" width="16.375" style="22" customWidth="1"/>
    <col min="1283" max="1283" width="9.875" style="22" bestFit="1" customWidth="1"/>
    <col min="1284" max="1284" width="8.75" style="22" customWidth="1"/>
    <col min="1285" max="1285" width="8.125" style="22" bestFit="1" customWidth="1"/>
    <col min="1286" max="1290" width="8.125" style="22" customWidth="1"/>
    <col min="1291" max="1291" width="7.375" style="22" customWidth="1"/>
    <col min="1292" max="1292" width="8.875" style="22" customWidth="1"/>
    <col min="1293" max="1293" width="12.25" style="22" customWidth="1"/>
    <col min="1294" max="1536" width="9" style="22"/>
    <col min="1537" max="1537" width="3.125" style="22" bestFit="1" customWidth="1"/>
    <col min="1538" max="1538" width="16.375" style="22" customWidth="1"/>
    <col min="1539" max="1539" width="9.875" style="22" bestFit="1" customWidth="1"/>
    <col min="1540" max="1540" width="8.75" style="22" customWidth="1"/>
    <col min="1541" max="1541" width="8.125" style="22" bestFit="1" customWidth="1"/>
    <col min="1542" max="1546" width="8.125" style="22" customWidth="1"/>
    <col min="1547" max="1547" width="7.375" style="22" customWidth="1"/>
    <col min="1548" max="1548" width="8.875" style="22" customWidth="1"/>
    <col min="1549" max="1549" width="12.25" style="22" customWidth="1"/>
    <col min="1550" max="1792" width="9" style="22"/>
    <col min="1793" max="1793" width="3.125" style="22" bestFit="1" customWidth="1"/>
    <col min="1794" max="1794" width="16.375" style="22" customWidth="1"/>
    <col min="1795" max="1795" width="9.875" style="22" bestFit="1" customWidth="1"/>
    <col min="1796" max="1796" width="8.75" style="22" customWidth="1"/>
    <col min="1797" max="1797" width="8.125" style="22" bestFit="1" customWidth="1"/>
    <col min="1798" max="1802" width="8.125" style="22" customWidth="1"/>
    <col min="1803" max="1803" width="7.375" style="22" customWidth="1"/>
    <col min="1804" max="1804" width="8.875" style="22" customWidth="1"/>
    <col min="1805" max="1805" width="12.25" style="22" customWidth="1"/>
    <col min="1806" max="2048" width="9" style="22"/>
    <col min="2049" max="2049" width="3.125" style="22" bestFit="1" customWidth="1"/>
    <col min="2050" max="2050" width="16.375" style="22" customWidth="1"/>
    <col min="2051" max="2051" width="9.875" style="22" bestFit="1" customWidth="1"/>
    <col min="2052" max="2052" width="8.75" style="22" customWidth="1"/>
    <col min="2053" max="2053" width="8.125" style="22" bestFit="1" customWidth="1"/>
    <col min="2054" max="2058" width="8.125" style="22" customWidth="1"/>
    <col min="2059" max="2059" width="7.375" style="22" customWidth="1"/>
    <col min="2060" max="2060" width="8.875" style="22" customWidth="1"/>
    <col min="2061" max="2061" width="12.25" style="22" customWidth="1"/>
    <col min="2062" max="2304" width="9" style="22"/>
    <col min="2305" max="2305" width="3.125" style="22" bestFit="1" customWidth="1"/>
    <col min="2306" max="2306" width="16.375" style="22" customWidth="1"/>
    <col min="2307" max="2307" width="9.875" style="22" bestFit="1" customWidth="1"/>
    <col min="2308" max="2308" width="8.75" style="22" customWidth="1"/>
    <col min="2309" max="2309" width="8.125" style="22" bestFit="1" customWidth="1"/>
    <col min="2310" max="2314" width="8.125" style="22" customWidth="1"/>
    <col min="2315" max="2315" width="7.375" style="22" customWidth="1"/>
    <col min="2316" max="2316" width="8.875" style="22" customWidth="1"/>
    <col min="2317" max="2317" width="12.25" style="22" customWidth="1"/>
    <col min="2318" max="2560" width="9" style="22"/>
    <col min="2561" max="2561" width="3.125" style="22" bestFit="1" customWidth="1"/>
    <col min="2562" max="2562" width="16.375" style="22" customWidth="1"/>
    <col min="2563" max="2563" width="9.875" style="22" bestFit="1" customWidth="1"/>
    <col min="2564" max="2564" width="8.75" style="22" customWidth="1"/>
    <col min="2565" max="2565" width="8.125" style="22" bestFit="1" customWidth="1"/>
    <col min="2566" max="2570" width="8.125" style="22" customWidth="1"/>
    <col min="2571" max="2571" width="7.375" style="22" customWidth="1"/>
    <col min="2572" max="2572" width="8.875" style="22" customWidth="1"/>
    <col min="2573" max="2573" width="12.25" style="22" customWidth="1"/>
    <col min="2574" max="2816" width="9" style="22"/>
    <col min="2817" max="2817" width="3.125" style="22" bestFit="1" customWidth="1"/>
    <col min="2818" max="2818" width="16.375" style="22" customWidth="1"/>
    <col min="2819" max="2819" width="9.875" style="22" bestFit="1" customWidth="1"/>
    <col min="2820" max="2820" width="8.75" style="22" customWidth="1"/>
    <col min="2821" max="2821" width="8.125" style="22" bestFit="1" customWidth="1"/>
    <col min="2822" max="2826" width="8.125" style="22" customWidth="1"/>
    <col min="2827" max="2827" width="7.375" style="22" customWidth="1"/>
    <col min="2828" max="2828" width="8.875" style="22" customWidth="1"/>
    <col min="2829" max="2829" width="12.25" style="22" customWidth="1"/>
    <col min="2830" max="3072" width="9" style="22"/>
    <col min="3073" max="3073" width="3.125" style="22" bestFit="1" customWidth="1"/>
    <col min="3074" max="3074" width="16.375" style="22" customWidth="1"/>
    <col min="3075" max="3075" width="9.875" style="22" bestFit="1" customWidth="1"/>
    <col min="3076" max="3076" width="8.75" style="22" customWidth="1"/>
    <col min="3077" max="3077" width="8.125" style="22" bestFit="1" customWidth="1"/>
    <col min="3078" max="3082" width="8.125" style="22" customWidth="1"/>
    <col min="3083" max="3083" width="7.375" style="22" customWidth="1"/>
    <col min="3084" max="3084" width="8.875" style="22" customWidth="1"/>
    <col min="3085" max="3085" width="12.25" style="22" customWidth="1"/>
    <col min="3086" max="3328" width="9" style="22"/>
    <col min="3329" max="3329" width="3.125" style="22" bestFit="1" customWidth="1"/>
    <col min="3330" max="3330" width="16.375" style="22" customWidth="1"/>
    <col min="3331" max="3331" width="9.875" style="22" bestFit="1" customWidth="1"/>
    <col min="3332" max="3332" width="8.75" style="22" customWidth="1"/>
    <col min="3333" max="3333" width="8.125" style="22" bestFit="1" customWidth="1"/>
    <col min="3334" max="3338" width="8.125" style="22" customWidth="1"/>
    <col min="3339" max="3339" width="7.375" style="22" customWidth="1"/>
    <col min="3340" max="3340" width="8.875" style="22" customWidth="1"/>
    <col min="3341" max="3341" width="12.25" style="22" customWidth="1"/>
    <col min="3342" max="3584" width="9" style="22"/>
    <col min="3585" max="3585" width="3.125" style="22" bestFit="1" customWidth="1"/>
    <col min="3586" max="3586" width="16.375" style="22" customWidth="1"/>
    <col min="3587" max="3587" width="9.875" style="22" bestFit="1" customWidth="1"/>
    <col min="3588" max="3588" width="8.75" style="22" customWidth="1"/>
    <col min="3589" max="3589" width="8.125" style="22" bestFit="1" customWidth="1"/>
    <col min="3590" max="3594" width="8.125" style="22" customWidth="1"/>
    <col min="3595" max="3595" width="7.375" style="22" customWidth="1"/>
    <col min="3596" max="3596" width="8.875" style="22" customWidth="1"/>
    <col min="3597" max="3597" width="12.25" style="22" customWidth="1"/>
    <col min="3598" max="3840" width="9" style="22"/>
    <col min="3841" max="3841" width="3.125" style="22" bestFit="1" customWidth="1"/>
    <col min="3842" max="3842" width="16.375" style="22" customWidth="1"/>
    <col min="3843" max="3843" width="9.875" style="22" bestFit="1" customWidth="1"/>
    <col min="3844" max="3844" width="8.75" style="22" customWidth="1"/>
    <col min="3845" max="3845" width="8.125" style="22" bestFit="1" customWidth="1"/>
    <col min="3846" max="3850" width="8.125" style="22" customWidth="1"/>
    <col min="3851" max="3851" width="7.375" style="22" customWidth="1"/>
    <col min="3852" max="3852" width="8.875" style="22" customWidth="1"/>
    <col min="3853" max="3853" width="12.25" style="22" customWidth="1"/>
    <col min="3854" max="4096" width="9" style="22"/>
    <col min="4097" max="4097" width="3.125" style="22" bestFit="1" customWidth="1"/>
    <col min="4098" max="4098" width="16.375" style="22" customWidth="1"/>
    <col min="4099" max="4099" width="9.875" style="22" bestFit="1" customWidth="1"/>
    <col min="4100" max="4100" width="8.75" style="22" customWidth="1"/>
    <col min="4101" max="4101" width="8.125" style="22" bestFit="1" customWidth="1"/>
    <col min="4102" max="4106" width="8.125" style="22" customWidth="1"/>
    <col min="4107" max="4107" width="7.375" style="22" customWidth="1"/>
    <col min="4108" max="4108" width="8.875" style="22" customWidth="1"/>
    <col min="4109" max="4109" width="12.25" style="22" customWidth="1"/>
    <col min="4110" max="4352" width="9" style="22"/>
    <col min="4353" max="4353" width="3.125" style="22" bestFit="1" customWidth="1"/>
    <col min="4354" max="4354" width="16.375" style="22" customWidth="1"/>
    <col min="4355" max="4355" width="9.875" style="22" bestFit="1" customWidth="1"/>
    <col min="4356" max="4356" width="8.75" style="22" customWidth="1"/>
    <col min="4357" max="4357" width="8.125" style="22" bestFit="1" customWidth="1"/>
    <col min="4358" max="4362" width="8.125" style="22" customWidth="1"/>
    <col min="4363" max="4363" width="7.375" style="22" customWidth="1"/>
    <col min="4364" max="4364" width="8.875" style="22" customWidth="1"/>
    <col min="4365" max="4365" width="12.25" style="22" customWidth="1"/>
    <col min="4366" max="4608" width="9" style="22"/>
    <col min="4609" max="4609" width="3.125" style="22" bestFit="1" customWidth="1"/>
    <col min="4610" max="4610" width="16.375" style="22" customWidth="1"/>
    <col min="4611" max="4611" width="9.875" style="22" bestFit="1" customWidth="1"/>
    <col min="4612" max="4612" width="8.75" style="22" customWidth="1"/>
    <col min="4613" max="4613" width="8.125" style="22" bestFit="1" customWidth="1"/>
    <col min="4614" max="4618" width="8.125" style="22" customWidth="1"/>
    <col min="4619" max="4619" width="7.375" style="22" customWidth="1"/>
    <col min="4620" max="4620" width="8.875" style="22" customWidth="1"/>
    <col min="4621" max="4621" width="12.25" style="22" customWidth="1"/>
    <col min="4622" max="4864" width="9" style="22"/>
    <col min="4865" max="4865" width="3.125" style="22" bestFit="1" customWidth="1"/>
    <col min="4866" max="4866" width="16.375" style="22" customWidth="1"/>
    <col min="4867" max="4867" width="9.875" style="22" bestFit="1" customWidth="1"/>
    <col min="4868" max="4868" width="8.75" style="22" customWidth="1"/>
    <col min="4869" max="4869" width="8.125" style="22" bestFit="1" customWidth="1"/>
    <col min="4870" max="4874" width="8.125" style="22" customWidth="1"/>
    <col min="4875" max="4875" width="7.375" style="22" customWidth="1"/>
    <col min="4876" max="4876" width="8.875" style="22" customWidth="1"/>
    <col min="4877" max="4877" width="12.25" style="22" customWidth="1"/>
    <col min="4878" max="5120" width="9" style="22"/>
    <col min="5121" max="5121" width="3.125" style="22" bestFit="1" customWidth="1"/>
    <col min="5122" max="5122" width="16.375" style="22" customWidth="1"/>
    <col min="5123" max="5123" width="9.875" style="22" bestFit="1" customWidth="1"/>
    <col min="5124" max="5124" width="8.75" style="22" customWidth="1"/>
    <col min="5125" max="5125" width="8.125" style="22" bestFit="1" customWidth="1"/>
    <col min="5126" max="5130" width="8.125" style="22" customWidth="1"/>
    <col min="5131" max="5131" width="7.375" style="22" customWidth="1"/>
    <col min="5132" max="5132" width="8.875" style="22" customWidth="1"/>
    <col min="5133" max="5133" width="12.25" style="22" customWidth="1"/>
    <col min="5134" max="5376" width="9" style="22"/>
    <col min="5377" max="5377" width="3.125" style="22" bestFit="1" customWidth="1"/>
    <col min="5378" max="5378" width="16.375" style="22" customWidth="1"/>
    <col min="5379" max="5379" width="9.875" style="22" bestFit="1" customWidth="1"/>
    <col min="5380" max="5380" width="8.75" style="22" customWidth="1"/>
    <col min="5381" max="5381" width="8.125" style="22" bestFit="1" customWidth="1"/>
    <col min="5382" max="5386" width="8.125" style="22" customWidth="1"/>
    <col min="5387" max="5387" width="7.375" style="22" customWidth="1"/>
    <col min="5388" max="5388" width="8.875" style="22" customWidth="1"/>
    <col min="5389" max="5389" width="12.25" style="22" customWidth="1"/>
    <col min="5390" max="5632" width="9" style="22"/>
    <col min="5633" max="5633" width="3.125" style="22" bestFit="1" customWidth="1"/>
    <col min="5634" max="5634" width="16.375" style="22" customWidth="1"/>
    <col min="5635" max="5635" width="9.875" style="22" bestFit="1" customWidth="1"/>
    <col min="5636" max="5636" width="8.75" style="22" customWidth="1"/>
    <col min="5637" max="5637" width="8.125" style="22" bestFit="1" customWidth="1"/>
    <col min="5638" max="5642" width="8.125" style="22" customWidth="1"/>
    <col min="5643" max="5643" width="7.375" style="22" customWidth="1"/>
    <col min="5644" max="5644" width="8.875" style="22" customWidth="1"/>
    <col min="5645" max="5645" width="12.25" style="22" customWidth="1"/>
    <col min="5646" max="5888" width="9" style="22"/>
    <col min="5889" max="5889" width="3.125" style="22" bestFit="1" customWidth="1"/>
    <col min="5890" max="5890" width="16.375" style="22" customWidth="1"/>
    <col min="5891" max="5891" width="9.875" style="22" bestFit="1" customWidth="1"/>
    <col min="5892" max="5892" width="8.75" style="22" customWidth="1"/>
    <col min="5893" max="5893" width="8.125" style="22" bestFit="1" customWidth="1"/>
    <col min="5894" max="5898" width="8.125" style="22" customWidth="1"/>
    <col min="5899" max="5899" width="7.375" style="22" customWidth="1"/>
    <col min="5900" max="5900" width="8.875" style="22" customWidth="1"/>
    <col min="5901" max="5901" width="12.25" style="22" customWidth="1"/>
    <col min="5902" max="6144" width="9" style="22"/>
    <col min="6145" max="6145" width="3.125" style="22" bestFit="1" customWidth="1"/>
    <col min="6146" max="6146" width="16.375" style="22" customWidth="1"/>
    <col min="6147" max="6147" width="9.875" style="22" bestFit="1" customWidth="1"/>
    <col min="6148" max="6148" width="8.75" style="22" customWidth="1"/>
    <col min="6149" max="6149" width="8.125" style="22" bestFit="1" customWidth="1"/>
    <col min="6150" max="6154" width="8.125" style="22" customWidth="1"/>
    <col min="6155" max="6155" width="7.375" style="22" customWidth="1"/>
    <col min="6156" max="6156" width="8.875" style="22" customWidth="1"/>
    <col min="6157" max="6157" width="12.25" style="22" customWidth="1"/>
    <col min="6158" max="6400" width="9" style="22"/>
    <col min="6401" max="6401" width="3.125" style="22" bestFit="1" customWidth="1"/>
    <col min="6402" max="6402" width="16.375" style="22" customWidth="1"/>
    <col min="6403" max="6403" width="9.875" style="22" bestFit="1" customWidth="1"/>
    <col min="6404" max="6404" width="8.75" style="22" customWidth="1"/>
    <col min="6405" max="6405" width="8.125" style="22" bestFit="1" customWidth="1"/>
    <col min="6406" max="6410" width="8.125" style="22" customWidth="1"/>
    <col min="6411" max="6411" width="7.375" style="22" customWidth="1"/>
    <col min="6412" max="6412" width="8.875" style="22" customWidth="1"/>
    <col min="6413" max="6413" width="12.25" style="22" customWidth="1"/>
    <col min="6414" max="6656" width="9" style="22"/>
    <col min="6657" max="6657" width="3.125" style="22" bestFit="1" customWidth="1"/>
    <col min="6658" max="6658" width="16.375" style="22" customWidth="1"/>
    <col min="6659" max="6659" width="9.875" style="22" bestFit="1" customWidth="1"/>
    <col min="6660" max="6660" width="8.75" style="22" customWidth="1"/>
    <col min="6661" max="6661" width="8.125" style="22" bestFit="1" customWidth="1"/>
    <col min="6662" max="6666" width="8.125" style="22" customWidth="1"/>
    <col min="6667" max="6667" width="7.375" style="22" customWidth="1"/>
    <col min="6668" max="6668" width="8.875" style="22" customWidth="1"/>
    <col min="6669" max="6669" width="12.25" style="22" customWidth="1"/>
    <col min="6670" max="6912" width="9" style="22"/>
    <col min="6913" max="6913" width="3.125" style="22" bestFit="1" customWidth="1"/>
    <col min="6914" max="6914" width="16.375" style="22" customWidth="1"/>
    <col min="6915" max="6915" width="9.875" style="22" bestFit="1" customWidth="1"/>
    <col min="6916" max="6916" width="8.75" style="22" customWidth="1"/>
    <col min="6917" max="6917" width="8.125" style="22" bestFit="1" customWidth="1"/>
    <col min="6918" max="6922" width="8.125" style="22" customWidth="1"/>
    <col min="6923" max="6923" width="7.375" style="22" customWidth="1"/>
    <col min="6924" max="6924" width="8.875" style="22" customWidth="1"/>
    <col min="6925" max="6925" width="12.25" style="22" customWidth="1"/>
    <col min="6926" max="7168" width="9" style="22"/>
    <col min="7169" max="7169" width="3.125" style="22" bestFit="1" customWidth="1"/>
    <col min="7170" max="7170" width="16.375" style="22" customWidth="1"/>
    <col min="7171" max="7171" width="9.875" style="22" bestFit="1" customWidth="1"/>
    <col min="7172" max="7172" width="8.75" style="22" customWidth="1"/>
    <col min="7173" max="7173" width="8.125" style="22" bestFit="1" customWidth="1"/>
    <col min="7174" max="7178" width="8.125" style="22" customWidth="1"/>
    <col min="7179" max="7179" width="7.375" style="22" customWidth="1"/>
    <col min="7180" max="7180" width="8.875" style="22" customWidth="1"/>
    <col min="7181" max="7181" width="12.25" style="22" customWidth="1"/>
    <col min="7182" max="7424" width="9" style="22"/>
    <col min="7425" max="7425" width="3.125" style="22" bestFit="1" customWidth="1"/>
    <col min="7426" max="7426" width="16.375" style="22" customWidth="1"/>
    <col min="7427" max="7427" width="9.875" style="22" bestFit="1" customWidth="1"/>
    <col min="7428" max="7428" width="8.75" style="22" customWidth="1"/>
    <col min="7429" max="7429" width="8.125" style="22" bestFit="1" customWidth="1"/>
    <col min="7430" max="7434" width="8.125" style="22" customWidth="1"/>
    <col min="7435" max="7435" width="7.375" style="22" customWidth="1"/>
    <col min="7436" max="7436" width="8.875" style="22" customWidth="1"/>
    <col min="7437" max="7437" width="12.25" style="22" customWidth="1"/>
    <col min="7438" max="7680" width="9" style="22"/>
    <col min="7681" max="7681" width="3.125" style="22" bestFit="1" customWidth="1"/>
    <col min="7682" max="7682" width="16.375" style="22" customWidth="1"/>
    <col min="7683" max="7683" width="9.875" style="22" bestFit="1" customWidth="1"/>
    <col min="7684" max="7684" width="8.75" style="22" customWidth="1"/>
    <col min="7685" max="7685" width="8.125" style="22" bestFit="1" customWidth="1"/>
    <col min="7686" max="7690" width="8.125" style="22" customWidth="1"/>
    <col min="7691" max="7691" width="7.375" style="22" customWidth="1"/>
    <col min="7692" max="7692" width="8.875" style="22" customWidth="1"/>
    <col min="7693" max="7693" width="12.25" style="22" customWidth="1"/>
    <col min="7694" max="7936" width="9" style="22"/>
    <col min="7937" max="7937" width="3.125" style="22" bestFit="1" customWidth="1"/>
    <col min="7938" max="7938" width="16.375" style="22" customWidth="1"/>
    <col min="7939" max="7939" width="9.875" style="22" bestFit="1" customWidth="1"/>
    <col min="7940" max="7940" width="8.75" style="22" customWidth="1"/>
    <col min="7941" max="7941" width="8.125" style="22" bestFit="1" customWidth="1"/>
    <col min="7942" max="7946" width="8.125" style="22" customWidth="1"/>
    <col min="7947" max="7947" width="7.375" style="22" customWidth="1"/>
    <col min="7948" max="7948" width="8.875" style="22" customWidth="1"/>
    <col min="7949" max="7949" width="12.25" style="22" customWidth="1"/>
    <col min="7950" max="8192" width="9" style="22"/>
    <col min="8193" max="8193" width="3.125" style="22" bestFit="1" customWidth="1"/>
    <col min="8194" max="8194" width="16.375" style="22" customWidth="1"/>
    <col min="8195" max="8195" width="9.875" style="22" bestFit="1" customWidth="1"/>
    <col min="8196" max="8196" width="8.75" style="22" customWidth="1"/>
    <col min="8197" max="8197" width="8.125" style="22" bestFit="1" customWidth="1"/>
    <col min="8198" max="8202" width="8.125" style="22" customWidth="1"/>
    <col min="8203" max="8203" width="7.375" style="22" customWidth="1"/>
    <col min="8204" max="8204" width="8.875" style="22" customWidth="1"/>
    <col min="8205" max="8205" width="12.25" style="22" customWidth="1"/>
    <col min="8206" max="8448" width="9" style="22"/>
    <col min="8449" max="8449" width="3.125" style="22" bestFit="1" customWidth="1"/>
    <col min="8450" max="8450" width="16.375" style="22" customWidth="1"/>
    <col min="8451" max="8451" width="9.875" style="22" bestFit="1" customWidth="1"/>
    <col min="8452" max="8452" width="8.75" style="22" customWidth="1"/>
    <col min="8453" max="8453" width="8.125" style="22" bestFit="1" customWidth="1"/>
    <col min="8454" max="8458" width="8.125" style="22" customWidth="1"/>
    <col min="8459" max="8459" width="7.375" style="22" customWidth="1"/>
    <col min="8460" max="8460" width="8.875" style="22" customWidth="1"/>
    <col min="8461" max="8461" width="12.25" style="22" customWidth="1"/>
    <col min="8462" max="8704" width="9" style="22"/>
    <col min="8705" max="8705" width="3.125" style="22" bestFit="1" customWidth="1"/>
    <col min="8706" max="8706" width="16.375" style="22" customWidth="1"/>
    <col min="8707" max="8707" width="9.875" style="22" bestFit="1" customWidth="1"/>
    <col min="8708" max="8708" width="8.75" style="22" customWidth="1"/>
    <col min="8709" max="8709" width="8.125" style="22" bestFit="1" customWidth="1"/>
    <col min="8710" max="8714" width="8.125" style="22" customWidth="1"/>
    <col min="8715" max="8715" width="7.375" style="22" customWidth="1"/>
    <col min="8716" max="8716" width="8.875" style="22" customWidth="1"/>
    <col min="8717" max="8717" width="12.25" style="22" customWidth="1"/>
    <col min="8718" max="8960" width="9" style="22"/>
    <col min="8961" max="8961" width="3.125" style="22" bestFit="1" customWidth="1"/>
    <col min="8962" max="8962" width="16.375" style="22" customWidth="1"/>
    <col min="8963" max="8963" width="9.875" style="22" bestFit="1" customWidth="1"/>
    <col min="8964" max="8964" width="8.75" style="22" customWidth="1"/>
    <col min="8965" max="8965" width="8.125" style="22" bestFit="1" customWidth="1"/>
    <col min="8966" max="8970" width="8.125" style="22" customWidth="1"/>
    <col min="8971" max="8971" width="7.375" style="22" customWidth="1"/>
    <col min="8972" max="8972" width="8.875" style="22" customWidth="1"/>
    <col min="8973" max="8973" width="12.25" style="22" customWidth="1"/>
    <col min="8974" max="9216" width="9" style="22"/>
    <col min="9217" max="9217" width="3.125" style="22" bestFit="1" customWidth="1"/>
    <col min="9218" max="9218" width="16.375" style="22" customWidth="1"/>
    <col min="9219" max="9219" width="9.875" style="22" bestFit="1" customWidth="1"/>
    <col min="9220" max="9220" width="8.75" style="22" customWidth="1"/>
    <col min="9221" max="9221" width="8.125" style="22" bestFit="1" customWidth="1"/>
    <col min="9222" max="9226" width="8.125" style="22" customWidth="1"/>
    <col min="9227" max="9227" width="7.375" style="22" customWidth="1"/>
    <col min="9228" max="9228" width="8.875" style="22" customWidth="1"/>
    <col min="9229" max="9229" width="12.25" style="22" customWidth="1"/>
    <col min="9230" max="9472" width="9" style="22"/>
    <col min="9473" max="9473" width="3.125" style="22" bestFit="1" customWidth="1"/>
    <col min="9474" max="9474" width="16.375" style="22" customWidth="1"/>
    <col min="9475" max="9475" width="9.875" style="22" bestFit="1" customWidth="1"/>
    <col min="9476" max="9476" width="8.75" style="22" customWidth="1"/>
    <col min="9477" max="9477" width="8.125" style="22" bestFit="1" customWidth="1"/>
    <col min="9478" max="9482" width="8.125" style="22" customWidth="1"/>
    <col min="9483" max="9483" width="7.375" style="22" customWidth="1"/>
    <col min="9484" max="9484" width="8.875" style="22" customWidth="1"/>
    <col min="9485" max="9485" width="12.25" style="22" customWidth="1"/>
    <col min="9486" max="9728" width="9" style="22"/>
    <col min="9729" max="9729" width="3.125" style="22" bestFit="1" customWidth="1"/>
    <col min="9730" max="9730" width="16.375" style="22" customWidth="1"/>
    <col min="9731" max="9731" width="9.875" style="22" bestFit="1" customWidth="1"/>
    <col min="9732" max="9732" width="8.75" style="22" customWidth="1"/>
    <col min="9733" max="9733" width="8.125" style="22" bestFit="1" customWidth="1"/>
    <col min="9734" max="9738" width="8.125" style="22" customWidth="1"/>
    <col min="9739" max="9739" width="7.375" style="22" customWidth="1"/>
    <col min="9740" max="9740" width="8.875" style="22" customWidth="1"/>
    <col min="9741" max="9741" width="12.25" style="22" customWidth="1"/>
    <col min="9742" max="9984" width="9" style="22"/>
    <col min="9985" max="9985" width="3.125" style="22" bestFit="1" customWidth="1"/>
    <col min="9986" max="9986" width="16.375" style="22" customWidth="1"/>
    <col min="9987" max="9987" width="9.875" style="22" bestFit="1" customWidth="1"/>
    <col min="9988" max="9988" width="8.75" style="22" customWidth="1"/>
    <col min="9989" max="9989" width="8.125" style="22" bestFit="1" customWidth="1"/>
    <col min="9990" max="9994" width="8.125" style="22" customWidth="1"/>
    <col min="9995" max="9995" width="7.375" style="22" customWidth="1"/>
    <col min="9996" max="9996" width="8.875" style="22" customWidth="1"/>
    <col min="9997" max="9997" width="12.25" style="22" customWidth="1"/>
    <col min="9998" max="10240" width="9" style="22"/>
    <col min="10241" max="10241" width="3.125" style="22" bestFit="1" customWidth="1"/>
    <col min="10242" max="10242" width="16.375" style="22" customWidth="1"/>
    <col min="10243" max="10243" width="9.875" style="22" bestFit="1" customWidth="1"/>
    <col min="10244" max="10244" width="8.75" style="22" customWidth="1"/>
    <col min="10245" max="10245" width="8.125" style="22" bestFit="1" customWidth="1"/>
    <col min="10246" max="10250" width="8.125" style="22" customWidth="1"/>
    <col min="10251" max="10251" width="7.375" style="22" customWidth="1"/>
    <col min="10252" max="10252" width="8.875" style="22" customWidth="1"/>
    <col min="10253" max="10253" width="12.25" style="22" customWidth="1"/>
    <col min="10254" max="10496" width="9" style="22"/>
    <col min="10497" max="10497" width="3.125" style="22" bestFit="1" customWidth="1"/>
    <col min="10498" max="10498" width="16.375" style="22" customWidth="1"/>
    <col min="10499" max="10499" width="9.875" style="22" bestFit="1" customWidth="1"/>
    <col min="10500" max="10500" width="8.75" style="22" customWidth="1"/>
    <col min="10501" max="10501" width="8.125" style="22" bestFit="1" customWidth="1"/>
    <col min="10502" max="10506" width="8.125" style="22" customWidth="1"/>
    <col min="10507" max="10507" width="7.375" style="22" customWidth="1"/>
    <col min="10508" max="10508" width="8.875" style="22" customWidth="1"/>
    <col min="10509" max="10509" width="12.25" style="22" customWidth="1"/>
    <col min="10510" max="10752" width="9" style="22"/>
    <col min="10753" max="10753" width="3.125" style="22" bestFit="1" customWidth="1"/>
    <col min="10754" max="10754" width="16.375" style="22" customWidth="1"/>
    <col min="10755" max="10755" width="9.875" style="22" bestFit="1" customWidth="1"/>
    <col min="10756" max="10756" width="8.75" style="22" customWidth="1"/>
    <col min="10757" max="10757" width="8.125" style="22" bestFit="1" customWidth="1"/>
    <col min="10758" max="10762" width="8.125" style="22" customWidth="1"/>
    <col min="10763" max="10763" width="7.375" style="22" customWidth="1"/>
    <col min="10764" max="10764" width="8.875" style="22" customWidth="1"/>
    <col min="10765" max="10765" width="12.25" style="22" customWidth="1"/>
    <col min="10766" max="11008" width="9" style="22"/>
    <col min="11009" max="11009" width="3.125" style="22" bestFit="1" customWidth="1"/>
    <col min="11010" max="11010" width="16.375" style="22" customWidth="1"/>
    <col min="11011" max="11011" width="9.875" style="22" bestFit="1" customWidth="1"/>
    <col min="11012" max="11012" width="8.75" style="22" customWidth="1"/>
    <col min="11013" max="11013" width="8.125" style="22" bestFit="1" customWidth="1"/>
    <col min="11014" max="11018" width="8.125" style="22" customWidth="1"/>
    <col min="11019" max="11019" width="7.375" style="22" customWidth="1"/>
    <col min="11020" max="11020" width="8.875" style="22" customWidth="1"/>
    <col min="11021" max="11021" width="12.25" style="22" customWidth="1"/>
    <col min="11022" max="11264" width="9" style="22"/>
    <col min="11265" max="11265" width="3.125" style="22" bestFit="1" customWidth="1"/>
    <col min="11266" max="11266" width="16.375" style="22" customWidth="1"/>
    <col min="11267" max="11267" width="9.875" style="22" bestFit="1" customWidth="1"/>
    <col min="11268" max="11268" width="8.75" style="22" customWidth="1"/>
    <col min="11269" max="11269" width="8.125" style="22" bestFit="1" customWidth="1"/>
    <col min="11270" max="11274" width="8.125" style="22" customWidth="1"/>
    <col min="11275" max="11275" width="7.375" style="22" customWidth="1"/>
    <col min="11276" max="11276" width="8.875" style="22" customWidth="1"/>
    <col min="11277" max="11277" width="12.25" style="22" customWidth="1"/>
    <col min="11278" max="11520" width="9" style="22"/>
    <col min="11521" max="11521" width="3.125" style="22" bestFit="1" customWidth="1"/>
    <col min="11522" max="11522" width="16.375" style="22" customWidth="1"/>
    <col min="11523" max="11523" width="9.875" style="22" bestFit="1" customWidth="1"/>
    <col min="11524" max="11524" width="8.75" style="22" customWidth="1"/>
    <col min="11525" max="11525" width="8.125" style="22" bestFit="1" customWidth="1"/>
    <col min="11526" max="11530" width="8.125" style="22" customWidth="1"/>
    <col min="11531" max="11531" width="7.375" style="22" customWidth="1"/>
    <col min="11532" max="11532" width="8.875" style="22" customWidth="1"/>
    <col min="11533" max="11533" width="12.25" style="22" customWidth="1"/>
    <col min="11534" max="11776" width="9" style="22"/>
    <col min="11777" max="11777" width="3.125" style="22" bestFit="1" customWidth="1"/>
    <col min="11778" max="11778" width="16.375" style="22" customWidth="1"/>
    <col min="11779" max="11779" width="9.875" style="22" bestFit="1" customWidth="1"/>
    <col min="11780" max="11780" width="8.75" style="22" customWidth="1"/>
    <col min="11781" max="11781" width="8.125" style="22" bestFit="1" customWidth="1"/>
    <col min="11782" max="11786" width="8.125" style="22" customWidth="1"/>
    <col min="11787" max="11787" width="7.375" style="22" customWidth="1"/>
    <col min="11788" max="11788" width="8.875" style="22" customWidth="1"/>
    <col min="11789" max="11789" width="12.25" style="22" customWidth="1"/>
    <col min="11790" max="12032" width="9" style="22"/>
    <col min="12033" max="12033" width="3.125" style="22" bestFit="1" customWidth="1"/>
    <col min="12034" max="12034" width="16.375" style="22" customWidth="1"/>
    <col min="12035" max="12035" width="9.875" style="22" bestFit="1" customWidth="1"/>
    <col min="12036" max="12036" width="8.75" style="22" customWidth="1"/>
    <col min="12037" max="12037" width="8.125" style="22" bestFit="1" customWidth="1"/>
    <col min="12038" max="12042" width="8.125" style="22" customWidth="1"/>
    <col min="12043" max="12043" width="7.375" style="22" customWidth="1"/>
    <col min="12044" max="12044" width="8.875" style="22" customWidth="1"/>
    <col min="12045" max="12045" width="12.25" style="22" customWidth="1"/>
    <col min="12046" max="12288" width="9" style="22"/>
    <col min="12289" max="12289" width="3.125" style="22" bestFit="1" customWidth="1"/>
    <col min="12290" max="12290" width="16.375" style="22" customWidth="1"/>
    <col min="12291" max="12291" width="9.875" style="22" bestFit="1" customWidth="1"/>
    <col min="12292" max="12292" width="8.75" style="22" customWidth="1"/>
    <col min="12293" max="12293" width="8.125" style="22" bestFit="1" customWidth="1"/>
    <col min="12294" max="12298" width="8.125" style="22" customWidth="1"/>
    <col min="12299" max="12299" width="7.375" style="22" customWidth="1"/>
    <col min="12300" max="12300" width="8.875" style="22" customWidth="1"/>
    <col min="12301" max="12301" width="12.25" style="22" customWidth="1"/>
    <col min="12302" max="12544" width="9" style="22"/>
    <col min="12545" max="12545" width="3.125" style="22" bestFit="1" customWidth="1"/>
    <col min="12546" max="12546" width="16.375" style="22" customWidth="1"/>
    <col min="12547" max="12547" width="9.875" style="22" bestFit="1" customWidth="1"/>
    <col min="12548" max="12548" width="8.75" style="22" customWidth="1"/>
    <col min="12549" max="12549" width="8.125" style="22" bestFit="1" customWidth="1"/>
    <col min="12550" max="12554" width="8.125" style="22" customWidth="1"/>
    <col min="12555" max="12555" width="7.375" style="22" customWidth="1"/>
    <col min="12556" max="12556" width="8.875" style="22" customWidth="1"/>
    <col min="12557" max="12557" width="12.25" style="22" customWidth="1"/>
    <col min="12558" max="12800" width="9" style="22"/>
    <col min="12801" max="12801" width="3.125" style="22" bestFit="1" customWidth="1"/>
    <col min="12802" max="12802" width="16.375" style="22" customWidth="1"/>
    <col min="12803" max="12803" width="9.875" style="22" bestFit="1" customWidth="1"/>
    <col min="12804" max="12804" width="8.75" style="22" customWidth="1"/>
    <col min="12805" max="12805" width="8.125" style="22" bestFit="1" customWidth="1"/>
    <col min="12806" max="12810" width="8.125" style="22" customWidth="1"/>
    <col min="12811" max="12811" width="7.375" style="22" customWidth="1"/>
    <col min="12812" max="12812" width="8.875" style="22" customWidth="1"/>
    <col min="12813" max="12813" width="12.25" style="22" customWidth="1"/>
    <col min="12814" max="13056" width="9" style="22"/>
    <col min="13057" max="13057" width="3.125" style="22" bestFit="1" customWidth="1"/>
    <col min="13058" max="13058" width="16.375" style="22" customWidth="1"/>
    <col min="13059" max="13059" width="9.875" style="22" bestFit="1" customWidth="1"/>
    <col min="13060" max="13060" width="8.75" style="22" customWidth="1"/>
    <col min="13061" max="13061" width="8.125" style="22" bestFit="1" customWidth="1"/>
    <col min="13062" max="13066" width="8.125" style="22" customWidth="1"/>
    <col min="13067" max="13067" width="7.375" style="22" customWidth="1"/>
    <col min="13068" max="13068" width="8.875" style="22" customWidth="1"/>
    <col min="13069" max="13069" width="12.25" style="22" customWidth="1"/>
    <col min="13070" max="13312" width="9" style="22"/>
    <col min="13313" max="13313" width="3.125" style="22" bestFit="1" customWidth="1"/>
    <col min="13314" max="13314" width="16.375" style="22" customWidth="1"/>
    <col min="13315" max="13315" width="9.875" style="22" bestFit="1" customWidth="1"/>
    <col min="13316" max="13316" width="8.75" style="22" customWidth="1"/>
    <col min="13317" max="13317" width="8.125" style="22" bestFit="1" customWidth="1"/>
    <col min="13318" max="13322" width="8.125" style="22" customWidth="1"/>
    <col min="13323" max="13323" width="7.375" style="22" customWidth="1"/>
    <col min="13324" max="13324" width="8.875" style="22" customWidth="1"/>
    <col min="13325" max="13325" width="12.25" style="22" customWidth="1"/>
    <col min="13326" max="13568" width="9" style="22"/>
    <col min="13569" max="13569" width="3.125" style="22" bestFit="1" customWidth="1"/>
    <col min="13570" max="13570" width="16.375" style="22" customWidth="1"/>
    <col min="13571" max="13571" width="9.875" style="22" bestFit="1" customWidth="1"/>
    <col min="13572" max="13572" width="8.75" style="22" customWidth="1"/>
    <col min="13573" max="13573" width="8.125" style="22" bestFit="1" customWidth="1"/>
    <col min="13574" max="13578" width="8.125" style="22" customWidth="1"/>
    <col min="13579" max="13579" width="7.375" style="22" customWidth="1"/>
    <col min="13580" max="13580" width="8.875" style="22" customWidth="1"/>
    <col min="13581" max="13581" width="12.25" style="22" customWidth="1"/>
    <col min="13582" max="13824" width="9" style="22"/>
    <col min="13825" max="13825" width="3.125" style="22" bestFit="1" customWidth="1"/>
    <col min="13826" max="13826" width="16.375" style="22" customWidth="1"/>
    <col min="13827" max="13827" width="9.875" style="22" bestFit="1" customWidth="1"/>
    <col min="13828" max="13828" width="8.75" style="22" customWidth="1"/>
    <col min="13829" max="13829" width="8.125" style="22" bestFit="1" customWidth="1"/>
    <col min="13830" max="13834" width="8.125" style="22" customWidth="1"/>
    <col min="13835" max="13835" width="7.375" style="22" customWidth="1"/>
    <col min="13836" max="13836" width="8.875" style="22" customWidth="1"/>
    <col min="13837" max="13837" width="12.25" style="22" customWidth="1"/>
    <col min="13838" max="14080" width="9" style="22"/>
    <col min="14081" max="14081" width="3.125" style="22" bestFit="1" customWidth="1"/>
    <col min="14082" max="14082" width="16.375" style="22" customWidth="1"/>
    <col min="14083" max="14083" width="9.875" style="22" bestFit="1" customWidth="1"/>
    <col min="14084" max="14084" width="8.75" style="22" customWidth="1"/>
    <col min="14085" max="14085" width="8.125" style="22" bestFit="1" customWidth="1"/>
    <col min="14086" max="14090" width="8.125" style="22" customWidth="1"/>
    <col min="14091" max="14091" width="7.375" style="22" customWidth="1"/>
    <col min="14092" max="14092" width="8.875" style="22" customWidth="1"/>
    <col min="14093" max="14093" width="12.25" style="22" customWidth="1"/>
    <col min="14094" max="14336" width="9" style="22"/>
    <col min="14337" max="14337" width="3.125" style="22" bestFit="1" customWidth="1"/>
    <col min="14338" max="14338" width="16.375" style="22" customWidth="1"/>
    <col min="14339" max="14339" width="9.875" style="22" bestFit="1" customWidth="1"/>
    <col min="14340" max="14340" width="8.75" style="22" customWidth="1"/>
    <col min="14341" max="14341" width="8.125" style="22" bestFit="1" customWidth="1"/>
    <col min="14342" max="14346" width="8.125" style="22" customWidth="1"/>
    <col min="14347" max="14347" width="7.375" style="22" customWidth="1"/>
    <col min="14348" max="14348" width="8.875" style="22" customWidth="1"/>
    <col min="14349" max="14349" width="12.25" style="22" customWidth="1"/>
    <col min="14350" max="14592" width="9" style="22"/>
    <col min="14593" max="14593" width="3.125" style="22" bestFit="1" customWidth="1"/>
    <col min="14594" max="14594" width="16.375" style="22" customWidth="1"/>
    <col min="14595" max="14595" width="9.875" style="22" bestFit="1" customWidth="1"/>
    <col min="14596" max="14596" width="8.75" style="22" customWidth="1"/>
    <col min="14597" max="14597" width="8.125" style="22" bestFit="1" customWidth="1"/>
    <col min="14598" max="14602" width="8.125" style="22" customWidth="1"/>
    <col min="14603" max="14603" width="7.375" style="22" customWidth="1"/>
    <col min="14604" max="14604" width="8.875" style="22" customWidth="1"/>
    <col min="14605" max="14605" width="12.25" style="22" customWidth="1"/>
    <col min="14606" max="14848" width="9" style="22"/>
    <col min="14849" max="14849" width="3.125" style="22" bestFit="1" customWidth="1"/>
    <col min="14850" max="14850" width="16.375" style="22" customWidth="1"/>
    <col min="14851" max="14851" width="9.875" style="22" bestFit="1" customWidth="1"/>
    <col min="14852" max="14852" width="8.75" style="22" customWidth="1"/>
    <col min="14853" max="14853" width="8.125" style="22" bestFit="1" customWidth="1"/>
    <col min="14854" max="14858" width="8.125" style="22" customWidth="1"/>
    <col min="14859" max="14859" width="7.375" style="22" customWidth="1"/>
    <col min="14860" max="14860" width="8.875" style="22" customWidth="1"/>
    <col min="14861" max="14861" width="12.25" style="22" customWidth="1"/>
    <col min="14862" max="15104" width="9" style="22"/>
    <col min="15105" max="15105" width="3.125" style="22" bestFit="1" customWidth="1"/>
    <col min="15106" max="15106" width="16.375" style="22" customWidth="1"/>
    <col min="15107" max="15107" width="9.875" style="22" bestFit="1" customWidth="1"/>
    <col min="15108" max="15108" width="8.75" style="22" customWidth="1"/>
    <col min="15109" max="15109" width="8.125" style="22" bestFit="1" customWidth="1"/>
    <col min="15110" max="15114" width="8.125" style="22" customWidth="1"/>
    <col min="15115" max="15115" width="7.375" style="22" customWidth="1"/>
    <col min="15116" max="15116" width="8.875" style="22" customWidth="1"/>
    <col min="15117" max="15117" width="12.25" style="22" customWidth="1"/>
    <col min="15118" max="15360" width="9" style="22"/>
    <col min="15361" max="15361" width="3.125" style="22" bestFit="1" customWidth="1"/>
    <col min="15362" max="15362" width="16.375" style="22" customWidth="1"/>
    <col min="15363" max="15363" width="9.875" style="22" bestFit="1" customWidth="1"/>
    <col min="15364" max="15364" width="8.75" style="22" customWidth="1"/>
    <col min="15365" max="15365" width="8.125" style="22" bestFit="1" customWidth="1"/>
    <col min="15366" max="15370" width="8.125" style="22" customWidth="1"/>
    <col min="15371" max="15371" width="7.375" style="22" customWidth="1"/>
    <col min="15372" max="15372" width="8.875" style="22" customWidth="1"/>
    <col min="15373" max="15373" width="12.25" style="22" customWidth="1"/>
    <col min="15374" max="15616" width="9" style="22"/>
    <col min="15617" max="15617" width="3.125" style="22" bestFit="1" customWidth="1"/>
    <col min="15618" max="15618" width="16.375" style="22" customWidth="1"/>
    <col min="15619" max="15619" width="9.875" style="22" bestFit="1" customWidth="1"/>
    <col min="15620" max="15620" width="8.75" style="22" customWidth="1"/>
    <col min="15621" max="15621" width="8.125" style="22" bestFit="1" customWidth="1"/>
    <col min="15622" max="15626" width="8.125" style="22" customWidth="1"/>
    <col min="15627" max="15627" width="7.375" style="22" customWidth="1"/>
    <col min="15628" max="15628" width="8.875" style="22" customWidth="1"/>
    <col min="15629" max="15629" width="12.25" style="22" customWidth="1"/>
    <col min="15630" max="15872" width="9" style="22"/>
    <col min="15873" max="15873" width="3.125" style="22" bestFit="1" customWidth="1"/>
    <col min="15874" max="15874" width="16.375" style="22" customWidth="1"/>
    <col min="15875" max="15875" width="9.875" style="22" bestFit="1" customWidth="1"/>
    <col min="15876" max="15876" width="8.75" style="22" customWidth="1"/>
    <col min="15877" max="15877" width="8.125" style="22" bestFit="1" customWidth="1"/>
    <col min="15878" max="15882" width="8.125" style="22" customWidth="1"/>
    <col min="15883" max="15883" width="7.375" style="22" customWidth="1"/>
    <col min="15884" max="15884" width="8.875" style="22" customWidth="1"/>
    <col min="15885" max="15885" width="12.25" style="22" customWidth="1"/>
    <col min="15886" max="16128" width="9" style="22"/>
    <col min="16129" max="16129" width="3.125" style="22" bestFit="1" customWidth="1"/>
    <col min="16130" max="16130" width="16.375" style="22" customWidth="1"/>
    <col min="16131" max="16131" width="9.875" style="22" bestFit="1" customWidth="1"/>
    <col min="16132" max="16132" width="8.75" style="22" customWidth="1"/>
    <col min="16133" max="16133" width="8.125" style="22" bestFit="1" customWidth="1"/>
    <col min="16134" max="16138" width="8.125" style="22" customWidth="1"/>
    <col min="16139" max="16139" width="7.375" style="22" customWidth="1"/>
    <col min="16140" max="16140" width="8.875" style="22" customWidth="1"/>
    <col min="16141" max="16141" width="12.25" style="22" customWidth="1"/>
    <col min="16142" max="16384" width="9" style="22"/>
  </cols>
  <sheetData>
    <row r="1" spans="1:17" x14ac:dyDescent="0.25">
      <c r="A1" s="227" t="s">
        <v>106</v>
      </c>
      <c r="B1" s="227"/>
      <c r="C1" s="227"/>
      <c r="D1" s="227"/>
      <c r="E1" s="227"/>
      <c r="F1" s="227"/>
      <c r="G1" s="227"/>
      <c r="H1" s="227"/>
      <c r="I1" s="227"/>
      <c r="J1" s="227"/>
      <c r="K1" s="227"/>
      <c r="L1" s="227"/>
      <c r="M1" s="227"/>
      <c r="P1" s="23"/>
      <c r="Q1" s="24"/>
    </row>
    <row r="2" spans="1:17" ht="31.5" x14ac:dyDescent="0.25">
      <c r="A2" s="56" t="s">
        <v>107</v>
      </c>
      <c r="B2" s="56" t="s">
        <v>108</v>
      </c>
      <c r="C2" s="56" t="s">
        <v>109</v>
      </c>
      <c r="D2" s="56" t="s">
        <v>85</v>
      </c>
      <c r="E2" s="56" t="s">
        <v>86</v>
      </c>
      <c r="F2" s="56" t="s">
        <v>110</v>
      </c>
      <c r="G2" s="56" t="s">
        <v>88</v>
      </c>
      <c r="H2" s="56" t="s">
        <v>111</v>
      </c>
      <c r="I2" s="56" t="s">
        <v>89</v>
      </c>
      <c r="J2" s="56" t="s">
        <v>90</v>
      </c>
      <c r="K2" s="56" t="s">
        <v>82</v>
      </c>
      <c r="L2" s="57" t="s">
        <v>112</v>
      </c>
      <c r="M2" s="57" t="s">
        <v>113</v>
      </c>
    </row>
    <row r="3" spans="1:17" x14ac:dyDescent="0.25">
      <c r="A3" s="25">
        <v>3</v>
      </c>
      <c r="B3" s="25" t="s">
        <v>114</v>
      </c>
      <c r="C3" s="58">
        <v>33430</v>
      </c>
      <c r="D3" s="59">
        <v>8.3000000000000007</v>
      </c>
      <c r="E3" s="59">
        <v>7.6</v>
      </c>
      <c r="F3" s="59">
        <v>9.1999999999999993</v>
      </c>
      <c r="G3" s="59">
        <v>8.3000000000000007</v>
      </c>
      <c r="H3" s="59">
        <v>8</v>
      </c>
      <c r="I3" s="59">
        <v>8</v>
      </c>
      <c r="J3" s="59">
        <v>8</v>
      </c>
      <c r="K3" s="60">
        <f t="shared" ref="K3:K12" si="0">(D3*2+E3+F3+G3+H3*2+I3+J3)/9</f>
        <v>8.18888888888889</v>
      </c>
      <c r="L3" s="25" t="str">
        <f>IF(AND(COUNTIF(C3:J3,"&gt;=8,0")&gt;5,MIN(D3:J3)&gt;=6.5),"GIỎI",IF(AND(COUNTIF(C3:J3,"&gt;=6,5")&gt;5,MIN(D3:J3)&gt;=5),"KHÁ",IF(AND(COUNTIF(C3:J3,"&gt;=5,0")&gt;5,MIN(D3:J3)&gt;=3.5),"TB","YẾU")))</f>
        <v>YẾU</v>
      </c>
      <c r="M3" s="25" t="str">
        <f t="shared" ref="M3:M12" si="1">IF(L3="GIỎI","15 Quyển tập",IF(L3="KHÁ","5 Quyển tập",""))</f>
        <v/>
      </c>
    </row>
    <row r="4" spans="1:17" x14ac:dyDescent="0.25">
      <c r="A4" s="25">
        <v>4</v>
      </c>
      <c r="B4" s="25" t="s">
        <v>115</v>
      </c>
      <c r="C4" s="58">
        <v>33069</v>
      </c>
      <c r="D4" s="59">
        <v>9</v>
      </c>
      <c r="E4" s="59">
        <v>3.7</v>
      </c>
      <c r="F4" s="59">
        <v>6.4</v>
      </c>
      <c r="G4" s="59">
        <v>8.5</v>
      </c>
      <c r="H4" s="59">
        <v>9</v>
      </c>
      <c r="I4" s="59">
        <v>8</v>
      </c>
      <c r="J4" s="59">
        <v>6</v>
      </c>
      <c r="K4" s="60">
        <f t="shared" si="0"/>
        <v>7.6222222222222218</v>
      </c>
      <c r="L4" s="25" t="str">
        <f t="shared" ref="L4:L12" si="2">IF(AND(COUNTIF(C4:J4,"&gt;=8,0")&gt;5,MIN(D4:J4)&gt;=6.5),"GIỎI",IF(AND(COUNTIF(C4:J4,"&gt;=6,5")&gt;5,MIN(D4:J4)&gt;=5),"KHÁ",IF(AND(COUNTIF(C4:J4,"&gt;=5,0")&gt;5,MIN(D4:J4)&gt;=3.5),"TB","YẾU")))</f>
        <v>YẾU</v>
      </c>
      <c r="M4" s="25" t="str">
        <f t="shared" si="1"/>
        <v/>
      </c>
    </row>
    <row r="5" spans="1:17" x14ac:dyDescent="0.25">
      <c r="A5" s="25">
        <v>5</v>
      </c>
      <c r="B5" s="25" t="s">
        <v>116</v>
      </c>
      <c r="C5" s="58">
        <v>33817</v>
      </c>
      <c r="D5" s="59">
        <v>6.5</v>
      </c>
      <c r="E5" s="59">
        <v>9.1</v>
      </c>
      <c r="F5" s="59">
        <v>6.7</v>
      </c>
      <c r="G5" s="59">
        <v>8.9</v>
      </c>
      <c r="H5" s="59">
        <v>6</v>
      </c>
      <c r="I5" s="59">
        <v>7</v>
      </c>
      <c r="J5" s="59">
        <v>7</v>
      </c>
      <c r="K5" s="60">
        <f t="shared" si="0"/>
        <v>7.0777777777777784</v>
      </c>
      <c r="L5" s="25" t="str">
        <f t="shared" si="2"/>
        <v>YẾU</v>
      </c>
      <c r="M5" s="25" t="str">
        <f t="shared" si="1"/>
        <v/>
      </c>
    </row>
    <row r="6" spans="1:17" x14ac:dyDescent="0.25">
      <c r="A6" s="25">
        <v>6</v>
      </c>
      <c r="B6" s="25" t="s">
        <v>117</v>
      </c>
      <c r="C6" s="58">
        <v>33451</v>
      </c>
      <c r="D6" s="59">
        <v>6</v>
      </c>
      <c r="E6" s="59">
        <v>8</v>
      </c>
      <c r="F6" s="59">
        <v>5.7</v>
      </c>
      <c r="G6" s="59">
        <v>7.8</v>
      </c>
      <c r="H6" s="59">
        <v>8</v>
      </c>
      <c r="I6" s="59">
        <v>6</v>
      </c>
      <c r="J6" s="59">
        <v>7</v>
      </c>
      <c r="K6" s="60">
        <f t="shared" si="0"/>
        <v>6.9444444444444446</v>
      </c>
      <c r="L6" s="25" t="str">
        <f t="shared" si="2"/>
        <v>YẾU</v>
      </c>
      <c r="M6" s="25" t="str">
        <f t="shared" si="1"/>
        <v/>
      </c>
    </row>
    <row r="7" spans="1:17" x14ac:dyDescent="0.25">
      <c r="A7" s="25">
        <v>7</v>
      </c>
      <c r="B7" s="25" t="s">
        <v>118</v>
      </c>
      <c r="C7" s="58">
        <v>33090</v>
      </c>
      <c r="D7" s="59">
        <v>7</v>
      </c>
      <c r="E7" s="59">
        <v>3.9</v>
      </c>
      <c r="F7" s="59">
        <v>7.5</v>
      </c>
      <c r="G7" s="59">
        <v>5.4</v>
      </c>
      <c r="H7" s="59">
        <v>7</v>
      </c>
      <c r="I7" s="59">
        <v>7</v>
      </c>
      <c r="J7" s="59">
        <v>9</v>
      </c>
      <c r="K7" s="60">
        <f t="shared" si="0"/>
        <v>6.7555555555555555</v>
      </c>
      <c r="L7" s="25" t="str">
        <f t="shared" si="2"/>
        <v>YẾU</v>
      </c>
      <c r="M7" s="25" t="str">
        <f t="shared" si="1"/>
        <v/>
      </c>
    </row>
    <row r="8" spans="1:17" x14ac:dyDescent="0.25">
      <c r="A8" s="25">
        <v>8</v>
      </c>
      <c r="B8" s="25" t="s">
        <v>119</v>
      </c>
      <c r="C8" s="58">
        <v>33457</v>
      </c>
      <c r="D8" s="59">
        <v>7.5</v>
      </c>
      <c r="E8" s="59">
        <v>5.7</v>
      </c>
      <c r="F8" s="59">
        <v>6.7</v>
      </c>
      <c r="G8" s="59">
        <v>6.7</v>
      </c>
      <c r="H8" s="59">
        <v>7</v>
      </c>
      <c r="I8" s="59">
        <v>9</v>
      </c>
      <c r="J8" s="59">
        <v>3</v>
      </c>
      <c r="K8" s="60">
        <f t="shared" si="0"/>
        <v>6.677777777777778</v>
      </c>
      <c r="L8" s="25" t="str">
        <f t="shared" si="2"/>
        <v>YẾU</v>
      </c>
      <c r="M8" s="25" t="str">
        <f t="shared" si="1"/>
        <v/>
      </c>
    </row>
    <row r="9" spans="1:17" x14ac:dyDescent="0.25">
      <c r="A9" s="25">
        <v>9</v>
      </c>
      <c r="B9" s="25" t="s">
        <v>120</v>
      </c>
      <c r="C9" s="58">
        <v>33470</v>
      </c>
      <c r="D9" s="59">
        <v>8</v>
      </c>
      <c r="E9" s="59">
        <v>8.4</v>
      </c>
      <c r="F9" s="59">
        <v>7.6</v>
      </c>
      <c r="G9" s="59">
        <v>8.4</v>
      </c>
      <c r="H9" s="59">
        <v>3</v>
      </c>
      <c r="I9" s="59">
        <v>2</v>
      </c>
      <c r="J9" s="59">
        <v>8</v>
      </c>
      <c r="K9" s="60">
        <f t="shared" si="0"/>
        <v>6.2666666666666666</v>
      </c>
      <c r="L9" s="25" t="str">
        <f t="shared" si="2"/>
        <v>YẾU</v>
      </c>
      <c r="M9" s="25" t="str">
        <f t="shared" si="1"/>
        <v/>
      </c>
    </row>
    <row r="10" spans="1:17" x14ac:dyDescent="0.25">
      <c r="A10" s="25">
        <v>10</v>
      </c>
      <c r="B10" s="25" t="s">
        <v>121</v>
      </c>
      <c r="C10" s="58">
        <v>33841</v>
      </c>
      <c r="D10" s="59">
        <v>6</v>
      </c>
      <c r="E10" s="59">
        <v>3.6</v>
      </c>
      <c r="F10" s="59">
        <v>4.8</v>
      </c>
      <c r="G10" s="59">
        <v>3.6</v>
      </c>
      <c r="H10" s="59">
        <v>6</v>
      </c>
      <c r="I10" s="59">
        <v>7</v>
      </c>
      <c r="J10" s="59">
        <v>5</v>
      </c>
      <c r="K10" s="60">
        <f t="shared" si="0"/>
        <v>5.333333333333333</v>
      </c>
      <c r="L10" s="25" t="str">
        <f t="shared" si="2"/>
        <v>YẾU</v>
      </c>
      <c r="M10" s="25" t="str">
        <f t="shared" si="1"/>
        <v/>
      </c>
    </row>
    <row r="11" spans="1:17" x14ac:dyDescent="0.25">
      <c r="A11" s="25">
        <v>2</v>
      </c>
      <c r="B11" s="25" t="s">
        <v>122</v>
      </c>
      <c r="C11" s="58">
        <v>33416</v>
      </c>
      <c r="D11" s="59">
        <v>2</v>
      </c>
      <c r="E11" s="59"/>
      <c r="F11" s="59">
        <v>8.4</v>
      </c>
      <c r="G11" s="59">
        <v>4.7</v>
      </c>
      <c r="H11" s="59">
        <v>5</v>
      </c>
      <c r="I11" s="59">
        <v>6</v>
      </c>
      <c r="J11" s="59">
        <v>4</v>
      </c>
      <c r="K11" s="60">
        <f t="shared" si="0"/>
        <v>4.1222222222222227</v>
      </c>
      <c r="L11" s="25" t="str">
        <f t="shared" si="2"/>
        <v>YẾU</v>
      </c>
      <c r="M11" s="25" t="str">
        <f t="shared" si="1"/>
        <v/>
      </c>
    </row>
    <row r="12" spans="1:17" x14ac:dyDescent="0.25">
      <c r="A12" s="25">
        <v>1</v>
      </c>
      <c r="B12" s="25" t="s">
        <v>123</v>
      </c>
      <c r="C12" s="58">
        <v>33046</v>
      </c>
      <c r="D12" s="59"/>
      <c r="E12" s="59">
        <v>4.8</v>
      </c>
      <c r="F12" s="59">
        <v>4.8</v>
      </c>
      <c r="G12" s="59">
        <v>7.4</v>
      </c>
      <c r="H12" s="59">
        <v>4</v>
      </c>
      <c r="I12" s="59">
        <v>4</v>
      </c>
      <c r="J12" s="59">
        <v>2</v>
      </c>
      <c r="K12" s="60">
        <f t="shared" si="0"/>
        <v>3.4444444444444446</v>
      </c>
      <c r="L12" s="25" t="str">
        <f t="shared" si="2"/>
        <v>YẾU</v>
      </c>
      <c r="M12" s="25" t="str">
        <f t="shared" si="1"/>
        <v/>
      </c>
    </row>
    <row r="15" spans="1:17" x14ac:dyDescent="0.25">
      <c r="A15" s="227" t="s">
        <v>124</v>
      </c>
      <c r="B15" s="227"/>
      <c r="C15" s="227"/>
      <c r="D15" s="227"/>
      <c r="E15" s="227"/>
      <c r="G15" s="228" t="s">
        <v>125</v>
      </c>
      <c r="H15" s="229"/>
      <c r="I15" s="229"/>
      <c r="J15" s="230"/>
    </row>
    <row r="16" spans="1:17" x14ac:dyDescent="0.25">
      <c r="A16" s="231" t="s">
        <v>126</v>
      </c>
      <c r="B16" s="231"/>
      <c r="C16" s="231"/>
      <c r="D16" s="231"/>
      <c r="E16" s="57" t="s">
        <v>127</v>
      </c>
      <c r="G16" s="56" t="s">
        <v>128</v>
      </c>
      <c r="H16" s="56" t="s">
        <v>129</v>
      </c>
      <c r="I16" s="56" t="s">
        <v>130</v>
      </c>
      <c r="J16" s="56" t="s">
        <v>131</v>
      </c>
    </row>
    <row r="17" spans="1:13" ht="28.5" customHeight="1" x14ac:dyDescent="0.25">
      <c r="A17" s="232" t="s">
        <v>132</v>
      </c>
      <c r="B17" s="233"/>
      <c r="C17" s="233"/>
      <c r="D17" s="234"/>
      <c r="E17" s="57" t="s">
        <v>128</v>
      </c>
      <c r="G17" s="29">
        <f>COUNTIF($L$3:$L$12,G16)</f>
        <v>0</v>
      </c>
      <c r="H17" s="29">
        <f>COUNTIF($L$3:$L$12,H16)</f>
        <v>0</v>
      </c>
      <c r="I17" s="29">
        <f>COUNTIF($L$3:$L$12,I16)</f>
        <v>0</v>
      </c>
      <c r="J17" s="29">
        <f>COUNTIF($L$3:$L$12,J16)</f>
        <v>10</v>
      </c>
    </row>
    <row r="18" spans="1:13" ht="30" customHeight="1" x14ac:dyDescent="0.25">
      <c r="A18" s="225" t="s">
        <v>133</v>
      </c>
      <c r="B18" s="225"/>
      <c r="C18" s="225"/>
      <c r="D18" s="225"/>
      <c r="E18" s="57" t="s">
        <v>129</v>
      </c>
    </row>
    <row r="19" spans="1:13" ht="33" customHeight="1" x14ac:dyDescent="0.25">
      <c r="A19" s="225" t="s">
        <v>134</v>
      </c>
      <c r="B19" s="225"/>
      <c r="C19" s="225"/>
      <c r="D19" s="225"/>
      <c r="E19" s="57" t="s">
        <v>130</v>
      </c>
    </row>
    <row r="20" spans="1:13" x14ac:dyDescent="0.25">
      <c r="A20" s="226" t="s">
        <v>135</v>
      </c>
      <c r="B20" s="226"/>
      <c r="C20" s="226"/>
      <c r="D20" s="226"/>
      <c r="E20" s="57" t="s">
        <v>131</v>
      </c>
    </row>
    <row r="21" spans="1:13" x14ac:dyDescent="0.25">
      <c r="A21" s="54"/>
      <c r="B21" s="54"/>
      <c r="C21" s="54"/>
      <c r="D21" s="54"/>
      <c r="E21" s="55"/>
    </row>
    <row r="22" spans="1:13" x14ac:dyDescent="0.25">
      <c r="A22" s="54"/>
      <c r="B22" s="54"/>
      <c r="C22" s="54"/>
      <c r="D22" s="54"/>
      <c r="E22" s="55"/>
    </row>
    <row r="24" spans="1:13" x14ac:dyDescent="0.25">
      <c r="B24" s="61" t="s">
        <v>136</v>
      </c>
    </row>
    <row r="25" spans="1:13" x14ac:dyDescent="0.25">
      <c r="B25" s="62" t="b">
        <f>OR(L3="GIỎI",L3="KHÁ")</f>
        <v>0</v>
      </c>
    </row>
    <row r="27" spans="1:13" ht="31.5" x14ac:dyDescent="0.25">
      <c r="A27" s="56" t="s">
        <v>107</v>
      </c>
      <c r="B27" s="56" t="s">
        <v>108</v>
      </c>
      <c r="C27" s="56" t="s">
        <v>109</v>
      </c>
      <c r="D27" s="56" t="s">
        <v>85</v>
      </c>
      <c r="E27" s="56" t="s">
        <v>86</v>
      </c>
      <c r="F27" s="56" t="s">
        <v>110</v>
      </c>
      <c r="G27" s="56" t="s">
        <v>88</v>
      </c>
      <c r="H27" s="56" t="s">
        <v>111</v>
      </c>
      <c r="I27" s="56" t="s">
        <v>89</v>
      </c>
      <c r="J27" s="56" t="s">
        <v>90</v>
      </c>
      <c r="K27" s="56" t="s">
        <v>82</v>
      </c>
      <c r="L27" s="57" t="s">
        <v>112</v>
      </c>
      <c r="M27" s="57" t="s">
        <v>113</v>
      </c>
    </row>
    <row r="28" spans="1:13" x14ac:dyDescent="0.25">
      <c r="A28" s="25">
        <v>3</v>
      </c>
      <c r="B28" s="25" t="s">
        <v>114</v>
      </c>
      <c r="C28" s="58">
        <v>33430</v>
      </c>
      <c r="D28" s="59">
        <v>8.3000000000000007</v>
      </c>
      <c r="E28" s="59">
        <v>7.6</v>
      </c>
      <c r="F28" s="59">
        <v>9.1999999999999993</v>
      </c>
      <c r="G28" s="59">
        <v>8.3000000000000007</v>
      </c>
      <c r="H28" s="59">
        <v>8</v>
      </c>
      <c r="I28" s="59">
        <v>8</v>
      </c>
      <c r="J28" s="59">
        <v>8</v>
      </c>
      <c r="K28" s="60">
        <v>8.18888888888889</v>
      </c>
      <c r="L28" s="25" t="s">
        <v>137</v>
      </c>
      <c r="M28" s="25" t="s">
        <v>138</v>
      </c>
    </row>
    <row r="29" spans="1:13" x14ac:dyDescent="0.25">
      <c r="A29" s="25">
        <v>5</v>
      </c>
      <c r="B29" s="25" t="s">
        <v>116</v>
      </c>
      <c r="C29" s="58">
        <v>33817</v>
      </c>
      <c r="D29" s="59">
        <v>6.5</v>
      </c>
      <c r="E29" s="59">
        <v>9.1</v>
      </c>
      <c r="F29" s="59">
        <v>6.7</v>
      </c>
      <c r="G29" s="59">
        <v>8.9</v>
      </c>
      <c r="H29" s="59">
        <v>6</v>
      </c>
      <c r="I29" s="59">
        <v>7</v>
      </c>
      <c r="J29" s="59">
        <v>7</v>
      </c>
      <c r="K29" s="60">
        <v>7.0777777777777784</v>
      </c>
      <c r="L29" s="25" t="s">
        <v>139</v>
      </c>
      <c r="M29" s="25" t="s">
        <v>140</v>
      </c>
    </row>
    <row r="30" spans="1:13" ht="16.5" x14ac:dyDescent="0.25">
      <c r="A30" s="63" t="s">
        <v>141</v>
      </c>
    </row>
    <row r="31" spans="1:13" ht="16.5" x14ac:dyDescent="0.25">
      <c r="A31" s="64" t="s">
        <v>732</v>
      </c>
    </row>
    <row r="32" spans="1:13" ht="16.5" x14ac:dyDescent="0.25">
      <c r="A32" s="64" t="s">
        <v>733</v>
      </c>
    </row>
    <row r="33" spans="1:1" ht="16.5" x14ac:dyDescent="0.25">
      <c r="A33" s="64" t="s">
        <v>734</v>
      </c>
    </row>
    <row r="34" spans="1:1" ht="16.5" x14ac:dyDescent="0.25">
      <c r="A34" s="64" t="s">
        <v>735</v>
      </c>
    </row>
    <row r="35" spans="1:1" ht="16.5" x14ac:dyDescent="0.25">
      <c r="A35" s="64" t="s">
        <v>736</v>
      </c>
    </row>
    <row r="36" spans="1:1" ht="16.5" x14ac:dyDescent="0.25">
      <c r="A36" s="64" t="s">
        <v>737</v>
      </c>
    </row>
    <row r="37" spans="1:1" ht="16.5" x14ac:dyDescent="0.25">
      <c r="A37" s="64" t="s">
        <v>738</v>
      </c>
    </row>
    <row r="38" spans="1:1" ht="16.5" x14ac:dyDescent="0.25">
      <c r="A38" s="64" t="s">
        <v>739</v>
      </c>
    </row>
  </sheetData>
  <mergeCells count="8">
    <mergeCell ref="A19:D19"/>
    <mergeCell ref="A20:D20"/>
    <mergeCell ref="A1:M1"/>
    <mergeCell ref="A15:E15"/>
    <mergeCell ref="G15:J15"/>
    <mergeCell ref="A16:D16"/>
    <mergeCell ref="A17:D17"/>
    <mergeCell ref="A18:D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7"/>
  <sheetViews>
    <sheetView workbookViewId="0">
      <selection sqref="A1:XFD1048576"/>
    </sheetView>
  </sheetViews>
  <sheetFormatPr defaultRowHeight="15.75" outlineLevelRow="2" x14ac:dyDescent="0.25"/>
  <cols>
    <col min="1" max="1" width="10" style="22" customWidth="1"/>
    <col min="2" max="2" width="11.125" style="22" customWidth="1"/>
    <col min="3" max="3" width="11.5" style="89" customWidth="1"/>
    <col min="4" max="4" width="9.875" style="22" customWidth="1"/>
    <col min="5" max="5" width="8.75" style="22" customWidth="1"/>
    <col min="6" max="6" width="7.5" style="22" customWidth="1"/>
    <col min="7" max="7" width="10.375" style="22" customWidth="1"/>
    <col min="8" max="8" width="10.25" style="22" bestFit="1" customWidth="1"/>
    <col min="9" max="9" width="9" style="22"/>
    <col min="10" max="10" width="9.25" style="22" customWidth="1"/>
    <col min="11" max="11" width="11.375" style="22" customWidth="1"/>
    <col min="12" max="12" width="10.75" style="22" customWidth="1"/>
    <col min="13" max="13" width="9.5" style="22" customWidth="1"/>
    <col min="14" max="256" width="9" style="22"/>
    <col min="257" max="257" width="10" style="22" customWidth="1"/>
    <col min="258" max="258" width="11.125" style="22" customWidth="1"/>
    <col min="259" max="259" width="11.5" style="22" customWidth="1"/>
    <col min="260" max="260" width="9.875" style="22" customWidth="1"/>
    <col min="261" max="261" width="8.75" style="22" customWidth="1"/>
    <col min="262" max="262" width="7.5" style="22" customWidth="1"/>
    <col min="263" max="263" width="10.375" style="22" customWidth="1"/>
    <col min="264" max="264" width="10.25" style="22" bestFit="1" customWidth="1"/>
    <col min="265" max="265" width="9" style="22"/>
    <col min="266" max="266" width="9.25" style="22" customWidth="1"/>
    <col min="267" max="267" width="11.375" style="22" customWidth="1"/>
    <col min="268" max="268" width="10.75" style="22" customWidth="1"/>
    <col min="269" max="269" width="9.5" style="22" customWidth="1"/>
    <col min="270" max="512" width="9" style="22"/>
    <col min="513" max="513" width="10" style="22" customWidth="1"/>
    <col min="514" max="514" width="11.125" style="22" customWidth="1"/>
    <col min="515" max="515" width="11.5" style="22" customWidth="1"/>
    <col min="516" max="516" width="9.875" style="22" customWidth="1"/>
    <col min="517" max="517" width="8.75" style="22" customWidth="1"/>
    <col min="518" max="518" width="7.5" style="22" customWidth="1"/>
    <col min="519" max="519" width="10.375" style="22" customWidth="1"/>
    <col min="520" max="520" width="10.25" style="22" bestFit="1" customWidth="1"/>
    <col min="521" max="521" width="9" style="22"/>
    <col min="522" max="522" width="9.25" style="22" customWidth="1"/>
    <col min="523" max="523" width="11.375" style="22" customWidth="1"/>
    <col min="524" max="524" width="10.75" style="22" customWidth="1"/>
    <col min="525" max="525" width="9.5" style="22" customWidth="1"/>
    <col min="526" max="768" width="9" style="22"/>
    <col min="769" max="769" width="10" style="22" customWidth="1"/>
    <col min="770" max="770" width="11.125" style="22" customWidth="1"/>
    <col min="771" max="771" width="11.5" style="22" customWidth="1"/>
    <col min="772" max="772" width="9.875" style="22" customWidth="1"/>
    <col min="773" max="773" width="8.75" style="22" customWidth="1"/>
    <col min="774" max="774" width="7.5" style="22" customWidth="1"/>
    <col min="775" max="775" width="10.375" style="22" customWidth="1"/>
    <col min="776" max="776" width="10.25" style="22" bestFit="1" customWidth="1"/>
    <col min="777" max="777" width="9" style="22"/>
    <col min="778" max="778" width="9.25" style="22" customWidth="1"/>
    <col min="779" max="779" width="11.375" style="22" customWidth="1"/>
    <col min="780" max="780" width="10.75" style="22" customWidth="1"/>
    <col min="781" max="781" width="9.5" style="22" customWidth="1"/>
    <col min="782" max="1024" width="9" style="22"/>
    <col min="1025" max="1025" width="10" style="22" customWidth="1"/>
    <col min="1026" max="1026" width="11.125" style="22" customWidth="1"/>
    <col min="1027" max="1027" width="11.5" style="22" customWidth="1"/>
    <col min="1028" max="1028" width="9.875" style="22" customWidth="1"/>
    <col min="1029" max="1029" width="8.75" style="22" customWidth="1"/>
    <col min="1030" max="1030" width="7.5" style="22" customWidth="1"/>
    <col min="1031" max="1031" width="10.375" style="22" customWidth="1"/>
    <col min="1032" max="1032" width="10.25" style="22" bestFit="1" customWidth="1"/>
    <col min="1033" max="1033" width="9" style="22"/>
    <col min="1034" max="1034" width="9.25" style="22" customWidth="1"/>
    <col min="1035" max="1035" width="11.375" style="22" customWidth="1"/>
    <col min="1036" max="1036" width="10.75" style="22" customWidth="1"/>
    <col min="1037" max="1037" width="9.5" style="22" customWidth="1"/>
    <col min="1038" max="1280" width="9" style="22"/>
    <col min="1281" max="1281" width="10" style="22" customWidth="1"/>
    <col min="1282" max="1282" width="11.125" style="22" customWidth="1"/>
    <col min="1283" max="1283" width="11.5" style="22" customWidth="1"/>
    <col min="1284" max="1284" width="9.875" style="22" customWidth="1"/>
    <col min="1285" max="1285" width="8.75" style="22" customWidth="1"/>
    <col min="1286" max="1286" width="7.5" style="22" customWidth="1"/>
    <col min="1287" max="1287" width="10.375" style="22" customWidth="1"/>
    <col min="1288" max="1288" width="10.25" style="22" bestFit="1" customWidth="1"/>
    <col min="1289" max="1289" width="9" style="22"/>
    <col min="1290" max="1290" width="9.25" style="22" customWidth="1"/>
    <col min="1291" max="1291" width="11.375" style="22" customWidth="1"/>
    <col min="1292" max="1292" width="10.75" style="22" customWidth="1"/>
    <col min="1293" max="1293" width="9.5" style="22" customWidth="1"/>
    <col min="1294" max="1536" width="9" style="22"/>
    <col min="1537" max="1537" width="10" style="22" customWidth="1"/>
    <col min="1538" max="1538" width="11.125" style="22" customWidth="1"/>
    <col min="1539" max="1539" width="11.5" style="22" customWidth="1"/>
    <col min="1540" max="1540" width="9.875" style="22" customWidth="1"/>
    <col min="1541" max="1541" width="8.75" style="22" customWidth="1"/>
    <col min="1542" max="1542" width="7.5" style="22" customWidth="1"/>
    <col min="1543" max="1543" width="10.375" style="22" customWidth="1"/>
    <col min="1544" max="1544" width="10.25" style="22" bestFit="1" customWidth="1"/>
    <col min="1545" max="1545" width="9" style="22"/>
    <col min="1546" max="1546" width="9.25" style="22" customWidth="1"/>
    <col min="1547" max="1547" width="11.375" style="22" customWidth="1"/>
    <col min="1548" max="1548" width="10.75" style="22" customWidth="1"/>
    <col min="1549" max="1549" width="9.5" style="22" customWidth="1"/>
    <col min="1550" max="1792" width="9" style="22"/>
    <col min="1793" max="1793" width="10" style="22" customWidth="1"/>
    <col min="1794" max="1794" width="11.125" style="22" customWidth="1"/>
    <col min="1795" max="1795" width="11.5" style="22" customWidth="1"/>
    <col min="1796" max="1796" width="9.875" style="22" customWidth="1"/>
    <col min="1797" max="1797" width="8.75" style="22" customWidth="1"/>
    <col min="1798" max="1798" width="7.5" style="22" customWidth="1"/>
    <col min="1799" max="1799" width="10.375" style="22" customWidth="1"/>
    <col min="1800" max="1800" width="10.25" style="22" bestFit="1" customWidth="1"/>
    <col min="1801" max="1801" width="9" style="22"/>
    <col min="1802" max="1802" width="9.25" style="22" customWidth="1"/>
    <col min="1803" max="1803" width="11.375" style="22" customWidth="1"/>
    <col min="1804" max="1804" width="10.75" style="22" customWidth="1"/>
    <col min="1805" max="1805" width="9.5" style="22" customWidth="1"/>
    <col min="1806" max="2048" width="9" style="22"/>
    <col min="2049" max="2049" width="10" style="22" customWidth="1"/>
    <col min="2050" max="2050" width="11.125" style="22" customWidth="1"/>
    <col min="2051" max="2051" width="11.5" style="22" customWidth="1"/>
    <col min="2052" max="2052" width="9.875" style="22" customWidth="1"/>
    <col min="2053" max="2053" width="8.75" style="22" customWidth="1"/>
    <col min="2054" max="2054" width="7.5" style="22" customWidth="1"/>
    <col min="2055" max="2055" width="10.375" style="22" customWidth="1"/>
    <col min="2056" max="2056" width="10.25" style="22" bestFit="1" customWidth="1"/>
    <col min="2057" max="2057" width="9" style="22"/>
    <col min="2058" max="2058" width="9.25" style="22" customWidth="1"/>
    <col min="2059" max="2059" width="11.375" style="22" customWidth="1"/>
    <col min="2060" max="2060" width="10.75" style="22" customWidth="1"/>
    <col min="2061" max="2061" width="9.5" style="22" customWidth="1"/>
    <col min="2062" max="2304" width="9" style="22"/>
    <col min="2305" max="2305" width="10" style="22" customWidth="1"/>
    <col min="2306" max="2306" width="11.125" style="22" customWidth="1"/>
    <col min="2307" max="2307" width="11.5" style="22" customWidth="1"/>
    <col min="2308" max="2308" width="9.875" style="22" customWidth="1"/>
    <col min="2309" max="2309" width="8.75" style="22" customWidth="1"/>
    <col min="2310" max="2310" width="7.5" style="22" customWidth="1"/>
    <col min="2311" max="2311" width="10.375" style="22" customWidth="1"/>
    <col min="2312" max="2312" width="10.25" style="22" bestFit="1" customWidth="1"/>
    <col min="2313" max="2313" width="9" style="22"/>
    <col min="2314" max="2314" width="9.25" style="22" customWidth="1"/>
    <col min="2315" max="2315" width="11.375" style="22" customWidth="1"/>
    <col min="2316" max="2316" width="10.75" style="22" customWidth="1"/>
    <col min="2317" max="2317" width="9.5" style="22" customWidth="1"/>
    <col min="2318" max="2560" width="9" style="22"/>
    <col min="2561" max="2561" width="10" style="22" customWidth="1"/>
    <col min="2562" max="2562" width="11.125" style="22" customWidth="1"/>
    <col min="2563" max="2563" width="11.5" style="22" customWidth="1"/>
    <col min="2564" max="2564" width="9.875" style="22" customWidth="1"/>
    <col min="2565" max="2565" width="8.75" style="22" customWidth="1"/>
    <col min="2566" max="2566" width="7.5" style="22" customWidth="1"/>
    <col min="2567" max="2567" width="10.375" style="22" customWidth="1"/>
    <col min="2568" max="2568" width="10.25" style="22" bestFit="1" customWidth="1"/>
    <col min="2569" max="2569" width="9" style="22"/>
    <col min="2570" max="2570" width="9.25" style="22" customWidth="1"/>
    <col min="2571" max="2571" width="11.375" style="22" customWidth="1"/>
    <col min="2572" max="2572" width="10.75" style="22" customWidth="1"/>
    <col min="2573" max="2573" width="9.5" style="22" customWidth="1"/>
    <col min="2574" max="2816" width="9" style="22"/>
    <col min="2817" max="2817" width="10" style="22" customWidth="1"/>
    <col min="2818" max="2818" width="11.125" style="22" customWidth="1"/>
    <col min="2819" max="2819" width="11.5" style="22" customWidth="1"/>
    <col min="2820" max="2820" width="9.875" style="22" customWidth="1"/>
    <col min="2821" max="2821" width="8.75" style="22" customWidth="1"/>
    <col min="2822" max="2822" width="7.5" style="22" customWidth="1"/>
    <col min="2823" max="2823" width="10.375" style="22" customWidth="1"/>
    <col min="2824" max="2824" width="10.25" style="22" bestFit="1" customWidth="1"/>
    <col min="2825" max="2825" width="9" style="22"/>
    <col min="2826" max="2826" width="9.25" style="22" customWidth="1"/>
    <col min="2827" max="2827" width="11.375" style="22" customWidth="1"/>
    <col min="2828" max="2828" width="10.75" style="22" customWidth="1"/>
    <col min="2829" max="2829" width="9.5" style="22" customWidth="1"/>
    <col min="2830" max="3072" width="9" style="22"/>
    <col min="3073" max="3073" width="10" style="22" customWidth="1"/>
    <col min="3074" max="3074" width="11.125" style="22" customWidth="1"/>
    <col min="3075" max="3075" width="11.5" style="22" customWidth="1"/>
    <col min="3076" max="3076" width="9.875" style="22" customWidth="1"/>
    <col min="3077" max="3077" width="8.75" style="22" customWidth="1"/>
    <col min="3078" max="3078" width="7.5" style="22" customWidth="1"/>
    <col min="3079" max="3079" width="10.375" style="22" customWidth="1"/>
    <col min="3080" max="3080" width="10.25" style="22" bestFit="1" customWidth="1"/>
    <col min="3081" max="3081" width="9" style="22"/>
    <col min="3082" max="3082" width="9.25" style="22" customWidth="1"/>
    <col min="3083" max="3083" width="11.375" style="22" customWidth="1"/>
    <col min="3084" max="3084" width="10.75" style="22" customWidth="1"/>
    <col min="3085" max="3085" width="9.5" style="22" customWidth="1"/>
    <col min="3086" max="3328" width="9" style="22"/>
    <col min="3329" max="3329" width="10" style="22" customWidth="1"/>
    <col min="3330" max="3330" width="11.125" style="22" customWidth="1"/>
    <col min="3331" max="3331" width="11.5" style="22" customWidth="1"/>
    <col min="3332" max="3332" width="9.875" style="22" customWidth="1"/>
    <col min="3333" max="3333" width="8.75" style="22" customWidth="1"/>
    <col min="3334" max="3334" width="7.5" style="22" customWidth="1"/>
    <col min="3335" max="3335" width="10.375" style="22" customWidth="1"/>
    <col min="3336" max="3336" width="10.25" style="22" bestFit="1" customWidth="1"/>
    <col min="3337" max="3337" width="9" style="22"/>
    <col min="3338" max="3338" width="9.25" style="22" customWidth="1"/>
    <col min="3339" max="3339" width="11.375" style="22" customWidth="1"/>
    <col min="3340" max="3340" width="10.75" style="22" customWidth="1"/>
    <col min="3341" max="3341" width="9.5" style="22" customWidth="1"/>
    <col min="3342" max="3584" width="9" style="22"/>
    <col min="3585" max="3585" width="10" style="22" customWidth="1"/>
    <col min="3586" max="3586" width="11.125" style="22" customWidth="1"/>
    <col min="3587" max="3587" width="11.5" style="22" customWidth="1"/>
    <col min="3588" max="3588" width="9.875" style="22" customWidth="1"/>
    <col min="3589" max="3589" width="8.75" style="22" customWidth="1"/>
    <col min="3590" max="3590" width="7.5" style="22" customWidth="1"/>
    <col min="3591" max="3591" width="10.375" style="22" customWidth="1"/>
    <col min="3592" max="3592" width="10.25" style="22" bestFit="1" customWidth="1"/>
    <col min="3593" max="3593" width="9" style="22"/>
    <col min="3594" max="3594" width="9.25" style="22" customWidth="1"/>
    <col min="3595" max="3595" width="11.375" style="22" customWidth="1"/>
    <col min="3596" max="3596" width="10.75" style="22" customWidth="1"/>
    <col min="3597" max="3597" width="9.5" style="22" customWidth="1"/>
    <col min="3598" max="3840" width="9" style="22"/>
    <col min="3841" max="3841" width="10" style="22" customWidth="1"/>
    <col min="3842" max="3842" width="11.125" style="22" customWidth="1"/>
    <col min="3843" max="3843" width="11.5" style="22" customWidth="1"/>
    <col min="3844" max="3844" width="9.875" style="22" customWidth="1"/>
    <col min="3845" max="3845" width="8.75" style="22" customWidth="1"/>
    <col min="3846" max="3846" width="7.5" style="22" customWidth="1"/>
    <col min="3847" max="3847" width="10.375" style="22" customWidth="1"/>
    <col min="3848" max="3848" width="10.25" style="22" bestFit="1" customWidth="1"/>
    <col min="3849" max="3849" width="9" style="22"/>
    <col min="3850" max="3850" width="9.25" style="22" customWidth="1"/>
    <col min="3851" max="3851" width="11.375" style="22" customWidth="1"/>
    <col min="3852" max="3852" width="10.75" style="22" customWidth="1"/>
    <col min="3853" max="3853" width="9.5" style="22" customWidth="1"/>
    <col min="3854" max="4096" width="9" style="22"/>
    <col min="4097" max="4097" width="10" style="22" customWidth="1"/>
    <col min="4098" max="4098" width="11.125" style="22" customWidth="1"/>
    <col min="4099" max="4099" width="11.5" style="22" customWidth="1"/>
    <col min="4100" max="4100" width="9.875" style="22" customWidth="1"/>
    <col min="4101" max="4101" width="8.75" style="22" customWidth="1"/>
    <col min="4102" max="4102" width="7.5" style="22" customWidth="1"/>
    <col min="4103" max="4103" width="10.375" style="22" customWidth="1"/>
    <col min="4104" max="4104" width="10.25" style="22" bestFit="1" customWidth="1"/>
    <col min="4105" max="4105" width="9" style="22"/>
    <col min="4106" max="4106" width="9.25" style="22" customWidth="1"/>
    <col min="4107" max="4107" width="11.375" style="22" customWidth="1"/>
    <col min="4108" max="4108" width="10.75" style="22" customWidth="1"/>
    <col min="4109" max="4109" width="9.5" style="22" customWidth="1"/>
    <col min="4110" max="4352" width="9" style="22"/>
    <col min="4353" max="4353" width="10" style="22" customWidth="1"/>
    <col min="4354" max="4354" width="11.125" style="22" customWidth="1"/>
    <col min="4355" max="4355" width="11.5" style="22" customWidth="1"/>
    <col min="4356" max="4356" width="9.875" style="22" customWidth="1"/>
    <col min="4357" max="4357" width="8.75" style="22" customWidth="1"/>
    <col min="4358" max="4358" width="7.5" style="22" customWidth="1"/>
    <col min="4359" max="4359" width="10.375" style="22" customWidth="1"/>
    <col min="4360" max="4360" width="10.25" style="22" bestFit="1" customWidth="1"/>
    <col min="4361" max="4361" width="9" style="22"/>
    <col min="4362" max="4362" width="9.25" style="22" customWidth="1"/>
    <col min="4363" max="4363" width="11.375" style="22" customWidth="1"/>
    <col min="4364" max="4364" width="10.75" style="22" customWidth="1"/>
    <col min="4365" max="4365" width="9.5" style="22" customWidth="1"/>
    <col min="4366" max="4608" width="9" style="22"/>
    <col min="4609" max="4609" width="10" style="22" customWidth="1"/>
    <col min="4610" max="4610" width="11.125" style="22" customWidth="1"/>
    <col min="4611" max="4611" width="11.5" style="22" customWidth="1"/>
    <col min="4612" max="4612" width="9.875" style="22" customWidth="1"/>
    <col min="4613" max="4613" width="8.75" style="22" customWidth="1"/>
    <col min="4614" max="4614" width="7.5" style="22" customWidth="1"/>
    <col min="4615" max="4615" width="10.375" style="22" customWidth="1"/>
    <col min="4616" max="4616" width="10.25" style="22" bestFit="1" customWidth="1"/>
    <col min="4617" max="4617" width="9" style="22"/>
    <col min="4618" max="4618" width="9.25" style="22" customWidth="1"/>
    <col min="4619" max="4619" width="11.375" style="22" customWidth="1"/>
    <col min="4620" max="4620" width="10.75" style="22" customWidth="1"/>
    <col min="4621" max="4621" width="9.5" style="22" customWidth="1"/>
    <col min="4622" max="4864" width="9" style="22"/>
    <col min="4865" max="4865" width="10" style="22" customWidth="1"/>
    <col min="4866" max="4866" width="11.125" style="22" customWidth="1"/>
    <col min="4867" max="4867" width="11.5" style="22" customWidth="1"/>
    <col min="4868" max="4868" width="9.875" style="22" customWidth="1"/>
    <col min="4869" max="4869" width="8.75" style="22" customWidth="1"/>
    <col min="4870" max="4870" width="7.5" style="22" customWidth="1"/>
    <col min="4871" max="4871" width="10.375" style="22" customWidth="1"/>
    <col min="4872" max="4872" width="10.25" style="22" bestFit="1" customWidth="1"/>
    <col min="4873" max="4873" width="9" style="22"/>
    <col min="4874" max="4874" width="9.25" style="22" customWidth="1"/>
    <col min="4875" max="4875" width="11.375" style="22" customWidth="1"/>
    <col min="4876" max="4876" width="10.75" style="22" customWidth="1"/>
    <col min="4877" max="4877" width="9.5" style="22" customWidth="1"/>
    <col min="4878" max="5120" width="9" style="22"/>
    <col min="5121" max="5121" width="10" style="22" customWidth="1"/>
    <col min="5122" max="5122" width="11.125" style="22" customWidth="1"/>
    <col min="5123" max="5123" width="11.5" style="22" customWidth="1"/>
    <col min="5124" max="5124" width="9.875" style="22" customWidth="1"/>
    <col min="5125" max="5125" width="8.75" style="22" customWidth="1"/>
    <col min="5126" max="5126" width="7.5" style="22" customWidth="1"/>
    <col min="5127" max="5127" width="10.375" style="22" customWidth="1"/>
    <col min="5128" max="5128" width="10.25" style="22" bestFit="1" customWidth="1"/>
    <col min="5129" max="5129" width="9" style="22"/>
    <col min="5130" max="5130" width="9.25" style="22" customWidth="1"/>
    <col min="5131" max="5131" width="11.375" style="22" customWidth="1"/>
    <col min="5132" max="5132" width="10.75" style="22" customWidth="1"/>
    <col min="5133" max="5133" width="9.5" style="22" customWidth="1"/>
    <col min="5134" max="5376" width="9" style="22"/>
    <col min="5377" max="5377" width="10" style="22" customWidth="1"/>
    <col min="5378" max="5378" width="11.125" style="22" customWidth="1"/>
    <col min="5379" max="5379" width="11.5" style="22" customWidth="1"/>
    <col min="5380" max="5380" width="9.875" style="22" customWidth="1"/>
    <col min="5381" max="5381" width="8.75" style="22" customWidth="1"/>
    <col min="5382" max="5382" width="7.5" style="22" customWidth="1"/>
    <col min="5383" max="5383" width="10.375" style="22" customWidth="1"/>
    <col min="5384" max="5384" width="10.25" style="22" bestFit="1" customWidth="1"/>
    <col min="5385" max="5385" width="9" style="22"/>
    <col min="5386" max="5386" width="9.25" style="22" customWidth="1"/>
    <col min="5387" max="5387" width="11.375" style="22" customWidth="1"/>
    <col min="5388" max="5388" width="10.75" style="22" customWidth="1"/>
    <col min="5389" max="5389" width="9.5" style="22" customWidth="1"/>
    <col min="5390" max="5632" width="9" style="22"/>
    <col min="5633" max="5633" width="10" style="22" customWidth="1"/>
    <col min="5634" max="5634" width="11.125" style="22" customWidth="1"/>
    <col min="5635" max="5635" width="11.5" style="22" customWidth="1"/>
    <col min="5636" max="5636" width="9.875" style="22" customWidth="1"/>
    <col min="5637" max="5637" width="8.75" style="22" customWidth="1"/>
    <col min="5638" max="5638" width="7.5" style="22" customWidth="1"/>
    <col min="5639" max="5639" width="10.375" style="22" customWidth="1"/>
    <col min="5640" max="5640" width="10.25" style="22" bestFit="1" customWidth="1"/>
    <col min="5641" max="5641" width="9" style="22"/>
    <col min="5642" max="5642" width="9.25" style="22" customWidth="1"/>
    <col min="5643" max="5643" width="11.375" style="22" customWidth="1"/>
    <col min="5644" max="5644" width="10.75" style="22" customWidth="1"/>
    <col min="5645" max="5645" width="9.5" style="22" customWidth="1"/>
    <col min="5646" max="5888" width="9" style="22"/>
    <col min="5889" max="5889" width="10" style="22" customWidth="1"/>
    <col min="5890" max="5890" width="11.125" style="22" customWidth="1"/>
    <col min="5891" max="5891" width="11.5" style="22" customWidth="1"/>
    <col min="5892" max="5892" width="9.875" style="22" customWidth="1"/>
    <col min="5893" max="5893" width="8.75" style="22" customWidth="1"/>
    <col min="5894" max="5894" width="7.5" style="22" customWidth="1"/>
    <col min="5895" max="5895" width="10.375" style="22" customWidth="1"/>
    <col min="5896" max="5896" width="10.25" style="22" bestFit="1" customWidth="1"/>
    <col min="5897" max="5897" width="9" style="22"/>
    <col min="5898" max="5898" width="9.25" style="22" customWidth="1"/>
    <col min="5899" max="5899" width="11.375" style="22" customWidth="1"/>
    <col min="5900" max="5900" width="10.75" style="22" customWidth="1"/>
    <col min="5901" max="5901" width="9.5" style="22" customWidth="1"/>
    <col min="5902" max="6144" width="9" style="22"/>
    <col min="6145" max="6145" width="10" style="22" customWidth="1"/>
    <col min="6146" max="6146" width="11.125" style="22" customWidth="1"/>
    <col min="6147" max="6147" width="11.5" style="22" customWidth="1"/>
    <col min="6148" max="6148" width="9.875" style="22" customWidth="1"/>
    <col min="6149" max="6149" width="8.75" style="22" customWidth="1"/>
    <col min="6150" max="6150" width="7.5" style="22" customWidth="1"/>
    <col min="6151" max="6151" width="10.375" style="22" customWidth="1"/>
    <col min="6152" max="6152" width="10.25" style="22" bestFit="1" customWidth="1"/>
    <col min="6153" max="6153" width="9" style="22"/>
    <col min="6154" max="6154" width="9.25" style="22" customWidth="1"/>
    <col min="6155" max="6155" width="11.375" style="22" customWidth="1"/>
    <col min="6156" max="6156" width="10.75" style="22" customWidth="1"/>
    <col min="6157" max="6157" width="9.5" style="22" customWidth="1"/>
    <col min="6158" max="6400" width="9" style="22"/>
    <col min="6401" max="6401" width="10" style="22" customWidth="1"/>
    <col min="6402" max="6402" width="11.125" style="22" customWidth="1"/>
    <col min="6403" max="6403" width="11.5" style="22" customWidth="1"/>
    <col min="6404" max="6404" width="9.875" style="22" customWidth="1"/>
    <col min="6405" max="6405" width="8.75" style="22" customWidth="1"/>
    <col min="6406" max="6406" width="7.5" style="22" customWidth="1"/>
    <col min="6407" max="6407" width="10.375" style="22" customWidth="1"/>
    <col min="6408" max="6408" width="10.25" style="22" bestFit="1" customWidth="1"/>
    <col min="6409" max="6409" width="9" style="22"/>
    <col min="6410" max="6410" width="9.25" style="22" customWidth="1"/>
    <col min="6411" max="6411" width="11.375" style="22" customWidth="1"/>
    <col min="6412" max="6412" width="10.75" style="22" customWidth="1"/>
    <col min="6413" max="6413" width="9.5" style="22" customWidth="1"/>
    <col min="6414" max="6656" width="9" style="22"/>
    <col min="6657" max="6657" width="10" style="22" customWidth="1"/>
    <col min="6658" max="6658" width="11.125" style="22" customWidth="1"/>
    <col min="6659" max="6659" width="11.5" style="22" customWidth="1"/>
    <col min="6660" max="6660" width="9.875" style="22" customWidth="1"/>
    <col min="6661" max="6661" width="8.75" style="22" customWidth="1"/>
    <col min="6662" max="6662" width="7.5" style="22" customWidth="1"/>
    <col min="6663" max="6663" width="10.375" style="22" customWidth="1"/>
    <col min="6664" max="6664" width="10.25" style="22" bestFit="1" customWidth="1"/>
    <col min="6665" max="6665" width="9" style="22"/>
    <col min="6666" max="6666" width="9.25" style="22" customWidth="1"/>
    <col min="6667" max="6667" width="11.375" style="22" customWidth="1"/>
    <col min="6668" max="6668" width="10.75" style="22" customWidth="1"/>
    <col min="6669" max="6669" width="9.5" style="22" customWidth="1"/>
    <col min="6670" max="6912" width="9" style="22"/>
    <col min="6913" max="6913" width="10" style="22" customWidth="1"/>
    <col min="6914" max="6914" width="11.125" style="22" customWidth="1"/>
    <col min="6915" max="6915" width="11.5" style="22" customWidth="1"/>
    <col min="6916" max="6916" width="9.875" style="22" customWidth="1"/>
    <col min="6917" max="6917" width="8.75" style="22" customWidth="1"/>
    <col min="6918" max="6918" width="7.5" style="22" customWidth="1"/>
    <col min="6919" max="6919" width="10.375" style="22" customWidth="1"/>
    <col min="6920" max="6920" width="10.25" style="22" bestFit="1" customWidth="1"/>
    <col min="6921" max="6921" width="9" style="22"/>
    <col min="6922" max="6922" width="9.25" style="22" customWidth="1"/>
    <col min="6923" max="6923" width="11.375" style="22" customWidth="1"/>
    <col min="6924" max="6924" width="10.75" style="22" customWidth="1"/>
    <col min="6925" max="6925" width="9.5" style="22" customWidth="1"/>
    <col min="6926" max="7168" width="9" style="22"/>
    <col min="7169" max="7169" width="10" style="22" customWidth="1"/>
    <col min="7170" max="7170" width="11.125" style="22" customWidth="1"/>
    <col min="7171" max="7171" width="11.5" style="22" customWidth="1"/>
    <col min="7172" max="7172" width="9.875" style="22" customWidth="1"/>
    <col min="7173" max="7173" width="8.75" style="22" customWidth="1"/>
    <col min="7174" max="7174" width="7.5" style="22" customWidth="1"/>
    <col min="7175" max="7175" width="10.375" style="22" customWidth="1"/>
    <col min="7176" max="7176" width="10.25" style="22" bestFit="1" customWidth="1"/>
    <col min="7177" max="7177" width="9" style="22"/>
    <col min="7178" max="7178" width="9.25" style="22" customWidth="1"/>
    <col min="7179" max="7179" width="11.375" style="22" customWidth="1"/>
    <col min="7180" max="7180" width="10.75" style="22" customWidth="1"/>
    <col min="7181" max="7181" width="9.5" style="22" customWidth="1"/>
    <col min="7182" max="7424" width="9" style="22"/>
    <col min="7425" max="7425" width="10" style="22" customWidth="1"/>
    <col min="7426" max="7426" width="11.125" style="22" customWidth="1"/>
    <col min="7427" max="7427" width="11.5" style="22" customWidth="1"/>
    <col min="7428" max="7428" width="9.875" style="22" customWidth="1"/>
    <col min="7429" max="7429" width="8.75" style="22" customWidth="1"/>
    <col min="7430" max="7430" width="7.5" style="22" customWidth="1"/>
    <col min="7431" max="7431" width="10.375" style="22" customWidth="1"/>
    <col min="7432" max="7432" width="10.25" style="22" bestFit="1" customWidth="1"/>
    <col min="7433" max="7433" width="9" style="22"/>
    <col min="7434" max="7434" width="9.25" style="22" customWidth="1"/>
    <col min="7435" max="7435" width="11.375" style="22" customWidth="1"/>
    <col min="7436" max="7436" width="10.75" style="22" customWidth="1"/>
    <col min="7437" max="7437" width="9.5" style="22" customWidth="1"/>
    <col min="7438" max="7680" width="9" style="22"/>
    <col min="7681" max="7681" width="10" style="22" customWidth="1"/>
    <col min="7682" max="7682" width="11.125" style="22" customWidth="1"/>
    <col min="7683" max="7683" width="11.5" style="22" customWidth="1"/>
    <col min="7684" max="7684" width="9.875" style="22" customWidth="1"/>
    <col min="7685" max="7685" width="8.75" style="22" customWidth="1"/>
    <col min="7686" max="7686" width="7.5" style="22" customWidth="1"/>
    <col min="7687" max="7687" width="10.375" style="22" customWidth="1"/>
    <col min="7688" max="7688" width="10.25" style="22" bestFit="1" customWidth="1"/>
    <col min="7689" max="7689" width="9" style="22"/>
    <col min="7690" max="7690" width="9.25" style="22" customWidth="1"/>
    <col min="7691" max="7691" width="11.375" style="22" customWidth="1"/>
    <col min="7692" max="7692" width="10.75" style="22" customWidth="1"/>
    <col min="7693" max="7693" width="9.5" style="22" customWidth="1"/>
    <col min="7694" max="7936" width="9" style="22"/>
    <col min="7937" max="7937" width="10" style="22" customWidth="1"/>
    <col min="7938" max="7938" width="11.125" style="22" customWidth="1"/>
    <col min="7939" max="7939" width="11.5" style="22" customWidth="1"/>
    <col min="7940" max="7940" width="9.875" style="22" customWidth="1"/>
    <col min="7941" max="7941" width="8.75" style="22" customWidth="1"/>
    <col min="7942" max="7942" width="7.5" style="22" customWidth="1"/>
    <col min="7943" max="7943" width="10.375" style="22" customWidth="1"/>
    <col min="7944" max="7944" width="10.25" style="22" bestFit="1" customWidth="1"/>
    <col min="7945" max="7945" width="9" style="22"/>
    <col min="7946" max="7946" width="9.25" style="22" customWidth="1"/>
    <col min="7947" max="7947" width="11.375" style="22" customWidth="1"/>
    <col min="7948" max="7948" width="10.75" style="22" customWidth="1"/>
    <col min="7949" max="7949" width="9.5" style="22" customWidth="1"/>
    <col min="7950" max="8192" width="9" style="22"/>
    <col min="8193" max="8193" width="10" style="22" customWidth="1"/>
    <col min="8194" max="8194" width="11.125" style="22" customWidth="1"/>
    <col min="8195" max="8195" width="11.5" style="22" customWidth="1"/>
    <col min="8196" max="8196" width="9.875" style="22" customWidth="1"/>
    <col min="8197" max="8197" width="8.75" style="22" customWidth="1"/>
    <col min="8198" max="8198" width="7.5" style="22" customWidth="1"/>
    <col min="8199" max="8199" width="10.375" style="22" customWidth="1"/>
    <col min="8200" max="8200" width="10.25" style="22" bestFit="1" customWidth="1"/>
    <col min="8201" max="8201" width="9" style="22"/>
    <col min="8202" max="8202" width="9.25" style="22" customWidth="1"/>
    <col min="8203" max="8203" width="11.375" style="22" customWidth="1"/>
    <col min="8204" max="8204" width="10.75" style="22" customWidth="1"/>
    <col min="8205" max="8205" width="9.5" style="22" customWidth="1"/>
    <col min="8206" max="8448" width="9" style="22"/>
    <col min="8449" max="8449" width="10" style="22" customWidth="1"/>
    <col min="8450" max="8450" width="11.125" style="22" customWidth="1"/>
    <col min="8451" max="8451" width="11.5" style="22" customWidth="1"/>
    <col min="8452" max="8452" width="9.875" style="22" customWidth="1"/>
    <col min="8453" max="8453" width="8.75" style="22" customWidth="1"/>
    <col min="8454" max="8454" width="7.5" style="22" customWidth="1"/>
    <col min="8455" max="8455" width="10.375" style="22" customWidth="1"/>
    <col min="8456" max="8456" width="10.25" style="22" bestFit="1" customWidth="1"/>
    <col min="8457" max="8457" width="9" style="22"/>
    <col min="8458" max="8458" width="9.25" style="22" customWidth="1"/>
    <col min="8459" max="8459" width="11.375" style="22" customWidth="1"/>
    <col min="8460" max="8460" width="10.75" style="22" customWidth="1"/>
    <col min="8461" max="8461" width="9.5" style="22" customWidth="1"/>
    <col min="8462" max="8704" width="9" style="22"/>
    <col min="8705" max="8705" width="10" style="22" customWidth="1"/>
    <col min="8706" max="8706" width="11.125" style="22" customWidth="1"/>
    <col min="8707" max="8707" width="11.5" style="22" customWidth="1"/>
    <col min="8708" max="8708" width="9.875" style="22" customWidth="1"/>
    <col min="8709" max="8709" width="8.75" style="22" customWidth="1"/>
    <col min="8710" max="8710" width="7.5" style="22" customWidth="1"/>
    <col min="8711" max="8711" width="10.375" style="22" customWidth="1"/>
    <col min="8712" max="8712" width="10.25" style="22" bestFit="1" customWidth="1"/>
    <col min="8713" max="8713" width="9" style="22"/>
    <col min="8714" max="8714" width="9.25" style="22" customWidth="1"/>
    <col min="8715" max="8715" width="11.375" style="22" customWidth="1"/>
    <col min="8716" max="8716" width="10.75" style="22" customWidth="1"/>
    <col min="8717" max="8717" width="9.5" style="22" customWidth="1"/>
    <col min="8718" max="8960" width="9" style="22"/>
    <col min="8961" max="8961" width="10" style="22" customWidth="1"/>
    <col min="8962" max="8962" width="11.125" style="22" customWidth="1"/>
    <col min="8963" max="8963" width="11.5" style="22" customWidth="1"/>
    <col min="8964" max="8964" width="9.875" style="22" customWidth="1"/>
    <col min="8965" max="8965" width="8.75" style="22" customWidth="1"/>
    <col min="8966" max="8966" width="7.5" style="22" customWidth="1"/>
    <col min="8967" max="8967" width="10.375" style="22" customWidth="1"/>
    <col min="8968" max="8968" width="10.25" style="22" bestFit="1" customWidth="1"/>
    <col min="8969" max="8969" width="9" style="22"/>
    <col min="8970" max="8970" width="9.25" style="22" customWidth="1"/>
    <col min="8971" max="8971" width="11.375" style="22" customWidth="1"/>
    <col min="8972" max="8972" width="10.75" style="22" customWidth="1"/>
    <col min="8973" max="8973" width="9.5" style="22" customWidth="1"/>
    <col min="8974" max="9216" width="9" style="22"/>
    <col min="9217" max="9217" width="10" style="22" customWidth="1"/>
    <col min="9218" max="9218" width="11.125" style="22" customWidth="1"/>
    <col min="9219" max="9219" width="11.5" style="22" customWidth="1"/>
    <col min="9220" max="9220" width="9.875" style="22" customWidth="1"/>
    <col min="9221" max="9221" width="8.75" style="22" customWidth="1"/>
    <col min="9222" max="9222" width="7.5" style="22" customWidth="1"/>
    <col min="9223" max="9223" width="10.375" style="22" customWidth="1"/>
    <col min="9224" max="9224" width="10.25" style="22" bestFit="1" customWidth="1"/>
    <col min="9225" max="9225" width="9" style="22"/>
    <col min="9226" max="9226" width="9.25" style="22" customWidth="1"/>
    <col min="9227" max="9227" width="11.375" style="22" customWidth="1"/>
    <col min="9228" max="9228" width="10.75" style="22" customWidth="1"/>
    <col min="9229" max="9229" width="9.5" style="22" customWidth="1"/>
    <col min="9230" max="9472" width="9" style="22"/>
    <col min="9473" max="9473" width="10" style="22" customWidth="1"/>
    <col min="9474" max="9474" width="11.125" style="22" customWidth="1"/>
    <col min="9475" max="9475" width="11.5" style="22" customWidth="1"/>
    <col min="9476" max="9476" width="9.875" style="22" customWidth="1"/>
    <col min="9477" max="9477" width="8.75" style="22" customWidth="1"/>
    <col min="9478" max="9478" width="7.5" style="22" customWidth="1"/>
    <col min="9479" max="9479" width="10.375" style="22" customWidth="1"/>
    <col min="9480" max="9480" width="10.25" style="22" bestFit="1" customWidth="1"/>
    <col min="9481" max="9481" width="9" style="22"/>
    <col min="9482" max="9482" width="9.25" style="22" customWidth="1"/>
    <col min="9483" max="9483" width="11.375" style="22" customWidth="1"/>
    <col min="9484" max="9484" width="10.75" style="22" customWidth="1"/>
    <col min="9485" max="9485" width="9.5" style="22" customWidth="1"/>
    <col min="9486" max="9728" width="9" style="22"/>
    <col min="9729" max="9729" width="10" style="22" customWidth="1"/>
    <col min="9730" max="9730" width="11.125" style="22" customWidth="1"/>
    <col min="9731" max="9731" width="11.5" style="22" customWidth="1"/>
    <col min="9732" max="9732" width="9.875" style="22" customWidth="1"/>
    <col min="9733" max="9733" width="8.75" style="22" customWidth="1"/>
    <col min="9734" max="9734" width="7.5" style="22" customWidth="1"/>
    <col min="9735" max="9735" width="10.375" style="22" customWidth="1"/>
    <col min="9736" max="9736" width="10.25" style="22" bestFit="1" customWidth="1"/>
    <col min="9737" max="9737" width="9" style="22"/>
    <col min="9738" max="9738" width="9.25" style="22" customWidth="1"/>
    <col min="9739" max="9739" width="11.375" style="22" customWidth="1"/>
    <col min="9740" max="9740" width="10.75" style="22" customWidth="1"/>
    <col min="9741" max="9741" width="9.5" style="22" customWidth="1"/>
    <col min="9742" max="9984" width="9" style="22"/>
    <col min="9985" max="9985" width="10" style="22" customWidth="1"/>
    <col min="9986" max="9986" width="11.125" style="22" customWidth="1"/>
    <col min="9987" max="9987" width="11.5" style="22" customWidth="1"/>
    <col min="9988" max="9988" width="9.875" style="22" customWidth="1"/>
    <col min="9989" max="9989" width="8.75" style="22" customWidth="1"/>
    <col min="9990" max="9990" width="7.5" style="22" customWidth="1"/>
    <col min="9991" max="9991" width="10.375" style="22" customWidth="1"/>
    <col min="9992" max="9992" width="10.25" style="22" bestFit="1" customWidth="1"/>
    <col min="9993" max="9993" width="9" style="22"/>
    <col min="9994" max="9994" width="9.25" style="22" customWidth="1"/>
    <col min="9995" max="9995" width="11.375" style="22" customWidth="1"/>
    <col min="9996" max="9996" width="10.75" style="22" customWidth="1"/>
    <col min="9997" max="9997" width="9.5" style="22" customWidth="1"/>
    <col min="9998" max="10240" width="9" style="22"/>
    <col min="10241" max="10241" width="10" style="22" customWidth="1"/>
    <col min="10242" max="10242" width="11.125" style="22" customWidth="1"/>
    <col min="10243" max="10243" width="11.5" style="22" customWidth="1"/>
    <col min="10244" max="10244" width="9.875" style="22" customWidth="1"/>
    <col min="10245" max="10245" width="8.75" style="22" customWidth="1"/>
    <col min="10246" max="10246" width="7.5" style="22" customWidth="1"/>
    <col min="10247" max="10247" width="10.375" style="22" customWidth="1"/>
    <col min="10248" max="10248" width="10.25" style="22" bestFit="1" customWidth="1"/>
    <col min="10249" max="10249" width="9" style="22"/>
    <col min="10250" max="10250" width="9.25" style="22" customWidth="1"/>
    <col min="10251" max="10251" width="11.375" style="22" customWidth="1"/>
    <col min="10252" max="10252" width="10.75" style="22" customWidth="1"/>
    <col min="10253" max="10253" width="9.5" style="22" customWidth="1"/>
    <col min="10254" max="10496" width="9" style="22"/>
    <col min="10497" max="10497" width="10" style="22" customWidth="1"/>
    <col min="10498" max="10498" width="11.125" style="22" customWidth="1"/>
    <col min="10499" max="10499" width="11.5" style="22" customWidth="1"/>
    <col min="10500" max="10500" width="9.875" style="22" customWidth="1"/>
    <col min="10501" max="10501" width="8.75" style="22" customWidth="1"/>
    <col min="10502" max="10502" width="7.5" style="22" customWidth="1"/>
    <col min="10503" max="10503" width="10.375" style="22" customWidth="1"/>
    <col min="10504" max="10504" width="10.25" style="22" bestFit="1" customWidth="1"/>
    <col min="10505" max="10505" width="9" style="22"/>
    <col min="10506" max="10506" width="9.25" style="22" customWidth="1"/>
    <col min="10507" max="10507" width="11.375" style="22" customWidth="1"/>
    <col min="10508" max="10508" width="10.75" style="22" customWidth="1"/>
    <col min="10509" max="10509" width="9.5" style="22" customWidth="1"/>
    <col min="10510" max="10752" width="9" style="22"/>
    <col min="10753" max="10753" width="10" style="22" customWidth="1"/>
    <col min="10754" max="10754" width="11.125" style="22" customWidth="1"/>
    <col min="10755" max="10755" width="11.5" style="22" customWidth="1"/>
    <col min="10756" max="10756" width="9.875" style="22" customWidth="1"/>
    <col min="10757" max="10757" width="8.75" style="22" customWidth="1"/>
    <col min="10758" max="10758" width="7.5" style="22" customWidth="1"/>
    <col min="10759" max="10759" width="10.375" style="22" customWidth="1"/>
    <col min="10760" max="10760" width="10.25" style="22" bestFit="1" customWidth="1"/>
    <col min="10761" max="10761" width="9" style="22"/>
    <col min="10762" max="10762" width="9.25" style="22" customWidth="1"/>
    <col min="10763" max="10763" width="11.375" style="22" customWidth="1"/>
    <col min="10764" max="10764" width="10.75" style="22" customWidth="1"/>
    <col min="10765" max="10765" width="9.5" style="22" customWidth="1"/>
    <col min="10766" max="11008" width="9" style="22"/>
    <col min="11009" max="11009" width="10" style="22" customWidth="1"/>
    <col min="11010" max="11010" width="11.125" style="22" customWidth="1"/>
    <col min="11011" max="11011" width="11.5" style="22" customWidth="1"/>
    <col min="11012" max="11012" width="9.875" style="22" customWidth="1"/>
    <col min="11013" max="11013" width="8.75" style="22" customWidth="1"/>
    <col min="11014" max="11014" width="7.5" style="22" customWidth="1"/>
    <col min="11015" max="11015" width="10.375" style="22" customWidth="1"/>
    <col min="11016" max="11016" width="10.25" style="22" bestFit="1" customWidth="1"/>
    <col min="11017" max="11017" width="9" style="22"/>
    <col min="11018" max="11018" width="9.25" style="22" customWidth="1"/>
    <col min="11019" max="11019" width="11.375" style="22" customWidth="1"/>
    <col min="11020" max="11020" width="10.75" style="22" customWidth="1"/>
    <col min="11021" max="11021" width="9.5" style="22" customWidth="1"/>
    <col min="11022" max="11264" width="9" style="22"/>
    <col min="11265" max="11265" width="10" style="22" customWidth="1"/>
    <col min="11266" max="11266" width="11.125" style="22" customWidth="1"/>
    <col min="11267" max="11267" width="11.5" style="22" customWidth="1"/>
    <col min="11268" max="11268" width="9.875" style="22" customWidth="1"/>
    <col min="11269" max="11269" width="8.75" style="22" customWidth="1"/>
    <col min="11270" max="11270" width="7.5" style="22" customWidth="1"/>
    <col min="11271" max="11271" width="10.375" style="22" customWidth="1"/>
    <col min="11272" max="11272" width="10.25" style="22" bestFit="1" customWidth="1"/>
    <col min="11273" max="11273" width="9" style="22"/>
    <col min="11274" max="11274" width="9.25" style="22" customWidth="1"/>
    <col min="11275" max="11275" width="11.375" style="22" customWidth="1"/>
    <col min="11276" max="11276" width="10.75" style="22" customWidth="1"/>
    <col min="11277" max="11277" width="9.5" style="22" customWidth="1"/>
    <col min="11278" max="11520" width="9" style="22"/>
    <col min="11521" max="11521" width="10" style="22" customWidth="1"/>
    <col min="11522" max="11522" width="11.125" style="22" customWidth="1"/>
    <col min="11523" max="11523" width="11.5" style="22" customWidth="1"/>
    <col min="11524" max="11524" width="9.875" style="22" customWidth="1"/>
    <col min="11525" max="11525" width="8.75" style="22" customWidth="1"/>
    <col min="11526" max="11526" width="7.5" style="22" customWidth="1"/>
    <col min="11527" max="11527" width="10.375" style="22" customWidth="1"/>
    <col min="11528" max="11528" width="10.25" style="22" bestFit="1" customWidth="1"/>
    <col min="11529" max="11529" width="9" style="22"/>
    <col min="11530" max="11530" width="9.25" style="22" customWidth="1"/>
    <col min="11531" max="11531" width="11.375" style="22" customWidth="1"/>
    <col min="11532" max="11532" width="10.75" style="22" customWidth="1"/>
    <col min="11533" max="11533" width="9.5" style="22" customWidth="1"/>
    <col min="11534" max="11776" width="9" style="22"/>
    <col min="11777" max="11777" width="10" style="22" customWidth="1"/>
    <col min="11778" max="11778" width="11.125" style="22" customWidth="1"/>
    <col min="11779" max="11779" width="11.5" style="22" customWidth="1"/>
    <col min="11780" max="11780" width="9.875" style="22" customWidth="1"/>
    <col min="11781" max="11781" width="8.75" style="22" customWidth="1"/>
    <col min="11782" max="11782" width="7.5" style="22" customWidth="1"/>
    <col min="11783" max="11783" width="10.375" style="22" customWidth="1"/>
    <col min="11784" max="11784" width="10.25" style="22" bestFit="1" customWidth="1"/>
    <col min="11785" max="11785" width="9" style="22"/>
    <col min="11786" max="11786" width="9.25" style="22" customWidth="1"/>
    <col min="11787" max="11787" width="11.375" style="22" customWidth="1"/>
    <col min="11788" max="11788" width="10.75" style="22" customWidth="1"/>
    <col min="11789" max="11789" width="9.5" style="22" customWidth="1"/>
    <col min="11790" max="12032" width="9" style="22"/>
    <col min="12033" max="12033" width="10" style="22" customWidth="1"/>
    <col min="12034" max="12034" width="11.125" style="22" customWidth="1"/>
    <col min="12035" max="12035" width="11.5" style="22" customWidth="1"/>
    <col min="12036" max="12036" width="9.875" style="22" customWidth="1"/>
    <col min="12037" max="12037" width="8.75" style="22" customWidth="1"/>
    <col min="12038" max="12038" width="7.5" style="22" customWidth="1"/>
    <col min="12039" max="12039" width="10.375" style="22" customWidth="1"/>
    <col min="12040" max="12040" width="10.25" style="22" bestFit="1" customWidth="1"/>
    <col min="12041" max="12041" width="9" style="22"/>
    <col min="12042" max="12042" width="9.25" style="22" customWidth="1"/>
    <col min="12043" max="12043" width="11.375" style="22" customWidth="1"/>
    <col min="12044" max="12044" width="10.75" style="22" customWidth="1"/>
    <col min="12045" max="12045" width="9.5" style="22" customWidth="1"/>
    <col min="12046" max="12288" width="9" style="22"/>
    <col min="12289" max="12289" width="10" style="22" customWidth="1"/>
    <col min="12290" max="12290" width="11.125" style="22" customWidth="1"/>
    <col min="12291" max="12291" width="11.5" style="22" customWidth="1"/>
    <col min="12292" max="12292" width="9.875" style="22" customWidth="1"/>
    <col min="12293" max="12293" width="8.75" style="22" customWidth="1"/>
    <col min="12294" max="12294" width="7.5" style="22" customWidth="1"/>
    <col min="12295" max="12295" width="10.375" style="22" customWidth="1"/>
    <col min="12296" max="12296" width="10.25" style="22" bestFit="1" customWidth="1"/>
    <col min="12297" max="12297" width="9" style="22"/>
    <col min="12298" max="12298" width="9.25" style="22" customWidth="1"/>
    <col min="12299" max="12299" width="11.375" style="22" customWidth="1"/>
    <col min="12300" max="12300" width="10.75" style="22" customWidth="1"/>
    <col min="12301" max="12301" width="9.5" style="22" customWidth="1"/>
    <col min="12302" max="12544" width="9" style="22"/>
    <col min="12545" max="12545" width="10" style="22" customWidth="1"/>
    <col min="12546" max="12546" width="11.125" style="22" customWidth="1"/>
    <col min="12547" max="12547" width="11.5" style="22" customWidth="1"/>
    <col min="12548" max="12548" width="9.875" style="22" customWidth="1"/>
    <col min="12549" max="12549" width="8.75" style="22" customWidth="1"/>
    <col min="12550" max="12550" width="7.5" style="22" customWidth="1"/>
    <col min="12551" max="12551" width="10.375" style="22" customWidth="1"/>
    <col min="12552" max="12552" width="10.25" style="22" bestFit="1" customWidth="1"/>
    <col min="12553" max="12553" width="9" style="22"/>
    <col min="12554" max="12554" width="9.25" style="22" customWidth="1"/>
    <col min="12555" max="12555" width="11.375" style="22" customWidth="1"/>
    <col min="12556" max="12556" width="10.75" style="22" customWidth="1"/>
    <col min="12557" max="12557" width="9.5" style="22" customWidth="1"/>
    <col min="12558" max="12800" width="9" style="22"/>
    <col min="12801" max="12801" width="10" style="22" customWidth="1"/>
    <col min="12802" max="12802" width="11.125" style="22" customWidth="1"/>
    <col min="12803" max="12803" width="11.5" style="22" customWidth="1"/>
    <col min="12804" max="12804" width="9.875" style="22" customWidth="1"/>
    <col min="12805" max="12805" width="8.75" style="22" customWidth="1"/>
    <col min="12806" max="12806" width="7.5" style="22" customWidth="1"/>
    <col min="12807" max="12807" width="10.375" style="22" customWidth="1"/>
    <col min="12808" max="12808" width="10.25" style="22" bestFit="1" customWidth="1"/>
    <col min="12809" max="12809" width="9" style="22"/>
    <col min="12810" max="12810" width="9.25" style="22" customWidth="1"/>
    <col min="12811" max="12811" width="11.375" style="22" customWidth="1"/>
    <col min="12812" max="12812" width="10.75" style="22" customWidth="1"/>
    <col min="12813" max="12813" width="9.5" style="22" customWidth="1"/>
    <col min="12814" max="13056" width="9" style="22"/>
    <col min="13057" max="13057" width="10" style="22" customWidth="1"/>
    <col min="13058" max="13058" width="11.125" style="22" customWidth="1"/>
    <col min="13059" max="13059" width="11.5" style="22" customWidth="1"/>
    <col min="13060" max="13060" width="9.875" style="22" customWidth="1"/>
    <col min="13061" max="13061" width="8.75" style="22" customWidth="1"/>
    <col min="13062" max="13062" width="7.5" style="22" customWidth="1"/>
    <col min="13063" max="13063" width="10.375" style="22" customWidth="1"/>
    <col min="13064" max="13064" width="10.25" style="22" bestFit="1" customWidth="1"/>
    <col min="13065" max="13065" width="9" style="22"/>
    <col min="13066" max="13066" width="9.25" style="22" customWidth="1"/>
    <col min="13067" max="13067" width="11.375" style="22" customWidth="1"/>
    <col min="13068" max="13068" width="10.75" style="22" customWidth="1"/>
    <col min="13069" max="13069" width="9.5" style="22" customWidth="1"/>
    <col min="13070" max="13312" width="9" style="22"/>
    <col min="13313" max="13313" width="10" style="22" customWidth="1"/>
    <col min="13314" max="13314" width="11.125" style="22" customWidth="1"/>
    <col min="13315" max="13315" width="11.5" style="22" customWidth="1"/>
    <col min="13316" max="13316" width="9.875" style="22" customWidth="1"/>
    <col min="13317" max="13317" width="8.75" style="22" customWidth="1"/>
    <col min="13318" max="13318" width="7.5" style="22" customWidth="1"/>
    <col min="13319" max="13319" width="10.375" style="22" customWidth="1"/>
    <col min="13320" max="13320" width="10.25" style="22" bestFit="1" customWidth="1"/>
    <col min="13321" max="13321" width="9" style="22"/>
    <col min="13322" max="13322" width="9.25" style="22" customWidth="1"/>
    <col min="13323" max="13323" width="11.375" style="22" customWidth="1"/>
    <col min="13324" max="13324" width="10.75" style="22" customWidth="1"/>
    <col min="13325" max="13325" width="9.5" style="22" customWidth="1"/>
    <col min="13326" max="13568" width="9" style="22"/>
    <col min="13569" max="13569" width="10" style="22" customWidth="1"/>
    <col min="13570" max="13570" width="11.125" style="22" customWidth="1"/>
    <col min="13571" max="13571" width="11.5" style="22" customWidth="1"/>
    <col min="13572" max="13572" width="9.875" style="22" customWidth="1"/>
    <col min="13573" max="13573" width="8.75" style="22" customWidth="1"/>
    <col min="13574" max="13574" width="7.5" style="22" customWidth="1"/>
    <col min="13575" max="13575" width="10.375" style="22" customWidth="1"/>
    <col min="13576" max="13576" width="10.25" style="22" bestFit="1" customWidth="1"/>
    <col min="13577" max="13577" width="9" style="22"/>
    <col min="13578" max="13578" width="9.25" style="22" customWidth="1"/>
    <col min="13579" max="13579" width="11.375" style="22" customWidth="1"/>
    <col min="13580" max="13580" width="10.75" style="22" customWidth="1"/>
    <col min="13581" max="13581" width="9.5" style="22" customWidth="1"/>
    <col min="13582" max="13824" width="9" style="22"/>
    <col min="13825" max="13825" width="10" style="22" customWidth="1"/>
    <col min="13826" max="13826" width="11.125" style="22" customWidth="1"/>
    <col min="13827" max="13827" width="11.5" style="22" customWidth="1"/>
    <col min="13828" max="13828" width="9.875" style="22" customWidth="1"/>
    <col min="13829" max="13829" width="8.75" style="22" customWidth="1"/>
    <col min="13830" max="13830" width="7.5" style="22" customWidth="1"/>
    <col min="13831" max="13831" width="10.375" style="22" customWidth="1"/>
    <col min="13832" max="13832" width="10.25" style="22" bestFit="1" customWidth="1"/>
    <col min="13833" max="13833" width="9" style="22"/>
    <col min="13834" max="13834" width="9.25" style="22" customWidth="1"/>
    <col min="13835" max="13835" width="11.375" style="22" customWidth="1"/>
    <col min="13836" max="13836" width="10.75" style="22" customWidth="1"/>
    <col min="13837" max="13837" width="9.5" style="22" customWidth="1"/>
    <col min="13838" max="14080" width="9" style="22"/>
    <col min="14081" max="14081" width="10" style="22" customWidth="1"/>
    <col min="14082" max="14082" width="11.125" style="22" customWidth="1"/>
    <col min="14083" max="14083" width="11.5" style="22" customWidth="1"/>
    <col min="14084" max="14084" width="9.875" style="22" customWidth="1"/>
    <col min="14085" max="14085" width="8.75" style="22" customWidth="1"/>
    <col min="14086" max="14086" width="7.5" style="22" customWidth="1"/>
    <col min="14087" max="14087" width="10.375" style="22" customWidth="1"/>
    <col min="14088" max="14088" width="10.25" style="22" bestFit="1" customWidth="1"/>
    <col min="14089" max="14089" width="9" style="22"/>
    <col min="14090" max="14090" width="9.25" style="22" customWidth="1"/>
    <col min="14091" max="14091" width="11.375" style="22" customWidth="1"/>
    <col min="14092" max="14092" width="10.75" style="22" customWidth="1"/>
    <col min="14093" max="14093" width="9.5" style="22" customWidth="1"/>
    <col min="14094" max="14336" width="9" style="22"/>
    <col min="14337" max="14337" width="10" style="22" customWidth="1"/>
    <col min="14338" max="14338" width="11.125" style="22" customWidth="1"/>
    <col min="14339" max="14339" width="11.5" style="22" customWidth="1"/>
    <col min="14340" max="14340" width="9.875" style="22" customWidth="1"/>
    <col min="14341" max="14341" width="8.75" style="22" customWidth="1"/>
    <col min="14342" max="14342" width="7.5" style="22" customWidth="1"/>
    <col min="14343" max="14343" width="10.375" style="22" customWidth="1"/>
    <col min="14344" max="14344" width="10.25" style="22" bestFit="1" customWidth="1"/>
    <col min="14345" max="14345" width="9" style="22"/>
    <col min="14346" max="14346" width="9.25" style="22" customWidth="1"/>
    <col min="14347" max="14347" width="11.375" style="22" customWidth="1"/>
    <col min="14348" max="14348" width="10.75" style="22" customWidth="1"/>
    <col min="14349" max="14349" width="9.5" style="22" customWidth="1"/>
    <col min="14350" max="14592" width="9" style="22"/>
    <col min="14593" max="14593" width="10" style="22" customWidth="1"/>
    <col min="14594" max="14594" width="11.125" style="22" customWidth="1"/>
    <col min="14595" max="14595" width="11.5" style="22" customWidth="1"/>
    <col min="14596" max="14596" width="9.875" style="22" customWidth="1"/>
    <col min="14597" max="14597" width="8.75" style="22" customWidth="1"/>
    <col min="14598" max="14598" width="7.5" style="22" customWidth="1"/>
    <col min="14599" max="14599" width="10.375" style="22" customWidth="1"/>
    <col min="14600" max="14600" width="10.25" style="22" bestFit="1" customWidth="1"/>
    <col min="14601" max="14601" width="9" style="22"/>
    <col min="14602" max="14602" width="9.25" style="22" customWidth="1"/>
    <col min="14603" max="14603" width="11.375" style="22" customWidth="1"/>
    <col min="14604" max="14604" width="10.75" style="22" customWidth="1"/>
    <col min="14605" max="14605" width="9.5" style="22" customWidth="1"/>
    <col min="14606" max="14848" width="9" style="22"/>
    <col min="14849" max="14849" width="10" style="22" customWidth="1"/>
    <col min="14850" max="14850" width="11.125" style="22" customWidth="1"/>
    <col min="14851" max="14851" width="11.5" style="22" customWidth="1"/>
    <col min="14852" max="14852" width="9.875" style="22" customWidth="1"/>
    <col min="14853" max="14853" width="8.75" style="22" customWidth="1"/>
    <col min="14854" max="14854" width="7.5" style="22" customWidth="1"/>
    <col min="14855" max="14855" width="10.375" style="22" customWidth="1"/>
    <col min="14856" max="14856" width="10.25" style="22" bestFit="1" customWidth="1"/>
    <col min="14857" max="14857" width="9" style="22"/>
    <col min="14858" max="14858" width="9.25" style="22" customWidth="1"/>
    <col min="14859" max="14859" width="11.375" style="22" customWidth="1"/>
    <col min="14860" max="14860" width="10.75" style="22" customWidth="1"/>
    <col min="14861" max="14861" width="9.5" style="22" customWidth="1"/>
    <col min="14862" max="15104" width="9" style="22"/>
    <col min="15105" max="15105" width="10" style="22" customWidth="1"/>
    <col min="15106" max="15106" width="11.125" style="22" customWidth="1"/>
    <col min="15107" max="15107" width="11.5" style="22" customWidth="1"/>
    <col min="15108" max="15108" width="9.875" style="22" customWidth="1"/>
    <col min="15109" max="15109" width="8.75" style="22" customWidth="1"/>
    <col min="15110" max="15110" width="7.5" style="22" customWidth="1"/>
    <col min="15111" max="15111" width="10.375" style="22" customWidth="1"/>
    <col min="15112" max="15112" width="10.25" style="22" bestFit="1" customWidth="1"/>
    <col min="15113" max="15113" width="9" style="22"/>
    <col min="15114" max="15114" width="9.25" style="22" customWidth="1"/>
    <col min="15115" max="15115" width="11.375" style="22" customWidth="1"/>
    <col min="15116" max="15116" width="10.75" style="22" customWidth="1"/>
    <col min="15117" max="15117" width="9.5" style="22" customWidth="1"/>
    <col min="15118" max="15360" width="9" style="22"/>
    <col min="15361" max="15361" width="10" style="22" customWidth="1"/>
    <col min="15362" max="15362" width="11.125" style="22" customWidth="1"/>
    <col min="15363" max="15363" width="11.5" style="22" customWidth="1"/>
    <col min="15364" max="15364" width="9.875" style="22" customWidth="1"/>
    <col min="15365" max="15365" width="8.75" style="22" customWidth="1"/>
    <col min="15366" max="15366" width="7.5" style="22" customWidth="1"/>
    <col min="15367" max="15367" width="10.375" style="22" customWidth="1"/>
    <col min="15368" max="15368" width="10.25" style="22" bestFit="1" customWidth="1"/>
    <col min="15369" max="15369" width="9" style="22"/>
    <col min="15370" max="15370" width="9.25" style="22" customWidth="1"/>
    <col min="15371" max="15371" width="11.375" style="22" customWidth="1"/>
    <col min="15372" max="15372" width="10.75" style="22" customWidth="1"/>
    <col min="15373" max="15373" width="9.5" style="22" customWidth="1"/>
    <col min="15374" max="15616" width="9" style="22"/>
    <col min="15617" max="15617" width="10" style="22" customWidth="1"/>
    <col min="15618" max="15618" width="11.125" style="22" customWidth="1"/>
    <col min="15619" max="15619" width="11.5" style="22" customWidth="1"/>
    <col min="15620" max="15620" width="9.875" style="22" customWidth="1"/>
    <col min="15621" max="15621" width="8.75" style="22" customWidth="1"/>
    <col min="15622" max="15622" width="7.5" style="22" customWidth="1"/>
    <col min="15623" max="15623" width="10.375" style="22" customWidth="1"/>
    <col min="15624" max="15624" width="10.25" style="22" bestFit="1" customWidth="1"/>
    <col min="15625" max="15625" width="9" style="22"/>
    <col min="15626" max="15626" width="9.25" style="22" customWidth="1"/>
    <col min="15627" max="15627" width="11.375" style="22" customWidth="1"/>
    <col min="15628" max="15628" width="10.75" style="22" customWidth="1"/>
    <col min="15629" max="15629" width="9.5" style="22" customWidth="1"/>
    <col min="15630" max="15872" width="9" style="22"/>
    <col min="15873" max="15873" width="10" style="22" customWidth="1"/>
    <col min="15874" max="15874" width="11.125" style="22" customWidth="1"/>
    <col min="15875" max="15875" width="11.5" style="22" customWidth="1"/>
    <col min="15876" max="15876" width="9.875" style="22" customWidth="1"/>
    <col min="15877" max="15877" width="8.75" style="22" customWidth="1"/>
    <col min="15878" max="15878" width="7.5" style="22" customWidth="1"/>
    <col min="15879" max="15879" width="10.375" style="22" customWidth="1"/>
    <col min="15880" max="15880" width="10.25" style="22" bestFit="1" customWidth="1"/>
    <col min="15881" max="15881" width="9" style="22"/>
    <col min="15882" max="15882" width="9.25" style="22" customWidth="1"/>
    <col min="15883" max="15883" width="11.375" style="22" customWidth="1"/>
    <col min="15884" max="15884" width="10.75" style="22" customWidth="1"/>
    <col min="15885" max="15885" width="9.5" style="22" customWidth="1"/>
    <col min="15886" max="16128" width="9" style="22"/>
    <col min="16129" max="16129" width="10" style="22" customWidth="1"/>
    <col min="16130" max="16130" width="11.125" style="22" customWidth="1"/>
    <col min="16131" max="16131" width="11.5" style="22" customWidth="1"/>
    <col min="16132" max="16132" width="9.875" style="22" customWidth="1"/>
    <col min="16133" max="16133" width="8.75" style="22" customWidth="1"/>
    <col min="16134" max="16134" width="7.5" style="22" customWidth="1"/>
    <col min="16135" max="16135" width="10.375" style="22" customWidth="1"/>
    <col min="16136" max="16136" width="10.25" style="22" bestFit="1" customWidth="1"/>
    <col min="16137" max="16137" width="9" style="22"/>
    <col min="16138" max="16138" width="9.25" style="22" customWidth="1"/>
    <col min="16139" max="16139" width="11.375" style="22" customWidth="1"/>
    <col min="16140" max="16140" width="10.75" style="22" customWidth="1"/>
    <col min="16141" max="16141" width="9.5" style="22" customWidth="1"/>
    <col min="16142" max="16384" width="9" style="22"/>
  </cols>
  <sheetData>
    <row r="1" spans="1:13" ht="16.5" thickBot="1" x14ac:dyDescent="0.3">
      <c r="A1" s="235" t="s">
        <v>142</v>
      </c>
      <c r="B1" s="235"/>
      <c r="C1" s="235"/>
      <c r="D1" s="235"/>
      <c r="E1" s="235"/>
      <c r="F1" s="235"/>
      <c r="G1" s="235"/>
      <c r="H1" s="67"/>
      <c r="L1" s="23"/>
      <c r="M1" s="24"/>
    </row>
    <row r="2" spans="1:13" ht="17.25" thickTop="1" thickBot="1" x14ac:dyDescent="0.3">
      <c r="A2" s="68" t="s">
        <v>143</v>
      </c>
      <c r="B2" s="69" t="s">
        <v>144</v>
      </c>
      <c r="C2" s="69" t="s">
        <v>6</v>
      </c>
      <c r="D2" s="69" t="s">
        <v>5</v>
      </c>
      <c r="E2" s="69" t="s">
        <v>145</v>
      </c>
      <c r="F2" s="69" t="s">
        <v>146</v>
      </c>
      <c r="G2" s="70" t="s">
        <v>147</v>
      </c>
      <c r="I2" s="204" t="s">
        <v>148</v>
      </c>
      <c r="J2" s="204"/>
    </row>
    <row r="3" spans="1:13" ht="16.5" outlineLevel="2" thickTop="1" x14ac:dyDescent="0.25">
      <c r="A3" s="71" t="s">
        <v>149</v>
      </c>
      <c r="B3" s="29">
        <v>1</v>
      </c>
      <c r="C3" s="25">
        <v>345</v>
      </c>
      <c r="D3" s="25">
        <v>235</v>
      </c>
      <c r="E3" s="72">
        <f>(C3*D3)</f>
        <v>81075</v>
      </c>
      <c r="F3" s="72">
        <f>E3*VLOOKUP(B3,$I$4:$J$7,2,0)</f>
        <v>6486</v>
      </c>
      <c r="G3" s="73">
        <f>ROUND((E3+F3),-2)</f>
        <v>87600</v>
      </c>
      <c r="I3" s="68" t="s">
        <v>150</v>
      </c>
      <c r="J3" s="70" t="s">
        <v>151</v>
      </c>
    </row>
    <row r="4" spans="1:13" outlineLevel="2" x14ac:dyDescent="0.25">
      <c r="A4" s="71" t="s">
        <v>152</v>
      </c>
      <c r="B4" s="29">
        <v>1</v>
      </c>
      <c r="C4" s="25">
        <v>232</v>
      </c>
      <c r="D4" s="25">
        <v>165</v>
      </c>
      <c r="E4" s="72">
        <f>C4*D4</f>
        <v>38280</v>
      </c>
      <c r="F4" s="72">
        <f>E4*VLOOKUP(B4,$I$4:$J$7,2,0)</f>
        <v>3062.4</v>
      </c>
      <c r="G4" s="73">
        <f>ROUND((E4+F4),-2)</f>
        <v>41300</v>
      </c>
      <c r="I4" s="71">
        <v>1</v>
      </c>
      <c r="J4" s="74">
        <v>0.08</v>
      </c>
    </row>
    <row r="5" spans="1:13" outlineLevel="2" x14ac:dyDescent="0.25">
      <c r="A5" s="71" t="s">
        <v>153</v>
      </c>
      <c r="B5" s="29">
        <v>1</v>
      </c>
      <c r="C5" s="25">
        <v>123</v>
      </c>
      <c r="D5" s="25">
        <v>112</v>
      </c>
      <c r="E5" s="72">
        <f>C5*D5</f>
        <v>13776</v>
      </c>
      <c r="F5" s="72">
        <f>E5*VLOOKUP(B5,$I$4:$J$7,2,0)</f>
        <v>1102.08</v>
      </c>
      <c r="G5" s="73">
        <f>ROUND((E5+F5),-2)</f>
        <v>14900</v>
      </c>
      <c r="I5" s="71">
        <v>2</v>
      </c>
      <c r="J5" s="74">
        <v>0.05</v>
      </c>
    </row>
    <row r="6" spans="1:13" outlineLevel="2" x14ac:dyDescent="0.25">
      <c r="A6" s="71" t="s">
        <v>154</v>
      </c>
      <c r="B6" s="29">
        <v>1</v>
      </c>
      <c r="C6" s="25">
        <v>120</v>
      </c>
      <c r="D6" s="25">
        <v>196</v>
      </c>
      <c r="E6" s="72">
        <f>C6*D6</f>
        <v>23520</v>
      </c>
      <c r="F6" s="72">
        <f>E6*VLOOKUP(B6,$I$4:$J$7,2,0)</f>
        <v>1881.6000000000001</v>
      </c>
      <c r="G6" s="73">
        <f>ROUND((E6+F6),-2)</f>
        <v>25400</v>
      </c>
      <c r="I6" s="71">
        <v>3</v>
      </c>
      <c r="J6" s="74">
        <v>0.03</v>
      </c>
    </row>
    <row r="7" spans="1:13" ht="16.5" outlineLevel="1" thickBot="1" x14ac:dyDescent="0.3">
      <c r="A7" s="75"/>
      <c r="B7" s="56" t="s">
        <v>155</v>
      </c>
      <c r="C7" s="76"/>
      <c r="D7" s="76"/>
      <c r="E7" s="72">
        <f>SUBTOTAL(9,E3:E6)</f>
        <v>156651</v>
      </c>
      <c r="F7" s="72">
        <f>SUBTOTAL(9,F3:F6)</f>
        <v>12532.08</v>
      </c>
      <c r="G7" s="73">
        <f>SUBTOTAL(9,G3:G6)</f>
        <v>169200</v>
      </c>
      <c r="I7" s="77">
        <v>4</v>
      </c>
      <c r="J7" s="78">
        <v>0.02</v>
      </c>
    </row>
    <row r="8" spans="1:13" ht="16.5" outlineLevel="2" thickTop="1" x14ac:dyDescent="0.25">
      <c r="A8" s="71" t="s">
        <v>156</v>
      </c>
      <c r="B8" s="29">
        <v>2</v>
      </c>
      <c r="C8" s="25">
        <v>234</v>
      </c>
      <c r="D8" s="25">
        <v>118</v>
      </c>
      <c r="E8" s="72">
        <f>C8*D8</f>
        <v>27612</v>
      </c>
      <c r="F8" s="72">
        <f>E8*VLOOKUP(B8,$I$4:$J$7,2,0)</f>
        <v>1380.6000000000001</v>
      </c>
      <c r="G8" s="73">
        <f t="shared" ref="G8:G16" si="0">ROUND((E8+F8),-2)</f>
        <v>29000</v>
      </c>
    </row>
    <row r="9" spans="1:13" ht="16.5" outlineLevel="2" thickBot="1" x14ac:dyDescent="0.3">
      <c r="A9" s="71" t="s">
        <v>157</v>
      </c>
      <c r="B9" s="29">
        <v>2</v>
      </c>
      <c r="C9" s="25">
        <v>321</v>
      </c>
      <c r="D9" s="25">
        <v>229</v>
      </c>
      <c r="E9" s="72">
        <f>C9*D9</f>
        <v>73509</v>
      </c>
      <c r="F9" s="72">
        <f>E9*VLOOKUP(B9,$I$4:$J$7,2,0)</f>
        <v>3675.4500000000003</v>
      </c>
      <c r="G9" s="73">
        <f t="shared" si="0"/>
        <v>77200</v>
      </c>
      <c r="I9" s="204" t="s">
        <v>158</v>
      </c>
      <c r="J9" s="204"/>
      <c r="K9" s="204"/>
      <c r="L9" s="204"/>
    </row>
    <row r="10" spans="1:13" ht="16.5" outlineLevel="2" thickTop="1" x14ac:dyDescent="0.25">
      <c r="A10" s="71" t="s">
        <v>159</v>
      </c>
      <c r="B10" s="29">
        <v>2</v>
      </c>
      <c r="C10" s="25">
        <v>232</v>
      </c>
      <c r="D10" s="25">
        <v>200</v>
      </c>
      <c r="E10" s="72">
        <f>C10*D10</f>
        <v>46400</v>
      </c>
      <c r="F10" s="72">
        <f>E10*VLOOKUP(B10,$I$4:$J$7,2,0)</f>
        <v>2320</v>
      </c>
      <c r="G10" s="73">
        <f t="shared" si="0"/>
        <v>48700</v>
      </c>
      <c r="I10" s="68" t="s">
        <v>144</v>
      </c>
      <c r="J10" s="69" t="s">
        <v>145</v>
      </c>
      <c r="K10" s="69" t="s">
        <v>146</v>
      </c>
      <c r="L10" s="70" t="s">
        <v>147</v>
      </c>
    </row>
    <row r="11" spans="1:13" outlineLevel="1" x14ac:dyDescent="0.25">
      <c r="A11" s="75"/>
      <c r="B11" s="56" t="s">
        <v>160</v>
      </c>
      <c r="C11" s="76"/>
      <c r="D11" s="76"/>
      <c r="E11" s="72">
        <f>SUBTOTAL(9,E8:E10)</f>
        <v>147521</v>
      </c>
      <c r="F11" s="72">
        <f>SUBTOTAL(9,F8:F10)</f>
        <v>7376.05</v>
      </c>
      <c r="G11" s="73">
        <f>SUBTOTAL(9,G8:G10)</f>
        <v>154900</v>
      </c>
      <c r="I11" s="71">
        <v>1</v>
      </c>
      <c r="J11" s="72">
        <f>SUMIF($B$3:$B$18,I11,$E$3:$E$18)</f>
        <v>156651</v>
      </c>
      <c r="K11" s="72">
        <f>SUMIF($B$3:$B$18,I11,$F$3:$F$18)</f>
        <v>12532.08</v>
      </c>
      <c r="L11" s="73">
        <f>SUMIF($B$3:$B$18,I11,$G$3:$G$18)</f>
        <v>169200</v>
      </c>
    </row>
    <row r="12" spans="1:13" outlineLevel="2" x14ac:dyDescent="0.25">
      <c r="A12" s="71" t="s">
        <v>161</v>
      </c>
      <c r="B12" s="29">
        <v>3</v>
      </c>
      <c r="C12" s="25">
        <v>145</v>
      </c>
      <c r="D12" s="25">
        <v>220</v>
      </c>
      <c r="E12" s="72">
        <f>C12*D12</f>
        <v>31900</v>
      </c>
      <c r="F12" s="72">
        <f>E12*VLOOKUP(B12,$I$4:$J$7,2,0)</f>
        <v>957</v>
      </c>
      <c r="G12" s="73">
        <f t="shared" si="0"/>
        <v>32900</v>
      </c>
      <c r="I12" s="71">
        <v>2</v>
      </c>
      <c r="J12" s="72">
        <f>SUMIF($B$3:$B$18,I12,$E$3:$E$18)</f>
        <v>147521</v>
      </c>
      <c r="K12" s="72">
        <f>SUMIF($B$3:$B$18,I12,$F$3:$F$18)</f>
        <v>7376.05</v>
      </c>
      <c r="L12" s="73">
        <f>SUMIF($B$3:$B$18,I12,$G$3:$G$18)</f>
        <v>154900</v>
      </c>
    </row>
    <row r="13" spans="1:13" outlineLevel="2" x14ac:dyDescent="0.25">
      <c r="A13" s="71" t="s">
        <v>162</v>
      </c>
      <c r="B13" s="29">
        <v>3</v>
      </c>
      <c r="C13" s="25">
        <v>244</v>
      </c>
      <c r="D13" s="25">
        <v>245</v>
      </c>
      <c r="E13" s="72">
        <f>C13*D13</f>
        <v>59780</v>
      </c>
      <c r="F13" s="72">
        <f>E13*VLOOKUP(B13,$I$4:$J$7,2,0)</f>
        <v>1793.3999999999999</v>
      </c>
      <c r="G13" s="73">
        <f t="shared" si="0"/>
        <v>61600</v>
      </c>
      <c r="I13" s="71">
        <v>3</v>
      </c>
      <c r="J13" s="72">
        <f>SUMIF($B$3:$B$18,I13,$E$3:$E$18)</f>
        <v>91680</v>
      </c>
      <c r="K13" s="72">
        <f>SUMIF($B$3:$B$18,I13,$F$3:$F$18)</f>
        <v>2750.3999999999996</v>
      </c>
      <c r="L13" s="73">
        <f>SUMIF($B$3:$B$18,I13,$G$3:$G$18)</f>
        <v>94500</v>
      </c>
    </row>
    <row r="14" spans="1:13" ht="16.5" outlineLevel="1" thickBot="1" x14ac:dyDescent="0.3">
      <c r="A14" s="75"/>
      <c r="B14" s="56" t="s">
        <v>163</v>
      </c>
      <c r="C14" s="76"/>
      <c r="D14" s="76"/>
      <c r="E14" s="72">
        <f>SUBTOTAL(9,E12:E13)</f>
        <v>91680</v>
      </c>
      <c r="F14" s="72">
        <f>SUBTOTAL(9,F12:F13)</f>
        <v>2750.3999999999996</v>
      </c>
      <c r="G14" s="73">
        <f>SUBTOTAL(9,G12:G13)</f>
        <v>94500</v>
      </c>
      <c r="I14" s="77">
        <v>4</v>
      </c>
      <c r="J14" s="79">
        <f>SUMIF($B$3:$B$18,I14,$E$3:$E$18)</f>
        <v>128578</v>
      </c>
      <c r="K14" s="79">
        <f>SUMIF($B$3:$B$18,I14,$F$3:$F$18)</f>
        <v>2571.56</v>
      </c>
      <c r="L14" s="80">
        <f>SUMIF($B$3:$B$18,I14,$G$3:$G$18)</f>
        <v>131200</v>
      </c>
    </row>
    <row r="15" spans="1:13" ht="16.5" outlineLevel="2" thickTop="1" x14ac:dyDescent="0.25">
      <c r="A15" s="71" t="s">
        <v>164</v>
      </c>
      <c r="B15" s="29">
        <v>4</v>
      </c>
      <c r="C15" s="25">
        <v>250</v>
      </c>
      <c r="D15" s="81">
        <v>283</v>
      </c>
      <c r="E15" s="72">
        <f>C15*D15</f>
        <v>70750</v>
      </c>
      <c r="F15" s="72">
        <f>E15*VLOOKUP(B15,$I$4:$J$7,2,0)</f>
        <v>1415</v>
      </c>
      <c r="G15" s="73">
        <f t="shared" si="0"/>
        <v>72200</v>
      </c>
    </row>
    <row r="16" spans="1:13" outlineLevel="2" x14ac:dyDescent="0.25">
      <c r="A16" s="71" t="s">
        <v>165</v>
      </c>
      <c r="B16" s="29">
        <v>4</v>
      </c>
      <c r="C16" s="25">
        <v>244</v>
      </c>
      <c r="D16" s="81">
        <v>237</v>
      </c>
      <c r="E16" s="72">
        <f>C16*D16</f>
        <v>57828</v>
      </c>
      <c r="F16" s="72">
        <f>E16*VLOOKUP(B16,$I$4:$J$7,2,0)</f>
        <v>1156.56</v>
      </c>
      <c r="G16" s="73">
        <f t="shared" si="0"/>
        <v>59000</v>
      </c>
    </row>
    <row r="17" spans="1:13" outlineLevel="1" x14ac:dyDescent="0.25">
      <c r="A17" s="75"/>
      <c r="B17" s="56" t="s">
        <v>166</v>
      </c>
      <c r="C17" s="76"/>
      <c r="D17" s="76"/>
      <c r="E17" s="72">
        <f>SUBTOTAL(9,E15:E16)</f>
        <v>128578</v>
      </c>
      <c r="F17" s="72">
        <f>SUBTOTAL(9,F15:F16)</f>
        <v>2571.56</v>
      </c>
      <c r="G17" s="73">
        <f>SUBTOTAL(9,G15:G16)</f>
        <v>131200</v>
      </c>
      <c r="I17" s="65"/>
      <c r="J17" s="66"/>
      <c r="K17" s="66"/>
      <c r="L17" s="66"/>
    </row>
    <row r="18" spans="1:13" ht="16.5" thickBot="1" x14ac:dyDescent="0.3">
      <c r="A18" s="82"/>
      <c r="B18" s="83" t="s">
        <v>167</v>
      </c>
      <c r="C18" s="84"/>
      <c r="D18" s="84"/>
      <c r="E18" s="79">
        <f>SUBTOTAL(9,E3:E16)</f>
        <v>524430</v>
      </c>
      <c r="F18" s="79">
        <f>SUBTOTAL(9,F3:F16)</f>
        <v>25230.090000000004</v>
      </c>
      <c r="G18" s="80">
        <f>SUBTOTAL(9,G3:G16)</f>
        <v>549800</v>
      </c>
      <c r="I18" s="65"/>
      <c r="J18" s="66"/>
      <c r="K18" s="66"/>
      <c r="L18" s="66"/>
    </row>
    <row r="19" spans="1:13" ht="16.5" thickTop="1" x14ac:dyDescent="0.25">
      <c r="A19" s="66" t="s">
        <v>168</v>
      </c>
      <c r="B19" s="65"/>
      <c r="C19" s="85"/>
      <c r="D19" s="65"/>
      <c r="E19" s="65"/>
      <c r="F19" s="86"/>
      <c r="G19" s="86"/>
      <c r="H19" s="86"/>
      <c r="J19" s="65"/>
      <c r="K19" s="66"/>
      <c r="L19" s="66"/>
      <c r="M19" s="66"/>
    </row>
    <row r="20" spans="1:13" x14ac:dyDescent="0.25">
      <c r="A20" s="236" t="s">
        <v>169</v>
      </c>
      <c r="B20" s="236"/>
      <c r="C20" s="236"/>
      <c r="D20" s="236"/>
      <c r="E20" s="236"/>
      <c r="F20" s="236"/>
      <c r="G20" s="236"/>
      <c r="H20" s="236"/>
      <c r="I20" s="236"/>
      <c r="J20" s="236"/>
      <c r="K20" s="236"/>
      <c r="L20" s="236"/>
      <c r="M20" s="87"/>
    </row>
    <row r="21" spans="1:13" x14ac:dyDescent="0.25">
      <c r="A21" s="88" t="s">
        <v>170</v>
      </c>
      <c r="B21" s="87"/>
      <c r="D21" s="87"/>
      <c r="E21" s="87"/>
      <c r="F21" s="87"/>
      <c r="G21" s="87"/>
      <c r="H21" s="87"/>
      <c r="I21" s="87"/>
      <c r="J21" s="87"/>
      <c r="K21" s="87"/>
      <c r="L21" s="87"/>
      <c r="M21" s="87"/>
    </row>
    <row r="22" spans="1:13" x14ac:dyDescent="0.25">
      <c r="A22" s="88" t="s">
        <v>171</v>
      </c>
      <c r="B22" s="87"/>
      <c r="D22" s="87"/>
      <c r="E22" s="87"/>
      <c r="F22" s="87"/>
      <c r="G22" s="87"/>
      <c r="H22" s="87"/>
      <c r="I22" s="87"/>
      <c r="J22" s="87"/>
      <c r="K22" s="87"/>
      <c r="L22" s="87"/>
      <c r="M22" s="87"/>
    </row>
    <row r="23" spans="1:13" x14ac:dyDescent="0.25">
      <c r="A23" s="88" t="s">
        <v>172</v>
      </c>
      <c r="B23" s="87"/>
      <c r="D23" s="87"/>
      <c r="E23" s="87"/>
      <c r="F23" s="87"/>
      <c r="G23" s="87"/>
      <c r="H23" s="87"/>
      <c r="I23" s="87"/>
      <c r="J23" s="87"/>
      <c r="K23" s="87"/>
      <c r="L23" s="87"/>
      <c r="M23" s="87"/>
    </row>
    <row r="24" spans="1:13" x14ac:dyDescent="0.25">
      <c r="A24" s="88" t="s">
        <v>173</v>
      </c>
      <c r="B24" s="87"/>
      <c r="D24" s="87"/>
      <c r="E24" s="87"/>
      <c r="F24" s="87"/>
      <c r="G24" s="87"/>
      <c r="H24" s="87"/>
      <c r="I24" s="87"/>
      <c r="J24" s="87"/>
      <c r="K24" s="87"/>
      <c r="L24" s="87"/>
      <c r="M24" s="87"/>
    </row>
    <row r="25" spans="1:13" x14ac:dyDescent="0.25">
      <c r="A25" s="88" t="s">
        <v>174</v>
      </c>
      <c r="B25" s="87"/>
      <c r="D25" s="87"/>
      <c r="E25" s="87"/>
      <c r="F25" s="87"/>
      <c r="G25" s="87"/>
      <c r="H25" s="87"/>
      <c r="I25" s="87"/>
      <c r="J25" s="87"/>
      <c r="K25" s="87"/>
      <c r="L25" s="87"/>
      <c r="M25" s="87"/>
    </row>
    <row r="26" spans="1:13" x14ac:dyDescent="0.25">
      <c r="A26" s="88" t="s">
        <v>175</v>
      </c>
      <c r="B26" s="87"/>
      <c r="D26" s="87"/>
      <c r="E26" s="87"/>
      <c r="F26" s="87"/>
      <c r="G26" s="87"/>
      <c r="H26" s="87"/>
      <c r="I26" s="87"/>
      <c r="J26" s="87"/>
      <c r="K26" s="87"/>
      <c r="L26" s="87"/>
      <c r="M26" s="87"/>
    </row>
    <row r="27" spans="1:13" x14ac:dyDescent="0.25">
      <c r="A27" s="88" t="s">
        <v>176</v>
      </c>
      <c r="B27" s="87"/>
      <c r="D27" s="87"/>
      <c r="E27" s="87"/>
      <c r="F27" s="87"/>
      <c r="G27" s="87"/>
      <c r="H27" s="87"/>
      <c r="I27" s="87"/>
      <c r="J27" s="87"/>
      <c r="K27" s="87"/>
      <c r="L27" s="87"/>
      <c r="M27" s="87"/>
    </row>
  </sheetData>
  <mergeCells count="4">
    <mergeCell ref="A1:G1"/>
    <mergeCell ref="I2:J2"/>
    <mergeCell ref="I9:L9"/>
    <mergeCell ref="A20:L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82"/>
  <sheetViews>
    <sheetView workbookViewId="0">
      <selection sqref="A1:XFD1048576"/>
    </sheetView>
  </sheetViews>
  <sheetFormatPr defaultRowHeight="15.75" x14ac:dyDescent="0.25"/>
  <cols>
    <col min="1" max="1" width="4.5" style="91" customWidth="1"/>
    <col min="2" max="2" width="11.375" style="91" customWidth="1"/>
    <col min="3" max="3" width="10.375" style="91" customWidth="1"/>
    <col min="4" max="4" width="13.875" style="91" customWidth="1"/>
    <col min="5" max="5" width="9.5" style="91" customWidth="1"/>
    <col min="6" max="6" width="12" style="91" customWidth="1"/>
    <col min="7" max="7" width="11" style="91" customWidth="1"/>
    <col min="8" max="8" width="9.375" style="91" customWidth="1"/>
    <col min="9" max="9" width="14.5" style="91" customWidth="1"/>
    <col min="10" max="10" width="10.375" style="91" customWidth="1"/>
    <col min="11" max="11" width="10.625" style="91" bestFit="1" customWidth="1"/>
    <col min="12" max="12" width="6.375" style="91" customWidth="1"/>
    <col min="13" max="13" width="12.5" style="91" customWidth="1"/>
    <col min="14" max="14" width="7.75" style="91" customWidth="1"/>
    <col min="15" max="15" width="12.25" style="91" customWidth="1"/>
    <col min="16" max="16" width="8.375" style="91" bestFit="1" customWidth="1"/>
    <col min="17" max="17" width="9.5" style="91" bestFit="1" customWidth="1"/>
    <col min="18" max="18" width="9.375" style="91" customWidth="1"/>
    <col min="19" max="19" width="1.875" style="91" customWidth="1"/>
    <col min="20" max="20" width="9" style="91"/>
    <col min="21" max="21" width="10.75" style="91" customWidth="1"/>
    <col min="22" max="22" width="9.25" style="91" customWidth="1"/>
    <col min="23" max="256" width="9" style="91"/>
    <col min="257" max="257" width="4.5" style="91" customWidth="1"/>
    <col min="258" max="258" width="11.375" style="91" customWidth="1"/>
    <col min="259" max="259" width="10.375" style="91" customWidth="1"/>
    <col min="260" max="260" width="13.875" style="91" customWidth="1"/>
    <col min="261" max="261" width="9.5" style="91" customWidth="1"/>
    <col min="262" max="262" width="12" style="91" customWidth="1"/>
    <col min="263" max="263" width="11" style="91" customWidth="1"/>
    <col min="264" max="264" width="9.375" style="91" customWidth="1"/>
    <col min="265" max="265" width="14.5" style="91" customWidth="1"/>
    <col min="266" max="266" width="10.375" style="91" customWidth="1"/>
    <col min="267" max="267" width="10.625" style="91" bestFit="1" customWidth="1"/>
    <col min="268" max="268" width="6.375" style="91" customWidth="1"/>
    <col min="269" max="269" width="12.5" style="91" customWidth="1"/>
    <col min="270" max="270" width="7.75" style="91" customWidth="1"/>
    <col min="271" max="271" width="12.25" style="91" customWidth="1"/>
    <col min="272" max="272" width="8.375" style="91" bestFit="1" customWidth="1"/>
    <col min="273" max="273" width="9.5" style="91" bestFit="1" customWidth="1"/>
    <col min="274" max="274" width="9.375" style="91" customWidth="1"/>
    <col min="275" max="275" width="1.875" style="91" customWidth="1"/>
    <col min="276" max="276" width="9" style="91"/>
    <col min="277" max="277" width="10.75" style="91" customWidth="1"/>
    <col min="278" max="278" width="9.25" style="91" customWidth="1"/>
    <col min="279" max="512" width="9" style="91"/>
    <col min="513" max="513" width="4.5" style="91" customWidth="1"/>
    <col min="514" max="514" width="11.375" style="91" customWidth="1"/>
    <col min="515" max="515" width="10.375" style="91" customWidth="1"/>
    <col min="516" max="516" width="13.875" style="91" customWidth="1"/>
    <col min="517" max="517" width="9.5" style="91" customWidth="1"/>
    <col min="518" max="518" width="12" style="91" customWidth="1"/>
    <col min="519" max="519" width="11" style="91" customWidth="1"/>
    <col min="520" max="520" width="9.375" style="91" customWidth="1"/>
    <col min="521" max="521" width="14.5" style="91" customWidth="1"/>
    <col min="522" max="522" width="10.375" style="91" customWidth="1"/>
    <col min="523" max="523" width="10.625" style="91" bestFit="1" customWidth="1"/>
    <col min="524" max="524" width="6.375" style="91" customWidth="1"/>
    <col min="525" max="525" width="12.5" style="91" customWidth="1"/>
    <col min="526" max="526" width="7.75" style="91" customWidth="1"/>
    <col min="527" max="527" width="12.25" style="91" customWidth="1"/>
    <col min="528" max="528" width="8.375" style="91" bestFit="1" customWidth="1"/>
    <col min="529" max="529" width="9.5" style="91" bestFit="1" customWidth="1"/>
    <col min="530" max="530" width="9.375" style="91" customWidth="1"/>
    <col min="531" max="531" width="1.875" style="91" customWidth="1"/>
    <col min="532" max="532" width="9" style="91"/>
    <col min="533" max="533" width="10.75" style="91" customWidth="1"/>
    <col min="534" max="534" width="9.25" style="91" customWidth="1"/>
    <col min="535" max="768" width="9" style="91"/>
    <col min="769" max="769" width="4.5" style="91" customWidth="1"/>
    <col min="770" max="770" width="11.375" style="91" customWidth="1"/>
    <col min="771" max="771" width="10.375" style="91" customWidth="1"/>
    <col min="772" max="772" width="13.875" style="91" customWidth="1"/>
    <col min="773" max="773" width="9.5" style="91" customWidth="1"/>
    <col min="774" max="774" width="12" style="91" customWidth="1"/>
    <col min="775" max="775" width="11" style="91" customWidth="1"/>
    <col min="776" max="776" width="9.375" style="91" customWidth="1"/>
    <col min="777" max="777" width="14.5" style="91" customWidth="1"/>
    <col min="778" max="778" width="10.375" style="91" customWidth="1"/>
    <col min="779" max="779" width="10.625" style="91" bestFit="1" customWidth="1"/>
    <col min="780" max="780" width="6.375" style="91" customWidth="1"/>
    <col min="781" max="781" width="12.5" style="91" customWidth="1"/>
    <col min="782" max="782" width="7.75" style="91" customWidth="1"/>
    <col min="783" max="783" width="12.25" style="91" customWidth="1"/>
    <col min="784" max="784" width="8.375" style="91" bestFit="1" customWidth="1"/>
    <col min="785" max="785" width="9.5" style="91" bestFit="1" customWidth="1"/>
    <col min="786" max="786" width="9.375" style="91" customWidth="1"/>
    <col min="787" max="787" width="1.875" style="91" customWidth="1"/>
    <col min="788" max="788" width="9" style="91"/>
    <col min="789" max="789" width="10.75" style="91" customWidth="1"/>
    <col min="790" max="790" width="9.25" style="91" customWidth="1"/>
    <col min="791" max="1024" width="9" style="91"/>
    <col min="1025" max="1025" width="4.5" style="91" customWidth="1"/>
    <col min="1026" max="1026" width="11.375" style="91" customWidth="1"/>
    <col min="1027" max="1027" width="10.375" style="91" customWidth="1"/>
    <col min="1028" max="1028" width="13.875" style="91" customWidth="1"/>
    <col min="1029" max="1029" width="9.5" style="91" customWidth="1"/>
    <col min="1030" max="1030" width="12" style="91" customWidth="1"/>
    <col min="1031" max="1031" width="11" style="91" customWidth="1"/>
    <col min="1032" max="1032" width="9.375" style="91" customWidth="1"/>
    <col min="1033" max="1033" width="14.5" style="91" customWidth="1"/>
    <col min="1034" max="1034" width="10.375" style="91" customWidth="1"/>
    <col min="1035" max="1035" width="10.625" style="91" bestFit="1" customWidth="1"/>
    <col min="1036" max="1036" width="6.375" style="91" customWidth="1"/>
    <col min="1037" max="1037" width="12.5" style="91" customWidth="1"/>
    <col min="1038" max="1038" width="7.75" style="91" customWidth="1"/>
    <col min="1039" max="1039" width="12.25" style="91" customWidth="1"/>
    <col min="1040" max="1040" width="8.375" style="91" bestFit="1" customWidth="1"/>
    <col min="1041" max="1041" width="9.5" style="91" bestFit="1" customWidth="1"/>
    <col min="1042" max="1042" width="9.375" style="91" customWidth="1"/>
    <col min="1043" max="1043" width="1.875" style="91" customWidth="1"/>
    <col min="1044" max="1044" width="9" style="91"/>
    <col min="1045" max="1045" width="10.75" style="91" customWidth="1"/>
    <col min="1046" max="1046" width="9.25" style="91" customWidth="1"/>
    <col min="1047" max="1280" width="9" style="91"/>
    <col min="1281" max="1281" width="4.5" style="91" customWidth="1"/>
    <col min="1282" max="1282" width="11.375" style="91" customWidth="1"/>
    <col min="1283" max="1283" width="10.375" style="91" customWidth="1"/>
    <col min="1284" max="1284" width="13.875" style="91" customWidth="1"/>
    <col min="1285" max="1285" width="9.5" style="91" customWidth="1"/>
    <col min="1286" max="1286" width="12" style="91" customWidth="1"/>
    <col min="1287" max="1287" width="11" style="91" customWidth="1"/>
    <col min="1288" max="1288" width="9.375" style="91" customWidth="1"/>
    <col min="1289" max="1289" width="14.5" style="91" customWidth="1"/>
    <col min="1290" max="1290" width="10.375" style="91" customWidth="1"/>
    <col min="1291" max="1291" width="10.625" style="91" bestFit="1" customWidth="1"/>
    <col min="1292" max="1292" width="6.375" style="91" customWidth="1"/>
    <col min="1293" max="1293" width="12.5" style="91" customWidth="1"/>
    <col min="1294" max="1294" width="7.75" style="91" customWidth="1"/>
    <col min="1295" max="1295" width="12.25" style="91" customWidth="1"/>
    <col min="1296" max="1296" width="8.375" style="91" bestFit="1" customWidth="1"/>
    <col min="1297" max="1297" width="9.5" style="91" bestFit="1" customWidth="1"/>
    <col min="1298" max="1298" width="9.375" style="91" customWidth="1"/>
    <col min="1299" max="1299" width="1.875" style="91" customWidth="1"/>
    <col min="1300" max="1300" width="9" style="91"/>
    <col min="1301" max="1301" width="10.75" style="91" customWidth="1"/>
    <col min="1302" max="1302" width="9.25" style="91" customWidth="1"/>
    <col min="1303" max="1536" width="9" style="91"/>
    <col min="1537" max="1537" width="4.5" style="91" customWidth="1"/>
    <col min="1538" max="1538" width="11.375" style="91" customWidth="1"/>
    <col min="1539" max="1539" width="10.375" style="91" customWidth="1"/>
    <col min="1540" max="1540" width="13.875" style="91" customWidth="1"/>
    <col min="1541" max="1541" width="9.5" style="91" customWidth="1"/>
    <col min="1542" max="1542" width="12" style="91" customWidth="1"/>
    <col min="1543" max="1543" width="11" style="91" customWidth="1"/>
    <col min="1544" max="1544" width="9.375" style="91" customWidth="1"/>
    <col min="1545" max="1545" width="14.5" style="91" customWidth="1"/>
    <col min="1546" max="1546" width="10.375" style="91" customWidth="1"/>
    <col min="1547" max="1547" width="10.625" style="91" bestFit="1" customWidth="1"/>
    <col min="1548" max="1548" width="6.375" style="91" customWidth="1"/>
    <col min="1549" max="1549" width="12.5" style="91" customWidth="1"/>
    <col min="1550" max="1550" width="7.75" style="91" customWidth="1"/>
    <col min="1551" max="1551" width="12.25" style="91" customWidth="1"/>
    <col min="1552" max="1552" width="8.375" style="91" bestFit="1" customWidth="1"/>
    <col min="1553" max="1553" width="9.5" style="91" bestFit="1" customWidth="1"/>
    <col min="1554" max="1554" width="9.375" style="91" customWidth="1"/>
    <col min="1555" max="1555" width="1.875" style="91" customWidth="1"/>
    <col min="1556" max="1556" width="9" style="91"/>
    <col min="1557" max="1557" width="10.75" style="91" customWidth="1"/>
    <col min="1558" max="1558" width="9.25" style="91" customWidth="1"/>
    <col min="1559" max="1792" width="9" style="91"/>
    <col min="1793" max="1793" width="4.5" style="91" customWidth="1"/>
    <col min="1794" max="1794" width="11.375" style="91" customWidth="1"/>
    <col min="1795" max="1795" width="10.375" style="91" customWidth="1"/>
    <col min="1796" max="1796" width="13.875" style="91" customWidth="1"/>
    <col min="1797" max="1797" width="9.5" style="91" customWidth="1"/>
    <col min="1798" max="1798" width="12" style="91" customWidth="1"/>
    <col min="1799" max="1799" width="11" style="91" customWidth="1"/>
    <col min="1800" max="1800" width="9.375" style="91" customWidth="1"/>
    <col min="1801" max="1801" width="14.5" style="91" customWidth="1"/>
    <col min="1802" max="1802" width="10.375" style="91" customWidth="1"/>
    <col min="1803" max="1803" width="10.625" style="91" bestFit="1" customWidth="1"/>
    <col min="1804" max="1804" width="6.375" style="91" customWidth="1"/>
    <col min="1805" max="1805" width="12.5" style="91" customWidth="1"/>
    <col min="1806" max="1806" width="7.75" style="91" customWidth="1"/>
    <col min="1807" max="1807" width="12.25" style="91" customWidth="1"/>
    <col min="1808" max="1808" width="8.375" style="91" bestFit="1" customWidth="1"/>
    <col min="1809" max="1809" width="9.5" style="91" bestFit="1" customWidth="1"/>
    <col min="1810" max="1810" width="9.375" style="91" customWidth="1"/>
    <col min="1811" max="1811" width="1.875" style="91" customWidth="1"/>
    <col min="1812" max="1812" width="9" style="91"/>
    <col min="1813" max="1813" width="10.75" style="91" customWidth="1"/>
    <col min="1814" max="1814" width="9.25" style="91" customWidth="1"/>
    <col min="1815" max="2048" width="9" style="91"/>
    <col min="2049" max="2049" width="4.5" style="91" customWidth="1"/>
    <col min="2050" max="2050" width="11.375" style="91" customWidth="1"/>
    <col min="2051" max="2051" width="10.375" style="91" customWidth="1"/>
    <col min="2052" max="2052" width="13.875" style="91" customWidth="1"/>
    <col min="2053" max="2053" width="9.5" style="91" customWidth="1"/>
    <col min="2054" max="2054" width="12" style="91" customWidth="1"/>
    <col min="2055" max="2055" width="11" style="91" customWidth="1"/>
    <col min="2056" max="2056" width="9.375" style="91" customWidth="1"/>
    <col min="2057" max="2057" width="14.5" style="91" customWidth="1"/>
    <col min="2058" max="2058" width="10.375" style="91" customWidth="1"/>
    <col min="2059" max="2059" width="10.625" style="91" bestFit="1" customWidth="1"/>
    <col min="2060" max="2060" width="6.375" style="91" customWidth="1"/>
    <col min="2061" max="2061" width="12.5" style="91" customWidth="1"/>
    <col min="2062" max="2062" width="7.75" style="91" customWidth="1"/>
    <col min="2063" max="2063" width="12.25" style="91" customWidth="1"/>
    <col min="2064" max="2064" width="8.375" style="91" bestFit="1" customWidth="1"/>
    <col min="2065" max="2065" width="9.5" style="91" bestFit="1" customWidth="1"/>
    <col min="2066" max="2066" width="9.375" style="91" customWidth="1"/>
    <col min="2067" max="2067" width="1.875" style="91" customWidth="1"/>
    <col min="2068" max="2068" width="9" style="91"/>
    <col min="2069" max="2069" width="10.75" style="91" customWidth="1"/>
    <col min="2070" max="2070" width="9.25" style="91" customWidth="1"/>
    <col min="2071" max="2304" width="9" style="91"/>
    <col min="2305" max="2305" width="4.5" style="91" customWidth="1"/>
    <col min="2306" max="2306" width="11.375" style="91" customWidth="1"/>
    <col min="2307" max="2307" width="10.375" style="91" customWidth="1"/>
    <col min="2308" max="2308" width="13.875" style="91" customWidth="1"/>
    <col min="2309" max="2309" width="9.5" style="91" customWidth="1"/>
    <col min="2310" max="2310" width="12" style="91" customWidth="1"/>
    <col min="2311" max="2311" width="11" style="91" customWidth="1"/>
    <col min="2312" max="2312" width="9.375" style="91" customWidth="1"/>
    <col min="2313" max="2313" width="14.5" style="91" customWidth="1"/>
    <col min="2314" max="2314" width="10.375" style="91" customWidth="1"/>
    <col min="2315" max="2315" width="10.625" style="91" bestFit="1" customWidth="1"/>
    <col min="2316" max="2316" width="6.375" style="91" customWidth="1"/>
    <col min="2317" max="2317" width="12.5" style="91" customWidth="1"/>
    <col min="2318" max="2318" width="7.75" style="91" customWidth="1"/>
    <col min="2319" max="2319" width="12.25" style="91" customWidth="1"/>
    <col min="2320" max="2320" width="8.375" style="91" bestFit="1" customWidth="1"/>
    <col min="2321" max="2321" width="9.5" style="91" bestFit="1" customWidth="1"/>
    <col min="2322" max="2322" width="9.375" style="91" customWidth="1"/>
    <col min="2323" max="2323" width="1.875" style="91" customWidth="1"/>
    <col min="2324" max="2324" width="9" style="91"/>
    <col min="2325" max="2325" width="10.75" style="91" customWidth="1"/>
    <col min="2326" max="2326" width="9.25" style="91" customWidth="1"/>
    <col min="2327" max="2560" width="9" style="91"/>
    <col min="2561" max="2561" width="4.5" style="91" customWidth="1"/>
    <col min="2562" max="2562" width="11.375" style="91" customWidth="1"/>
    <col min="2563" max="2563" width="10.375" style="91" customWidth="1"/>
    <col min="2564" max="2564" width="13.875" style="91" customWidth="1"/>
    <col min="2565" max="2565" width="9.5" style="91" customWidth="1"/>
    <col min="2566" max="2566" width="12" style="91" customWidth="1"/>
    <col min="2567" max="2567" width="11" style="91" customWidth="1"/>
    <col min="2568" max="2568" width="9.375" style="91" customWidth="1"/>
    <col min="2569" max="2569" width="14.5" style="91" customWidth="1"/>
    <col min="2570" max="2570" width="10.375" style="91" customWidth="1"/>
    <col min="2571" max="2571" width="10.625" style="91" bestFit="1" customWidth="1"/>
    <col min="2572" max="2572" width="6.375" style="91" customWidth="1"/>
    <col min="2573" max="2573" width="12.5" style="91" customWidth="1"/>
    <col min="2574" max="2574" width="7.75" style="91" customWidth="1"/>
    <col min="2575" max="2575" width="12.25" style="91" customWidth="1"/>
    <col min="2576" max="2576" width="8.375" style="91" bestFit="1" customWidth="1"/>
    <col min="2577" max="2577" width="9.5" style="91" bestFit="1" customWidth="1"/>
    <col min="2578" max="2578" width="9.375" style="91" customWidth="1"/>
    <col min="2579" max="2579" width="1.875" style="91" customWidth="1"/>
    <col min="2580" max="2580" width="9" style="91"/>
    <col min="2581" max="2581" width="10.75" style="91" customWidth="1"/>
    <col min="2582" max="2582" width="9.25" style="91" customWidth="1"/>
    <col min="2583" max="2816" width="9" style="91"/>
    <col min="2817" max="2817" width="4.5" style="91" customWidth="1"/>
    <col min="2818" max="2818" width="11.375" style="91" customWidth="1"/>
    <col min="2819" max="2819" width="10.375" style="91" customWidth="1"/>
    <col min="2820" max="2820" width="13.875" style="91" customWidth="1"/>
    <col min="2821" max="2821" width="9.5" style="91" customWidth="1"/>
    <col min="2822" max="2822" width="12" style="91" customWidth="1"/>
    <col min="2823" max="2823" width="11" style="91" customWidth="1"/>
    <col min="2824" max="2824" width="9.375" style="91" customWidth="1"/>
    <col min="2825" max="2825" width="14.5" style="91" customWidth="1"/>
    <col min="2826" max="2826" width="10.375" style="91" customWidth="1"/>
    <col min="2827" max="2827" width="10.625" style="91" bestFit="1" customWidth="1"/>
    <col min="2828" max="2828" width="6.375" style="91" customWidth="1"/>
    <col min="2829" max="2829" width="12.5" style="91" customWidth="1"/>
    <col min="2830" max="2830" width="7.75" style="91" customWidth="1"/>
    <col min="2831" max="2831" width="12.25" style="91" customWidth="1"/>
    <col min="2832" max="2832" width="8.375" style="91" bestFit="1" customWidth="1"/>
    <col min="2833" max="2833" width="9.5" style="91" bestFit="1" customWidth="1"/>
    <col min="2834" max="2834" width="9.375" style="91" customWidth="1"/>
    <col min="2835" max="2835" width="1.875" style="91" customWidth="1"/>
    <col min="2836" max="2836" width="9" style="91"/>
    <col min="2837" max="2837" width="10.75" style="91" customWidth="1"/>
    <col min="2838" max="2838" width="9.25" style="91" customWidth="1"/>
    <col min="2839" max="3072" width="9" style="91"/>
    <col min="3073" max="3073" width="4.5" style="91" customWidth="1"/>
    <col min="3074" max="3074" width="11.375" style="91" customWidth="1"/>
    <col min="3075" max="3075" width="10.375" style="91" customWidth="1"/>
    <col min="3076" max="3076" width="13.875" style="91" customWidth="1"/>
    <col min="3077" max="3077" width="9.5" style="91" customWidth="1"/>
    <col min="3078" max="3078" width="12" style="91" customWidth="1"/>
    <col min="3079" max="3079" width="11" style="91" customWidth="1"/>
    <col min="3080" max="3080" width="9.375" style="91" customWidth="1"/>
    <col min="3081" max="3081" width="14.5" style="91" customWidth="1"/>
    <col min="3082" max="3082" width="10.375" style="91" customWidth="1"/>
    <col min="3083" max="3083" width="10.625" style="91" bestFit="1" customWidth="1"/>
    <col min="3084" max="3084" width="6.375" style="91" customWidth="1"/>
    <col min="3085" max="3085" width="12.5" style="91" customWidth="1"/>
    <col min="3086" max="3086" width="7.75" style="91" customWidth="1"/>
    <col min="3087" max="3087" width="12.25" style="91" customWidth="1"/>
    <col min="3088" max="3088" width="8.375" style="91" bestFit="1" customWidth="1"/>
    <col min="3089" max="3089" width="9.5" style="91" bestFit="1" customWidth="1"/>
    <col min="3090" max="3090" width="9.375" style="91" customWidth="1"/>
    <col min="3091" max="3091" width="1.875" style="91" customWidth="1"/>
    <col min="3092" max="3092" width="9" style="91"/>
    <col min="3093" max="3093" width="10.75" style="91" customWidth="1"/>
    <col min="3094" max="3094" width="9.25" style="91" customWidth="1"/>
    <col min="3095" max="3328" width="9" style="91"/>
    <col min="3329" max="3329" width="4.5" style="91" customWidth="1"/>
    <col min="3330" max="3330" width="11.375" style="91" customWidth="1"/>
    <col min="3331" max="3331" width="10.375" style="91" customWidth="1"/>
    <col min="3332" max="3332" width="13.875" style="91" customWidth="1"/>
    <col min="3333" max="3333" width="9.5" style="91" customWidth="1"/>
    <col min="3334" max="3334" width="12" style="91" customWidth="1"/>
    <col min="3335" max="3335" width="11" style="91" customWidth="1"/>
    <col min="3336" max="3336" width="9.375" style="91" customWidth="1"/>
    <col min="3337" max="3337" width="14.5" style="91" customWidth="1"/>
    <col min="3338" max="3338" width="10.375" style="91" customWidth="1"/>
    <col min="3339" max="3339" width="10.625" style="91" bestFit="1" customWidth="1"/>
    <col min="3340" max="3340" width="6.375" style="91" customWidth="1"/>
    <col min="3341" max="3341" width="12.5" style="91" customWidth="1"/>
    <col min="3342" max="3342" width="7.75" style="91" customWidth="1"/>
    <col min="3343" max="3343" width="12.25" style="91" customWidth="1"/>
    <col min="3344" max="3344" width="8.375" style="91" bestFit="1" customWidth="1"/>
    <col min="3345" max="3345" width="9.5" style="91" bestFit="1" customWidth="1"/>
    <col min="3346" max="3346" width="9.375" style="91" customWidth="1"/>
    <col min="3347" max="3347" width="1.875" style="91" customWidth="1"/>
    <col min="3348" max="3348" width="9" style="91"/>
    <col min="3349" max="3349" width="10.75" style="91" customWidth="1"/>
    <col min="3350" max="3350" width="9.25" style="91" customWidth="1"/>
    <col min="3351" max="3584" width="9" style="91"/>
    <col min="3585" max="3585" width="4.5" style="91" customWidth="1"/>
    <col min="3586" max="3586" width="11.375" style="91" customWidth="1"/>
    <col min="3587" max="3587" width="10.375" style="91" customWidth="1"/>
    <col min="3588" max="3588" width="13.875" style="91" customWidth="1"/>
    <col min="3589" max="3589" width="9.5" style="91" customWidth="1"/>
    <col min="3590" max="3590" width="12" style="91" customWidth="1"/>
    <col min="3591" max="3591" width="11" style="91" customWidth="1"/>
    <col min="3592" max="3592" width="9.375" style="91" customWidth="1"/>
    <col min="3593" max="3593" width="14.5" style="91" customWidth="1"/>
    <col min="3594" max="3594" width="10.375" style="91" customWidth="1"/>
    <col min="3595" max="3595" width="10.625" style="91" bestFit="1" customWidth="1"/>
    <col min="3596" max="3596" width="6.375" style="91" customWidth="1"/>
    <col min="3597" max="3597" width="12.5" style="91" customWidth="1"/>
    <col min="3598" max="3598" width="7.75" style="91" customWidth="1"/>
    <col min="3599" max="3599" width="12.25" style="91" customWidth="1"/>
    <col min="3600" max="3600" width="8.375" style="91" bestFit="1" customWidth="1"/>
    <col min="3601" max="3601" width="9.5" style="91" bestFit="1" customWidth="1"/>
    <col min="3602" max="3602" width="9.375" style="91" customWidth="1"/>
    <col min="3603" max="3603" width="1.875" style="91" customWidth="1"/>
    <col min="3604" max="3604" width="9" style="91"/>
    <col min="3605" max="3605" width="10.75" style="91" customWidth="1"/>
    <col min="3606" max="3606" width="9.25" style="91" customWidth="1"/>
    <col min="3607" max="3840" width="9" style="91"/>
    <col min="3841" max="3841" width="4.5" style="91" customWidth="1"/>
    <col min="3842" max="3842" width="11.375" style="91" customWidth="1"/>
    <col min="3843" max="3843" width="10.375" style="91" customWidth="1"/>
    <col min="3844" max="3844" width="13.875" style="91" customWidth="1"/>
    <col min="3845" max="3845" width="9.5" style="91" customWidth="1"/>
    <col min="3846" max="3846" width="12" style="91" customWidth="1"/>
    <col min="3847" max="3847" width="11" style="91" customWidth="1"/>
    <col min="3848" max="3848" width="9.375" style="91" customWidth="1"/>
    <col min="3849" max="3849" width="14.5" style="91" customWidth="1"/>
    <col min="3850" max="3850" width="10.375" style="91" customWidth="1"/>
    <col min="3851" max="3851" width="10.625" style="91" bestFit="1" customWidth="1"/>
    <col min="3852" max="3852" width="6.375" style="91" customWidth="1"/>
    <col min="3853" max="3853" width="12.5" style="91" customWidth="1"/>
    <col min="3854" max="3854" width="7.75" style="91" customWidth="1"/>
    <col min="3855" max="3855" width="12.25" style="91" customWidth="1"/>
    <col min="3856" max="3856" width="8.375" style="91" bestFit="1" customWidth="1"/>
    <col min="3857" max="3857" width="9.5" style="91" bestFit="1" customWidth="1"/>
    <col min="3858" max="3858" width="9.375" style="91" customWidth="1"/>
    <col min="3859" max="3859" width="1.875" style="91" customWidth="1"/>
    <col min="3860" max="3860" width="9" style="91"/>
    <col min="3861" max="3861" width="10.75" style="91" customWidth="1"/>
    <col min="3862" max="3862" width="9.25" style="91" customWidth="1"/>
    <col min="3863" max="4096" width="9" style="91"/>
    <col min="4097" max="4097" width="4.5" style="91" customWidth="1"/>
    <col min="4098" max="4098" width="11.375" style="91" customWidth="1"/>
    <col min="4099" max="4099" width="10.375" style="91" customWidth="1"/>
    <col min="4100" max="4100" width="13.875" style="91" customWidth="1"/>
    <col min="4101" max="4101" width="9.5" style="91" customWidth="1"/>
    <col min="4102" max="4102" width="12" style="91" customWidth="1"/>
    <col min="4103" max="4103" width="11" style="91" customWidth="1"/>
    <col min="4104" max="4104" width="9.375" style="91" customWidth="1"/>
    <col min="4105" max="4105" width="14.5" style="91" customWidth="1"/>
    <col min="4106" max="4106" width="10.375" style="91" customWidth="1"/>
    <col min="4107" max="4107" width="10.625" style="91" bestFit="1" customWidth="1"/>
    <col min="4108" max="4108" width="6.375" style="91" customWidth="1"/>
    <col min="4109" max="4109" width="12.5" style="91" customWidth="1"/>
    <col min="4110" max="4110" width="7.75" style="91" customWidth="1"/>
    <col min="4111" max="4111" width="12.25" style="91" customWidth="1"/>
    <col min="4112" max="4112" width="8.375" style="91" bestFit="1" customWidth="1"/>
    <col min="4113" max="4113" width="9.5" style="91" bestFit="1" customWidth="1"/>
    <col min="4114" max="4114" width="9.375" style="91" customWidth="1"/>
    <col min="4115" max="4115" width="1.875" style="91" customWidth="1"/>
    <col min="4116" max="4116" width="9" style="91"/>
    <col min="4117" max="4117" width="10.75" style="91" customWidth="1"/>
    <col min="4118" max="4118" width="9.25" style="91" customWidth="1"/>
    <col min="4119" max="4352" width="9" style="91"/>
    <col min="4353" max="4353" width="4.5" style="91" customWidth="1"/>
    <col min="4354" max="4354" width="11.375" style="91" customWidth="1"/>
    <col min="4355" max="4355" width="10.375" style="91" customWidth="1"/>
    <col min="4356" max="4356" width="13.875" style="91" customWidth="1"/>
    <col min="4357" max="4357" width="9.5" style="91" customWidth="1"/>
    <col min="4358" max="4358" width="12" style="91" customWidth="1"/>
    <col min="4359" max="4359" width="11" style="91" customWidth="1"/>
    <col min="4360" max="4360" width="9.375" style="91" customWidth="1"/>
    <col min="4361" max="4361" width="14.5" style="91" customWidth="1"/>
    <col min="4362" max="4362" width="10.375" style="91" customWidth="1"/>
    <col min="4363" max="4363" width="10.625" style="91" bestFit="1" customWidth="1"/>
    <col min="4364" max="4364" width="6.375" style="91" customWidth="1"/>
    <col min="4365" max="4365" width="12.5" style="91" customWidth="1"/>
    <col min="4366" max="4366" width="7.75" style="91" customWidth="1"/>
    <col min="4367" max="4367" width="12.25" style="91" customWidth="1"/>
    <col min="4368" max="4368" width="8.375" style="91" bestFit="1" customWidth="1"/>
    <col min="4369" max="4369" width="9.5" style="91" bestFit="1" customWidth="1"/>
    <col min="4370" max="4370" width="9.375" style="91" customWidth="1"/>
    <col min="4371" max="4371" width="1.875" style="91" customWidth="1"/>
    <col min="4372" max="4372" width="9" style="91"/>
    <col min="4373" max="4373" width="10.75" style="91" customWidth="1"/>
    <col min="4374" max="4374" width="9.25" style="91" customWidth="1"/>
    <col min="4375" max="4608" width="9" style="91"/>
    <col min="4609" max="4609" width="4.5" style="91" customWidth="1"/>
    <col min="4610" max="4610" width="11.375" style="91" customWidth="1"/>
    <col min="4611" max="4611" width="10.375" style="91" customWidth="1"/>
    <col min="4612" max="4612" width="13.875" style="91" customWidth="1"/>
    <col min="4613" max="4613" width="9.5" style="91" customWidth="1"/>
    <col min="4614" max="4614" width="12" style="91" customWidth="1"/>
    <col min="4615" max="4615" width="11" style="91" customWidth="1"/>
    <col min="4616" max="4616" width="9.375" style="91" customWidth="1"/>
    <col min="4617" max="4617" width="14.5" style="91" customWidth="1"/>
    <col min="4618" max="4618" width="10.375" style="91" customWidth="1"/>
    <col min="4619" max="4619" width="10.625" style="91" bestFit="1" customWidth="1"/>
    <col min="4620" max="4620" width="6.375" style="91" customWidth="1"/>
    <col min="4621" max="4621" width="12.5" style="91" customWidth="1"/>
    <col min="4622" max="4622" width="7.75" style="91" customWidth="1"/>
    <col min="4623" max="4623" width="12.25" style="91" customWidth="1"/>
    <col min="4624" max="4624" width="8.375" style="91" bestFit="1" customWidth="1"/>
    <col min="4625" max="4625" width="9.5" style="91" bestFit="1" customWidth="1"/>
    <col min="4626" max="4626" width="9.375" style="91" customWidth="1"/>
    <col min="4627" max="4627" width="1.875" style="91" customWidth="1"/>
    <col min="4628" max="4628" width="9" style="91"/>
    <col min="4629" max="4629" width="10.75" style="91" customWidth="1"/>
    <col min="4630" max="4630" width="9.25" style="91" customWidth="1"/>
    <col min="4631" max="4864" width="9" style="91"/>
    <col min="4865" max="4865" width="4.5" style="91" customWidth="1"/>
    <col min="4866" max="4866" width="11.375" style="91" customWidth="1"/>
    <col min="4867" max="4867" width="10.375" style="91" customWidth="1"/>
    <col min="4868" max="4868" width="13.875" style="91" customWidth="1"/>
    <col min="4869" max="4869" width="9.5" style="91" customWidth="1"/>
    <col min="4870" max="4870" width="12" style="91" customWidth="1"/>
    <col min="4871" max="4871" width="11" style="91" customWidth="1"/>
    <col min="4872" max="4872" width="9.375" style="91" customWidth="1"/>
    <col min="4873" max="4873" width="14.5" style="91" customWidth="1"/>
    <col min="4874" max="4874" width="10.375" style="91" customWidth="1"/>
    <col min="4875" max="4875" width="10.625" style="91" bestFit="1" customWidth="1"/>
    <col min="4876" max="4876" width="6.375" style="91" customWidth="1"/>
    <col min="4877" max="4877" width="12.5" style="91" customWidth="1"/>
    <col min="4878" max="4878" width="7.75" style="91" customWidth="1"/>
    <col min="4879" max="4879" width="12.25" style="91" customWidth="1"/>
    <col min="4880" max="4880" width="8.375" style="91" bestFit="1" customWidth="1"/>
    <col min="4881" max="4881" width="9.5" style="91" bestFit="1" customWidth="1"/>
    <col min="4882" max="4882" width="9.375" style="91" customWidth="1"/>
    <col min="4883" max="4883" width="1.875" style="91" customWidth="1"/>
    <col min="4884" max="4884" width="9" style="91"/>
    <col min="4885" max="4885" width="10.75" style="91" customWidth="1"/>
    <col min="4886" max="4886" width="9.25" style="91" customWidth="1"/>
    <col min="4887" max="5120" width="9" style="91"/>
    <col min="5121" max="5121" width="4.5" style="91" customWidth="1"/>
    <col min="5122" max="5122" width="11.375" style="91" customWidth="1"/>
    <col min="5123" max="5123" width="10.375" style="91" customWidth="1"/>
    <col min="5124" max="5124" width="13.875" style="91" customWidth="1"/>
    <col min="5125" max="5125" width="9.5" style="91" customWidth="1"/>
    <col min="5126" max="5126" width="12" style="91" customWidth="1"/>
    <col min="5127" max="5127" width="11" style="91" customWidth="1"/>
    <col min="5128" max="5128" width="9.375" style="91" customWidth="1"/>
    <col min="5129" max="5129" width="14.5" style="91" customWidth="1"/>
    <col min="5130" max="5130" width="10.375" style="91" customWidth="1"/>
    <col min="5131" max="5131" width="10.625" style="91" bestFit="1" customWidth="1"/>
    <col min="5132" max="5132" width="6.375" style="91" customWidth="1"/>
    <col min="5133" max="5133" width="12.5" style="91" customWidth="1"/>
    <col min="5134" max="5134" width="7.75" style="91" customWidth="1"/>
    <col min="5135" max="5135" width="12.25" style="91" customWidth="1"/>
    <col min="5136" max="5136" width="8.375" style="91" bestFit="1" customWidth="1"/>
    <col min="5137" max="5137" width="9.5" style="91" bestFit="1" customWidth="1"/>
    <col min="5138" max="5138" width="9.375" style="91" customWidth="1"/>
    <col min="5139" max="5139" width="1.875" style="91" customWidth="1"/>
    <col min="5140" max="5140" width="9" style="91"/>
    <col min="5141" max="5141" width="10.75" style="91" customWidth="1"/>
    <col min="5142" max="5142" width="9.25" style="91" customWidth="1"/>
    <col min="5143" max="5376" width="9" style="91"/>
    <col min="5377" max="5377" width="4.5" style="91" customWidth="1"/>
    <col min="5378" max="5378" width="11.375" style="91" customWidth="1"/>
    <col min="5379" max="5379" width="10.375" style="91" customWidth="1"/>
    <col min="5380" max="5380" width="13.875" style="91" customWidth="1"/>
    <col min="5381" max="5381" width="9.5" style="91" customWidth="1"/>
    <col min="5382" max="5382" width="12" style="91" customWidth="1"/>
    <col min="5383" max="5383" width="11" style="91" customWidth="1"/>
    <col min="5384" max="5384" width="9.375" style="91" customWidth="1"/>
    <col min="5385" max="5385" width="14.5" style="91" customWidth="1"/>
    <col min="5386" max="5386" width="10.375" style="91" customWidth="1"/>
    <col min="5387" max="5387" width="10.625" style="91" bestFit="1" customWidth="1"/>
    <col min="5388" max="5388" width="6.375" style="91" customWidth="1"/>
    <col min="5389" max="5389" width="12.5" style="91" customWidth="1"/>
    <col min="5390" max="5390" width="7.75" style="91" customWidth="1"/>
    <col min="5391" max="5391" width="12.25" style="91" customWidth="1"/>
    <col min="5392" max="5392" width="8.375" style="91" bestFit="1" customWidth="1"/>
    <col min="5393" max="5393" width="9.5" style="91" bestFit="1" customWidth="1"/>
    <col min="5394" max="5394" width="9.375" style="91" customWidth="1"/>
    <col min="5395" max="5395" width="1.875" style="91" customWidth="1"/>
    <col min="5396" max="5396" width="9" style="91"/>
    <col min="5397" max="5397" width="10.75" style="91" customWidth="1"/>
    <col min="5398" max="5398" width="9.25" style="91" customWidth="1"/>
    <col min="5399" max="5632" width="9" style="91"/>
    <col min="5633" max="5633" width="4.5" style="91" customWidth="1"/>
    <col min="5634" max="5634" width="11.375" style="91" customWidth="1"/>
    <col min="5635" max="5635" width="10.375" style="91" customWidth="1"/>
    <col min="5636" max="5636" width="13.875" style="91" customWidth="1"/>
    <col min="5637" max="5637" width="9.5" style="91" customWidth="1"/>
    <col min="5638" max="5638" width="12" style="91" customWidth="1"/>
    <col min="5639" max="5639" width="11" style="91" customWidth="1"/>
    <col min="5640" max="5640" width="9.375" style="91" customWidth="1"/>
    <col min="5641" max="5641" width="14.5" style="91" customWidth="1"/>
    <col min="5642" max="5642" width="10.375" style="91" customWidth="1"/>
    <col min="5643" max="5643" width="10.625" style="91" bestFit="1" customWidth="1"/>
    <col min="5644" max="5644" width="6.375" style="91" customWidth="1"/>
    <col min="5645" max="5645" width="12.5" style="91" customWidth="1"/>
    <col min="5646" max="5646" width="7.75" style="91" customWidth="1"/>
    <col min="5647" max="5647" width="12.25" style="91" customWidth="1"/>
    <col min="5648" max="5648" width="8.375" style="91" bestFit="1" customWidth="1"/>
    <col min="5649" max="5649" width="9.5" style="91" bestFit="1" customWidth="1"/>
    <col min="5650" max="5650" width="9.375" style="91" customWidth="1"/>
    <col min="5651" max="5651" width="1.875" style="91" customWidth="1"/>
    <col min="5652" max="5652" width="9" style="91"/>
    <col min="5653" max="5653" width="10.75" style="91" customWidth="1"/>
    <col min="5654" max="5654" width="9.25" style="91" customWidth="1"/>
    <col min="5655" max="5888" width="9" style="91"/>
    <col min="5889" max="5889" width="4.5" style="91" customWidth="1"/>
    <col min="5890" max="5890" width="11.375" style="91" customWidth="1"/>
    <col min="5891" max="5891" width="10.375" style="91" customWidth="1"/>
    <col min="5892" max="5892" width="13.875" style="91" customWidth="1"/>
    <col min="5893" max="5893" width="9.5" style="91" customWidth="1"/>
    <col min="5894" max="5894" width="12" style="91" customWidth="1"/>
    <col min="5895" max="5895" width="11" style="91" customWidth="1"/>
    <col min="5896" max="5896" width="9.375" style="91" customWidth="1"/>
    <col min="5897" max="5897" width="14.5" style="91" customWidth="1"/>
    <col min="5898" max="5898" width="10.375" style="91" customWidth="1"/>
    <col min="5899" max="5899" width="10.625" style="91" bestFit="1" customWidth="1"/>
    <col min="5900" max="5900" width="6.375" style="91" customWidth="1"/>
    <col min="5901" max="5901" width="12.5" style="91" customWidth="1"/>
    <col min="5902" max="5902" width="7.75" style="91" customWidth="1"/>
    <col min="5903" max="5903" width="12.25" style="91" customWidth="1"/>
    <col min="5904" max="5904" width="8.375" style="91" bestFit="1" customWidth="1"/>
    <col min="5905" max="5905" width="9.5" style="91" bestFit="1" customWidth="1"/>
    <col min="5906" max="5906" width="9.375" style="91" customWidth="1"/>
    <col min="5907" max="5907" width="1.875" style="91" customWidth="1"/>
    <col min="5908" max="5908" width="9" style="91"/>
    <col min="5909" max="5909" width="10.75" style="91" customWidth="1"/>
    <col min="5910" max="5910" width="9.25" style="91" customWidth="1"/>
    <col min="5911" max="6144" width="9" style="91"/>
    <col min="6145" max="6145" width="4.5" style="91" customWidth="1"/>
    <col min="6146" max="6146" width="11.375" style="91" customWidth="1"/>
    <col min="6147" max="6147" width="10.375" style="91" customWidth="1"/>
    <col min="6148" max="6148" width="13.875" style="91" customWidth="1"/>
    <col min="6149" max="6149" width="9.5" style="91" customWidth="1"/>
    <col min="6150" max="6150" width="12" style="91" customWidth="1"/>
    <col min="6151" max="6151" width="11" style="91" customWidth="1"/>
    <col min="6152" max="6152" width="9.375" style="91" customWidth="1"/>
    <col min="6153" max="6153" width="14.5" style="91" customWidth="1"/>
    <col min="6154" max="6154" width="10.375" style="91" customWidth="1"/>
    <col min="6155" max="6155" width="10.625" style="91" bestFit="1" customWidth="1"/>
    <col min="6156" max="6156" width="6.375" style="91" customWidth="1"/>
    <col min="6157" max="6157" width="12.5" style="91" customWidth="1"/>
    <col min="6158" max="6158" width="7.75" style="91" customWidth="1"/>
    <col min="6159" max="6159" width="12.25" style="91" customWidth="1"/>
    <col min="6160" max="6160" width="8.375" style="91" bestFit="1" customWidth="1"/>
    <col min="6161" max="6161" width="9.5" style="91" bestFit="1" customWidth="1"/>
    <col min="6162" max="6162" width="9.375" style="91" customWidth="1"/>
    <col min="6163" max="6163" width="1.875" style="91" customWidth="1"/>
    <col min="6164" max="6164" width="9" style="91"/>
    <col min="6165" max="6165" width="10.75" style="91" customWidth="1"/>
    <col min="6166" max="6166" width="9.25" style="91" customWidth="1"/>
    <col min="6167" max="6400" width="9" style="91"/>
    <col min="6401" max="6401" width="4.5" style="91" customWidth="1"/>
    <col min="6402" max="6402" width="11.375" style="91" customWidth="1"/>
    <col min="6403" max="6403" width="10.375" style="91" customWidth="1"/>
    <col min="6404" max="6404" width="13.875" style="91" customWidth="1"/>
    <col min="6405" max="6405" width="9.5" style="91" customWidth="1"/>
    <col min="6406" max="6406" width="12" style="91" customWidth="1"/>
    <col min="6407" max="6407" width="11" style="91" customWidth="1"/>
    <col min="6408" max="6408" width="9.375" style="91" customWidth="1"/>
    <col min="6409" max="6409" width="14.5" style="91" customWidth="1"/>
    <col min="6410" max="6410" width="10.375" style="91" customWidth="1"/>
    <col min="6411" max="6411" width="10.625" style="91" bestFit="1" customWidth="1"/>
    <col min="6412" max="6412" width="6.375" style="91" customWidth="1"/>
    <col min="6413" max="6413" width="12.5" style="91" customWidth="1"/>
    <col min="6414" max="6414" width="7.75" style="91" customWidth="1"/>
    <col min="6415" max="6415" width="12.25" style="91" customWidth="1"/>
    <col min="6416" max="6416" width="8.375" style="91" bestFit="1" customWidth="1"/>
    <col min="6417" max="6417" width="9.5" style="91" bestFit="1" customWidth="1"/>
    <col min="6418" max="6418" width="9.375" style="91" customWidth="1"/>
    <col min="6419" max="6419" width="1.875" style="91" customWidth="1"/>
    <col min="6420" max="6420" width="9" style="91"/>
    <col min="6421" max="6421" width="10.75" style="91" customWidth="1"/>
    <col min="6422" max="6422" width="9.25" style="91" customWidth="1"/>
    <col min="6423" max="6656" width="9" style="91"/>
    <col min="6657" max="6657" width="4.5" style="91" customWidth="1"/>
    <col min="6658" max="6658" width="11.375" style="91" customWidth="1"/>
    <col min="6659" max="6659" width="10.375" style="91" customWidth="1"/>
    <col min="6660" max="6660" width="13.875" style="91" customWidth="1"/>
    <col min="6661" max="6661" width="9.5" style="91" customWidth="1"/>
    <col min="6662" max="6662" width="12" style="91" customWidth="1"/>
    <col min="6663" max="6663" width="11" style="91" customWidth="1"/>
    <col min="6664" max="6664" width="9.375" style="91" customWidth="1"/>
    <col min="6665" max="6665" width="14.5" style="91" customWidth="1"/>
    <col min="6666" max="6666" width="10.375" style="91" customWidth="1"/>
    <col min="6667" max="6667" width="10.625" style="91" bestFit="1" customWidth="1"/>
    <col min="6668" max="6668" width="6.375" style="91" customWidth="1"/>
    <col min="6669" max="6669" width="12.5" style="91" customWidth="1"/>
    <col min="6670" max="6670" width="7.75" style="91" customWidth="1"/>
    <col min="6671" max="6671" width="12.25" style="91" customWidth="1"/>
    <col min="6672" max="6672" width="8.375" style="91" bestFit="1" customWidth="1"/>
    <col min="6673" max="6673" width="9.5" style="91" bestFit="1" customWidth="1"/>
    <col min="6674" max="6674" width="9.375" style="91" customWidth="1"/>
    <col min="6675" max="6675" width="1.875" style="91" customWidth="1"/>
    <col min="6676" max="6676" width="9" style="91"/>
    <col min="6677" max="6677" width="10.75" style="91" customWidth="1"/>
    <col min="6678" max="6678" width="9.25" style="91" customWidth="1"/>
    <col min="6679" max="6912" width="9" style="91"/>
    <col min="6913" max="6913" width="4.5" style="91" customWidth="1"/>
    <col min="6914" max="6914" width="11.375" style="91" customWidth="1"/>
    <col min="6915" max="6915" width="10.375" style="91" customWidth="1"/>
    <col min="6916" max="6916" width="13.875" style="91" customWidth="1"/>
    <col min="6917" max="6917" width="9.5" style="91" customWidth="1"/>
    <col min="6918" max="6918" width="12" style="91" customWidth="1"/>
    <col min="6919" max="6919" width="11" style="91" customWidth="1"/>
    <col min="6920" max="6920" width="9.375" style="91" customWidth="1"/>
    <col min="6921" max="6921" width="14.5" style="91" customWidth="1"/>
    <col min="6922" max="6922" width="10.375" style="91" customWidth="1"/>
    <col min="6923" max="6923" width="10.625" style="91" bestFit="1" customWidth="1"/>
    <col min="6924" max="6924" width="6.375" style="91" customWidth="1"/>
    <col min="6925" max="6925" width="12.5" style="91" customWidth="1"/>
    <col min="6926" max="6926" width="7.75" style="91" customWidth="1"/>
    <col min="6927" max="6927" width="12.25" style="91" customWidth="1"/>
    <col min="6928" max="6928" width="8.375" style="91" bestFit="1" customWidth="1"/>
    <col min="6929" max="6929" width="9.5" style="91" bestFit="1" customWidth="1"/>
    <col min="6930" max="6930" width="9.375" style="91" customWidth="1"/>
    <col min="6931" max="6931" width="1.875" style="91" customWidth="1"/>
    <col min="6932" max="6932" width="9" style="91"/>
    <col min="6933" max="6933" width="10.75" style="91" customWidth="1"/>
    <col min="6934" max="6934" width="9.25" style="91" customWidth="1"/>
    <col min="6935" max="7168" width="9" style="91"/>
    <col min="7169" max="7169" width="4.5" style="91" customWidth="1"/>
    <col min="7170" max="7170" width="11.375" style="91" customWidth="1"/>
    <col min="7171" max="7171" width="10.375" style="91" customWidth="1"/>
    <col min="7172" max="7172" width="13.875" style="91" customWidth="1"/>
    <col min="7173" max="7173" width="9.5" style="91" customWidth="1"/>
    <col min="7174" max="7174" width="12" style="91" customWidth="1"/>
    <col min="7175" max="7175" width="11" style="91" customWidth="1"/>
    <col min="7176" max="7176" width="9.375" style="91" customWidth="1"/>
    <col min="7177" max="7177" width="14.5" style="91" customWidth="1"/>
    <col min="7178" max="7178" width="10.375" style="91" customWidth="1"/>
    <col min="7179" max="7179" width="10.625" style="91" bestFit="1" customWidth="1"/>
    <col min="7180" max="7180" width="6.375" style="91" customWidth="1"/>
    <col min="7181" max="7181" width="12.5" style="91" customWidth="1"/>
    <col min="7182" max="7182" width="7.75" style="91" customWidth="1"/>
    <col min="7183" max="7183" width="12.25" style="91" customWidth="1"/>
    <col min="7184" max="7184" width="8.375" style="91" bestFit="1" customWidth="1"/>
    <col min="7185" max="7185" width="9.5" style="91" bestFit="1" customWidth="1"/>
    <col min="7186" max="7186" width="9.375" style="91" customWidth="1"/>
    <col min="7187" max="7187" width="1.875" style="91" customWidth="1"/>
    <col min="7188" max="7188" width="9" style="91"/>
    <col min="7189" max="7189" width="10.75" style="91" customWidth="1"/>
    <col min="7190" max="7190" width="9.25" style="91" customWidth="1"/>
    <col min="7191" max="7424" width="9" style="91"/>
    <col min="7425" max="7425" width="4.5" style="91" customWidth="1"/>
    <col min="7426" max="7426" width="11.375" style="91" customWidth="1"/>
    <col min="7427" max="7427" width="10.375" style="91" customWidth="1"/>
    <col min="7428" max="7428" width="13.875" style="91" customWidth="1"/>
    <col min="7429" max="7429" width="9.5" style="91" customWidth="1"/>
    <col min="7430" max="7430" width="12" style="91" customWidth="1"/>
    <col min="7431" max="7431" width="11" style="91" customWidth="1"/>
    <col min="7432" max="7432" width="9.375" style="91" customWidth="1"/>
    <col min="7433" max="7433" width="14.5" style="91" customWidth="1"/>
    <col min="7434" max="7434" width="10.375" style="91" customWidth="1"/>
    <col min="7435" max="7435" width="10.625" style="91" bestFit="1" customWidth="1"/>
    <col min="7436" max="7436" width="6.375" style="91" customWidth="1"/>
    <col min="7437" max="7437" width="12.5" style="91" customWidth="1"/>
    <col min="7438" max="7438" width="7.75" style="91" customWidth="1"/>
    <col min="7439" max="7439" width="12.25" style="91" customWidth="1"/>
    <col min="7440" max="7440" width="8.375" style="91" bestFit="1" customWidth="1"/>
    <col min="7441" max="7441" width="9.5" style="91" bestFit="1" customWidth="1"/>
    <col min="7442" max="7442" width="9.375" style="91" customWidth="1"/>
    <col min="7443" max="7443" width="1.875" style="91" customWidth="1"/>
    <col min="7444" max="7444" width="9" style="91"/>
    <col min="7445" max="7445" width="10.75" style="91" customWidth="1"/>
    <col min="7446" max="7446" width="9.25" style="91" customWidth="1"/>
    <col min="7447" max="7680" width="9" style="91"/>
    <col min="7681" max="7681" width="4.5" style="91" customWidth="1"/>
    <col min="7682" max="7682" width="11.375" style="91" customWidth="1"/>
    <col min="7683" max="7683" width="10.375" style="91" customWidth="1"/>
    <col min="7684" max="7684" width="13.875" style="91" customWidth="1"/>
    <col min="7685" max="7685" width="9.5" style="91" customWidth="1"/>
    <col min="7686" max="7686" width="12" style="91" customWidth="1"/>
    <col min="7687" max="7687" width="11" style="91" customWidth="1"/>
    <col min="7688" max="7688" width="9.375" style="91" customWidth="1"/>
    <col min="7689" max="7689" width="14.5" style="91" customWidth="1"/>
    <col min="7690" max="7690" width="10.375" style="91" customWidth="1"/>
    <col min="7691" max="7691" width="10.625" style="91" bestFit="1" customWidth="1"/>
    <col min="7692" max="7692" width="6.375" style="91" customWidth="1"/>
    <col min="7693" max="7693" width="12.5" style="91" customWidth="1"/>
    <col min="7694" max="7694" width="7.75" style="91" customWidth="1"/>
    <col min="7695" max="7695" width="12.25" style="91" customWidth="1"/>
    <col min="7696" max="7696" width="8.375" style="91" bestFit="1" customWidth="1"/>
    <col min="7697" max="7697" width="9.5" style="91" bestFit="1" customWidth="1"/>
    <col min="7698" max="7698" width="9.375" style="91" customWidth="1"/>
    <col min="7699" max="7699" width="1.875" style="91" customWidth="1"/>
    <col min="7700" max="7700" width="9" style="91"/>
    <col min="7701" max="7701" width="10.75" style="91" customWidth="1"/>
    <col min="7702" max="7702" width="9.25" style="91" customWidth="1"/>
    <col min="7703" max="7936" width="9" style="91"/>
    <col min="7937" max="7937" width="4.5" style="91" customWidth="1"/>
    <col min="7938" max="7938" width="11.375" style="91" customWidth="1"/>
    <col min="7939" max="7939" width="10.375" style="91" customWidth="1"/>
    <col min="7940" max="7940" width="13.875" style="91" customWidth="1"/>
    <col min="7941" max="7941" width="9.5" style="91" customWidth="1"/>
    <col min="7942" max="7942" width="12" style="91" customWidth="1"/>
    <col min="7943" max="7943" width="11" style="91" customWidth="1"/>
    <col min="7944" max="7944" width="9.375" style="91" customWidth="1"/>
    <col min="7945" max="7945" width="14.5" style="91" customWidth="1"/>
    <col min="7946" max="7946" width="10.375" style="91" customWidth="1"/>
    <col min="7947" max="7947" width="10.625" style="91" bestFit="1" customWidth="1"/>
    <col min="7948" max="7948" width="6.375" style="91" customWidth="1"/>
    <col min="7949" max="7949" width="12.5" style="91" customWidth="1"/>
    <col min="7950" max="7950" width="7.75" style="91" customWidth="1"/>
    <col min="7951" max="7951" width="12.25" style="91" customWidth="1"/>
    <col min="7952" max="7952" width="8.375" style="91" bestFit="1" customWidth="1"/>
    <col min="7953" max="7953" width="9.5" style="91" bestFit="1" customWidth="1"/>
    <col min="7954" max="7954" width="9.375" style="91" customWidth="1"/>
    <col min="7955" max="7955" width="1.875" style="91" customWidth="1"/>
    <col min="7956" max="7956" width="9" style="91"/>
    <col min="7957" max="7957" width="10.75" style="91" customWidth="1"/>
    <col min="7958" max="7958" width="9.25" style="91" customWidth="1"/>
    <col min="7959" max="8192" width="9" style="91"/>
    <col min="8193" max="8193" width="4.5" style="91" customWidth="1"/>
    <col min="8194" max="8194" width="11.375" style="91" customWidth="1"/>
    <col min="8195" max="8195" width="10.375" style="91" customWidth="1"/>
    <col min="8196" max="8196" width="13.875" style="91" customWidth="1"/>
    <col min="8197" max="8197" width="9.5" style="91" customWidth="1"/>
    <col min="8198" max="8198" width="12" style="91" customWidth="1"/>
    <col min="8199" max="8199" width="11" style="91" customWidth="1"/>
    <col min="8200" max="8200" width="9.375" style="91" customWidth="1"/>
    <col min="8201" max="8201" width="14.5" style="91" customWidth="1"/>
    <col min="8202" max="8202" width="10.375" style="91" customWidth="1"/>
    <col min="8203" max="8203" width="10.625" style="91" bestFit="1" customWidth="1"/>
    <col min="8204" max="8204" width="6.375" style="91" customWidth="1"/>
    <col min="8205" max="8205" width="12.5" style="91" customWidth="1"/>
    <col min="8206" max="8206" width="7.75" style="91" customWidth="1"/>
    <col min="8207" max="8207" width="12.25" style="91" customWidth="1"/>
    <col min="8208" max="8208" width="8.375" style="91" bestFit="1" customWidth="1"/>
    <col min="8209" max="8209" width="9.5" style="91" bestFit="1" customWidth="1"/>
    <col min="8210" max="8210" width="9.375" style="91" customWidth="1"/>
    <col min="8211" max="8211" width="1.875" style="91" customWidth="1"/>
    <col min="8212" max="8212" width="9" style="91"/>
    <col min="8213" max="8213" width="10.75" style="91" customWidth="1"/>
    <col min="8214" max="8214" width="9.25" style="91" customWidth="1"/>
    <col min="8215" max="8448" width="9" style="91"/>
    <col min="8449" max="8449" width="4.5" style="91" customWidth="1"/>
    <col min="8450" max="8450" width="11.375" style="91" customWidth="1"/>
    <col min="8451" max="8451" width="10.375" style="91" customWidth="1"/>
    <col min="8452" max="8452" width="13.875" style="91" customWidth="1"/>
    <col min="8453" max="8453" width="9.5" style="91" customWidth="1"/>
    <col min="8454" max="8454" width="12" style="91" customWidth="1"/>
    <col min="8455" max="8455" width="11" style="91" customWidth="1"/>
    <col min="8456" max="8456" width="9.375" style="91" customWidth="1"/>
    <col min="8457" max="8457" width="14.5" style="91" customWidth="1"/>
    <col min="8458" max="8458" width="10.375" style="91" customWidth="1"/>
    <col min="8459" max="8459" width="10.625" style="91" bestFit="1" customWidth="1"/>
    <col min="8460" max="8460" width="6.375" style="91" customWidth="1"/>
    <col min="8461" max="8461" width="12.5" style="91" customWidth="1"/>
    <col min="8462" max="8462" width="7.75" style="91" customWidth="1"/>
    <col min="8463" max="8463" width="12.25" style="91" customWidth="1"/>
    <col min="8464" max="8464" width="8.375" style="91" bestFit="1" customWidth="1"/>
    <col min="8465" max="8465" width="9.5" style="91" bestFit="1" customWidth="1"/>
    <col min="8466" max="8466" width="9.375" style="91" customWidth="1"/>
    <col min="8467" max="8467" width="1.875" style="91" customWidth="1"/>
    <col min="8468" max="8468" width="9" style="91"/>
    <col min="8469" max="8469" width="10.75" style="91" customWidth="1"/>
    <col min="8470" max="8470" width="9.25" style="91" customWidth="1"/>
    <col min="8471" max="8704" width="9" style="91"/>
    <col min="8705" max="8705" width="4.5" style="91" customWidth="1"/>
    <col min="8706" max="8706" width="11.375" style="91" customWidth="1"/>
    <col min="8707" max="8707" width="10.375" style="91" customWidth="1"/>
    <col min="8708" max="8708" width="13.875" style="91" customWidth="1"/>
    <col min="8709" max="8709" width="9.5" style="91" customWidth="1"/>
    <col min="8710" max="8710" width="12" style="91" customWidth="1"/>
    <col min="8711" max="8711" width="11" style="91" customWidth="1"/>
    <col min="8712" max="8712" width="9.375" style="91" customWidth="1"/>
    <col min="8713" max="8713" width="14.5" style="91" customWidth="1"/>
    <col min="8714" max="8714" width="10.375" style="91" customWidth="1"/>
    <col min="8715" max="8715" width="10.625" style="91" bestFit="1" customWidth="1"/>
    <col min="8716" max="8716" width="6.375" style="91" customWidth="1"/>
    <col min="8717" max="8717" width="12.5" style="91" customWidth="1"/>
    <col min="8718" max="8718" width="7.75" style="91" customWidth="1"/>
    <col min="8719" max="8719" width="12.25" style="91" customWidth="1"/>
    <col min="8720" max="8720" width="8.375" style="91" bestFit="1" customWidth="1"/>
    <col min="8721" max="8721" width="9.5" style="91" bestFit="1" customWidth="1"/>
    <col min="8722" max="8722" width="9.375" style="91" customWidth="1"/>
    <col min="8723" max="8723" width="1.875" style="91" customWidth="1"/>
    <col min="8724" max="8724" width="9" style="91"/>
    <col min="8725" max="8725" width="10.75" style="91" customWidth="1"/>
    <col min="8726" max="8726" width="9.25" style="91" customWidth="1"/>
    <col min="8727" max="8960" width="9" style="91"/>
    <col min="8961" max="8961" width="4.5" style="91" customWidth="1"/>
    <col min="8962" max="8962" width="11.375" style="91" customWidth="1"/>
    <col min="8963" max="8963" width="10.375" style="91" customWidth="1"/>
    <col min="8964" max="8964" width="13.875" style="91" customWidth="1"/>
    <col min="8965" max="8965" width="9.5" style="91" customWidth="1"/>
    <col min="8966" max="8966" width="12" style="91" customWidth="1"/>
    <col min="8967" max="8967" width="11" style="91" customWidth="1"/>
    <col min="8968" max="8968" width="9.375" style="91" customWidth="1"/>
    <col min="8969" max="8969" width="14.5" style="91" customWidth="1"/>
    <col min="8970" max="8970" width="10.375" style="91" customWidth="1"/>
    <col min="8971" max="8971" width="10.625" style="91" bestFit="1" customWidth="1"/>
    <col min="8972" max="8972" width="6.375" style="91" customWidth="1"/>
    <col min="8973" max="8973" width="12.5" style="91" customWidth="1"/>
    <col min="8974" max="8974" width="7.75" style="91" customWidth="1"/>
    <col min="8975" max="8975" width="12.25" style="91" customWidth="1"/>
    <col min="8976" max="8976" width="8.375" style="91" bestFit="1" customWidth="1"/>
    <col min="8977" max="8977" width="9.5" style="91" bestFit="1" customWidth="1"/>
    <col min="8978" max="8978" width="9.375" style="91" customWidth="1"/>
    <col min="8979" max="8979" width="1.875" style="91" customWidth="1"/>
    <col min="8980" max="8980" width="9" style="91"/>
    <col min="8981" max="8981" width="10.75" style="91" customWidth="1"/>
    <col min="8982" max="8982" width="9.25" style="91" customWidth="1"/>
    <col min="8983" max="9216" width="9" style="91"/>
    <col min="9217" max="9217" width="4.5" style="91" customWidth="1"/>
    <col min="9218" max="9218" width="11.375" style="91" customWidth="1"/>
    <col min="9219" max="9219" width="10.375" style="91" customWidth="1"/>
    <col min="9220" max="9220" width="13.875" style="91" customWidth="1"/>
    <col min="9221" max="9221" width="9.5" style="91" customWidth="1"/>
    <col min="9222" max="9222" width="12" style="91" customWidth="1"/>
    <col min="9223" max="9223" width="11" style="91" customWidth="1"/>
    <col min="9224" max="9224" width="9.375" style="91" customWidth="1"/>
    <col min="9225" max="9225" width="14.5" style="91" customWidth="1"/>
    <col min="9226" max="9226" width="10.375" style="91" customWidth="1"/>
    <col min="9227" max="9227" width="10.625" style="91" bestFit="1" customWidth="1"/>
    <col min="9228" max="9228" width="6.375" style="91" customWidth="1"/>
    <col min="9229" max="9229" width="12.5" style="91" customWidth="1"/>
    <col min="9230" max="9230" width="7.75" style="91" customWidth="1"/>
    <col min="9231" max="9231" width="12.25" style="91" customWidth="1"/>
    <col min="9232" max="9232" width="8.375" style="91" bestFit="1" customWidth="1"/>
    <col min="9233" max="9233" width="9.5" style="91" bestFit="1" customWidth="1"/>
    <col min="9234" max="9234" width="9.375" style="91" customWidth="1"/>
    <col min="9235" max="9235" width="1.875" style="91" customWidth="1"/>
    <col min="9236" max="9236" width="9" style="91"/>
    <col min="9237" max="9237" width="10.75" style="91" customWidth="1"/>
    <col min="9238" max="9238" width="9.25" style="91" customWidth="1"/>
    <col min="9239" max="9472" width="9" style="91"/>
    <col min="9473" max="9473" width="4.5" style="91" customWidth="1"/>
    <col min="9474" max="9474" width="11.375" style="91" customWidth="1"/>
    <col min="9475" max="9475" width="10.375" style="91" customWidth="1"/>
    <col min="9476" max="9476" width="13.875" style="91" customWidth="1"/>
    <col min="9477" max="9477" width="9.5" style="91" customWidth="1"/>
    <col min="9478" max="9478" width="12" style="91" customWidth="1"/>
    <col min="9479" max="9479" width="11" style="91" customWidth="1"/>
    <col min="9480" max="9480" width="9.375" style="91" customWidth="1"/>
    <col min="9481" max="9481" width="14.5" style="91" customWidth="1"/>
    <col min="9482" max="9482" width="10.375" style="91" customWidth="1"/>
    <col min="9483" max="9483" width="10.625" style="91" bestFit="1" customWidth="1"/>
    <col min="9484" max="9484" width="6.375" style="91" customWidth="1"/>
    <col min="9485" max="9485" width="12.5" style="91" customWidth="1"/>
    <col min="9486" max="9486" width="7.75" style="91" customWidth="1"/>
    <col min="9487" max="9487" width="12.25" style="91" customWidth="1"/>
    <col min="9488" max="9488" width="8.375" style="91" bestFit="1" customWidth="1"/>
    <col min="9489" max="9489" width="9.5" style="91" bestFit="1" customWidth="1"/>
    <col min="9490" max="9490" width="9.375" style="91" customWidth="1"/>
    <col min="9491" max="9491" width="1.875" style="91" customWidth="1"/>
    <col min="9492" max="9492" width="9" style="91"/>
    <col min="9493" max="9493" width="10.75" style="91" customWidth="1"/>
    <col min="9494" max="9494" width="9.25" style="91" customWidth="1"/>
    <col min="9495" max="9728" width="9" style="91"/>
    <col min="9729" max="9729" width="4.5" style="91" customWidth="1"/>
    <col min="9730" max="9730" width="11.375" style="91" customWidth="1"/>
    <col min="9731" max="9731" width="10.375" style="91" customWidth="1"/>
    <col min="9732" max="9732" width="13.875" style="91" customWidth="1"/>
    <col min="9733" max="9733" width="9.5" style="91" customWidth="1"/>
    <col min="9734" max="9734" width="12" style="91" customWidth="1"/>
    <col min="9735" max="9735" width="11" style="91" customWidth="1"/>
    <col min="9736" max="9736" width="9.375" style="91" customWidth="1"/>
    <col min="9737" max="9737" width="14.5" style="91" customWidth="1"/>
    <col min="9738" max="9738" width="10.375" style="91" customWidth="1"/>
    <col min="9739" max="9739" width="10.625" style="91" bestFit="1" customWidth="1"/>
    <col min="9740" max="9740" width="6.375" style="91" customWidth="1"/>
    <col min="9741" max="9741" width="12.5" style="91" customWidth="1"/>
    <col min="9742" max="9742" width="7.75" style="91" customWidth="1"/>
    <col min="9743" max="9743" width="12.25" style="91" customWidth="1"/>
    <col min="9744" max="9744" width="8.375" style="91" bestFit="1" customWidth="1"/>
    <col min="9745" max="9745" width="9.5" style="91" bestFit="1" customWidth="1"/>
    <col min="9746" max="9746" width="9.375" style="91" customWidth="1"/>
    <col min="9747" max="9747" width="1.875" style="91" customWidth="1"/>
    <col min="9748" max="9748" width="9" style="91"/>
    <col min="9749" max="9749" width="10.75" style="91" customWidth="1"/>
    <col min="9750" max="9750" width="9.25" style="91" customWidth="1"/>
    <col min="9751" max="9984" width="9" style="91"/>
    <col min="9985" max="9985" width="4.5" style="91" customWidth="1"/>
    <col min="9986" max="9986" width="11.375" style="91" customWidth="1"/>
    <col min="9987" max="9987" width="10.375" style="91" customWidth="1"/>
    <col min="9988" max="9988" width="13.875" style="91" customWidth="1"/>
    <col min="9989" max="9989" width="9.5" style="91" customWidth="1"/>
    <col min="9990" max="9990" width="12" style="91" customWidth="1"/>
    <col min="9991" max="9991" width="11" style="91" customWidth="1"/>
    <col min="9992" max="9992" width="9.375" style="91" customWidth="1"/>
    <col min="9993" max="9993" width="14.5" style="91" customWidth="1"/>
    <col min="9994" max="9994" width="10.375" style="91" customWidth="1"/>
    <col min="9995" max="9995" width="10.625" style="91" bestFit="1" customWidth="1"/>
    <col min="9996" max="9996" width="6.375" style="91" customWidth="1"/>
    <col min="9997" max="9997" width="12.5" style="91" customWidth="1"/>
    <col min="9998" max="9998" width="7.75" style="91" customWidth="1"/>
    <col min="9999" max="9999" width="12.25" style="91" customWidth="1"/>
    <col min="10000" max="10000" width="8.375" style="91" bestFit="1" customWidth="1"/>
    <col min="10001" max="10001" width="9.5" style="91" bestFit="1" customWidth="1"/>
    <col min="10002" max="10002" width="9.375" style="91" customWidth="1"/>
    <col min="10003" max="10003" width="1.875" style="91" customWidth="1"/>
    <col min="10004" max="10004" width="9" style="91"/>
    <col min="10005" max="10005" width="10.75" style="91" customWidth="1"/>
    <col min="10006" max="10006" width="9.25" style="91" customWidth="1"/>
    <col min="10007" max="10240" width="9" style="91"/>
    <col min="10241" max="10241" width="4.5" style="91" customWidth="1"/>
    <col min="10242" max="10242" width="11.375" style="91" customWidth="1"/>
    <col min="10243" max="10243" width="10.375" style="91" customWidth="1"/>
    <col min="10244" max="10244" width="13.875" style="91" customWidth="1"/>
    <col min="10245" max="10245" width="9.5" style="91" customWidth="1"/>
    <col min="10246" max="10246" width="12" style="91" customWidth="1"/>
    <col min="10247" max="10247" width="11" style="91" customWidth="1"/>
    <col min="10248" max="10248" width="9.375" style="91" customWidth="1"/>
    <col min="10249" max="10249" width="14.5" style="91" customWidth="1"/>
    <col min="10250" max="10250" width="10.375" style="91" customWidth="1"/>
    <col min="10251" max="10251" width="10.625" style="91" bestFit="1" customWidth="1"/>
    <col min="10252" max="10252" width="6.375" style="91" customWidth="1"/>
    <col min="10253" max="10253" width="12.5" style="91" customWidth="1"/>
    <col min="10254" max="10254" width="7.75" style="91" customWidth="1"/>
    <col min="10255" max="10255" width="12.25" style="91" customWidth="1"/>
    <col min="10256" max="10256" width="8.375" style="91" bestFit="1" customWidth="1"/>
    <col min="10257" max="10257" width="9.5" style="91" bestFit="1" customWidth="1"/>
    <col min="10258" max="10258" width="9.375" style="91" customWidth="1"/>
    <col min="10259" max="10259" width="1.875" style="91" customWidth="1"/>
    <col min="10260" max="10260" width="9" style="91"/>
    <col min="10261" max="10261" width="10.75" style="91" customWidth="1"/>
    <col min="10262" max="10262" width="9.25" style="91" customWidth="1"/>
    <col min="10263" max="10496" width="9" style="91"/>
    <col min="10497" max="10497" width="4.5" style="91" customWidth="1"/>
    <col min="10498" max="10498" width="11.375" style="91" customWidth="1"/>
    <col min="10499" max="10499" width="10.375" style="91" customWidth="1"/>
    <col min="10500" max="10500" width="13.875" style="91" customWidth="1"/>
    <col min="10501" max="10501" width="9.5" style="91" customWidth="1"/>
    <col min="10502" max="10502" width="12" style="91" customWidth="1"/>
    <col min="10503" max="10503" width="11" style="91" customWidth="1"/>
    <col min="10504" max="10504" width="9.375" style="91" customWidth="1"/>
    <col min="10505" max="10505" width="14.5" style="91" customWidth="1"/>
    <col min="10506" max="10506" width="10.375" style="91" customWidth="1"/>
    <col min="10507" max="10507" width="10.625" style="91" bestFit="1" customWidth="1"/>
    <col min="10508" max="10508" width="6.375" style="91" customWidth="1"/>
    <col min="10509" max="10509" width="12.5" style="91" customWidth="1"/>
    <col min="10510" max="10510" width="7.75" style="91" customWidth="1"/>
    <col min="10511" max="10511" width="12.25" style="91" customWidth="1"/>
    <col min="10512" max="10512" width="8.375" style="91" bestFit="1" customWidth="1"/>
    <col min="10513" max="10513" width="9.5" style="91" bestFit="1" customWidth="1"/>
    <col min="10514" max="10514" width="9.375" style="91" customWidth="1"/>
    <col min="10515" max="10515" width="1.875" style="91" customWidth="1"/>
    <col min="10516" max="10516" width="9" style="91"/>
    <col min="10517" max="10517" width="10.75" style="91" customWidth="1"/>
    <col min="10518" max="10518" width="9.25" style="91" customWidth="1"/>
    <col min="10519" max="10752" width="9" style="91"/>
    <col min="10753" max="10753" width="4.5" style="91" customWidth="1"/>
    <col min="10754" max="10754" width="11.375" style="91" customWidth="1"/>
    <col min="10755" max="10755" width="10.375" style="91" customWidth="1"/>
    <col min="10756" max="10756" width="13.875" style="91" customWidth="1"/>
    <col min="10757" max="10757" width="9.5" style="91" customWidth="1"/>
    <col min="10758" max="10758" width="12" style="91" customWidth="1"/>
    <col min="10759" max="10759" width="11" style="91" customWidth="1"/>
    <col min="10760" max="10760" width="9.375" style="91" customWidth="1"/>
    <col min="10761" max="10761" width="14.5" style="91" customWidth="1"/>
    <col min="10762" max="10762" width="10.375" style="91" customWidth="1"/>
    <col min="10763" max="10763" width="10.625" style="91" bestFit="1" customWidth="1"/>
    <col min="10764" max="10764" width="6.375" style="91" customWidth="1"/>
    <col min="10765" max="10765" width="12.5" style="91" customWidth="1"/>
    <col min="10766" max="10766" width="7.75" style="91" customWidth="1"/>
    <col min="10767" max="10767" width="12.25" style="91" customWidth="1"/>
    <col min="10768" max="10768" width="8.375" style="91" bestFit="1" customWidth="1"/>
    <col min="10769" max="10769" width="9.5" style="91" bestFit="1" customWidth="1"/>
    <col min="10770" max="10770" width="9.375" style="91" customWidth="1"/>
    <col min="10771" max="10771" width="1.875" style="91" customWidth="1"/>
    <col min="10772" max="10772" width="9" style="91"/>
    <col min="10773" max="10773" width="10.75" style="91" customWidth="1"/>
    <col min="10774" max="10774" width="9.25" style="91" customWidth="1"/>
    <col min="10775" max="11008" width="9" style="91"/>
    <col min="11009" max="11009" width="4.5" style="91" customWidth="1"/>
    <col min="11010" max="11010" width="11.375" style="91" customWidth="1"/>
    <col min="11011" max="11011" width="10.375" style="91" customWidth="1"/>
    <col min="11012" max="11012" width="13.875" style="91" customWidth="1"/>
    <col min="11013" max="11013" width="9.5" style="91" customWidth="1"/>
    <col min="11014" max="11014" width="12" style="91" customWidth="1"/>
    <col min="11015" max="11015" width="11" style="91" customWidth="1"/>
    <col min="11016" max="11016" width="9.375" style="91" customWidth="1"/>
    <col min="11017" max="11017" width="14.5" style="91" customWidth="1"/>
    <col min="11018" max="11018" width="10.375" style="91" customWidth="1"/>
    <col min="11019" max="11019" width="10.625" style="91" bestFit="1" customWidth="1"/>
    <col min="11020" max="11020" width="6.375" style="91" customWidth="1"/>
    <col min="11021" max="11021" width="12.5" style="91" customWidth="1"/>
    <col min="11022" max="11022" width="7.75" style="91" customWidth="1"/>
    <col min="11023" max="11023" width="12.25" style="91" customWidth="1"/>
    <col min="11024" max="11024" width="8.375" style="91" bestFit="1" customWidth="1"/>
    <col min="11025" max="11025" width="9.5" style="91" bestFit="1" customWidth="1"/>
    <col min="11026" max="11026" width="9.375" style="91" customWidth="1"/>
    <col min="11027" max="11027" width="1.875" style="91" customWidth="1"/>
    <col min="11028" max="11028" width="9" style="91"/>
    <col min="11029" max="11029" width="10.75" style="91" customWidth="1"/>
    <col min="11030" max="11030" width="9.25" style="91" customWidth="1"/>
    <col min="11031" max="11264" width="9" style="91"/>
    <col min="11265" max="11265" width="4.5" style="91" customWidth="1"/>
    <col min="11266" max="11266" width="11.375" style="91" customWidth="1"/>
    <col min="11267" max="11267" width="10.375" style="91" customWidth="1"/>
    <col min="11268" max="11268" width="13.875" style="91" customWidth="1"/>
    <col min="11269" max="11269" width="9.5" style="91" customWidth="1"/>
    <col min="11270" max="11270" width="12" style="91" customWidth="1"/>
    <col min="11271" max="11271" width="11" style="91" customWidth="1"/>
    <col min="11272" max="11272" width="9.375" style="91" customWidth="1"/>
    <col min="11273" max="11273" width="14.5" style="91" customWidth="1"/>
    <col min="11274" max="11274" width="10.375" style="91" customWidth="1"/>
    <col min="11275" max="11275" width="10.625" style="91" bestFit="1" customWidth="1"/>
    <col min="11276" max="11276" width="6.375" style="91" customWidth="1"/>
    <col min="11277" max="11277" width="12.5" style="91" customWidth="1"/>
    <col min="11278" max="11278" width="7.75" style="91" customWidth="1"/>
    <col min="11279" max="11279" width="12.25" style="91" customWidth="1"/>
    <col min="11280" max="11280" width="8.375" style="91" bestFit="1" customWidth="1"/>
    <col min="11281" max="11281" width="9.5" style="91" bestFit="1" customWidth="1"/>
    <col min="11282" max="11282" width="9.375" style="91" customWidth="1"/>
    <col min="11283" max="11283" width="1.875" style="91" customWidth="1"/>
    <col min="11284" max="11284" width="9" style="91"/>
    <col min="11285" max="11285" width="10.75" style="91" customWidth="1"/>
    <col min="11286" max="11286" width="9.25" style="91" customWidth="1"/>
    <col min="11287" max="11520" width="9" style="91"/>
    <col min="11521" max="11521" width="4.5" style="91" customWidth="1"/>
    <col min="11522" max="11522" width="11.375" style="91" customWidth="1"/>
    <col min="11523" max="11523" width="10.375" style="91" customWidth="1"/>
    <col min="11524" max="11524" width="13.875" style="91" customWidth="1"/>
    <col min="11525" max="11525" width="9.5" style="91" customWidth="1"/>
    <col min="11526" max="11526" width="12" style="91" customWidth="1"/>
    <col min="11527" max="11527" width="11" style="91" customWidth="1"/>
    <col min="11528" max="11528" width="9.375" style="91" customWidth="1"/>
    <col min="11529" max="11529" width="14.5" style="91" customWidth="1"/>
    <col min="11530" max="11530" width="10.375" style="91" customWidth="1"/>
    <col min="11531" max="11531" width="10.625" style="91" bestFit="1" customWidth="1"/>
    <col min="11532" max="11532" width="6.375" style="91" customWidth="1"/>
    <col min="11533" max="11533" width="12.5" style="91" customWidth="1"/>
    <col min="11534" max="11534" width="7.75" style="91" customWidth="1"/>
    <col min="11535" max="11535" width="12.25" style="91" customWidth="1"/>
    <col min="11536" max="11536" width="8.375" style="91" bestFit="1" customWidth="1"/>
    <col min="11537" max="11537" width="9.5" style="91" bestFit="1" customWidth="1"/>
    <col min="11538" max="11538" width="9.375" style="91" customWidth="1"/>
    <col min="11539" max="11539" width="1.875" style="91" customWidth="1"/>
    <col min="11540" max="11540" width="9" style="91"/>
    <col min="11541" max="11541" width="10.75" style="91" customWidth="1"/>
    <col min="11542" max="11542" width="9.25" style="91" customWidth="1"/>
    <col min="11543" max="11776" width="9" style="91"/>
    <col min="11777" max="11777" width="4.5" style="91" customWidth="1"/>
    <col min="11778" max="11778" width="11.375" style="91" customWidth="1"/>
    <col min="11779" max="11779" width="10.375" style="91" customWidth="1"/>
    <col min="11780" max="11780" width="13.875" style="91" customWidth="1"/>
    <col min="11781" max="11781" width="9.5" style="91" customWidth="1"/>
    <col min="11782" max="11782" width="12" style="91" customWidth="1"/>
    <col min="11783" max="11783" width="11" style="91" customWidth="1"/>
    <col min="11784" max="11784" width="9.375" style="91" customWidth="1"/>
    <col min="11785" max="11785" width="14.5" style="91" customWidth="1"/>
    <col min="11786" max="11786" width="10.375" style="91" customWidth="1"/>
    <col min="11787" max="11787" width="10.625" style="91" bestFit="1" customWidth="1"/>
    <col min="11788" max="11788" width="6.375" style="91" customWidth="1"/>
    <col min="11789" max="11789" width="12.5" style="91" customWidth="1"/>
    <col min="11790" max="11790" width="7.75" style="91" customWidth="1"/>
    <col min="11791" max="11791" width="12.25" style="91" customWidth="1"/>
    <col min="11792" max="11792" width="8.375" style="91" bestFit="1" customWidth="1"/>
    <col min="11793" max="11793" width="9.5" style="91" bestFit="1" customWidth="1"/>
    <col min="11794" max="11794" width="9.375" style="91" customWidth="1"/>
    <col min="11795" max="11795" width="1.875" style="91" customWidth="1"/>
    <col min="11796" max="11796" width="9" style="91"/>
    <col min="11797" max="11797" width="10.75" style="91" customWidth="1"/>
    <col min="11798" max="11798" width="9.25" style="91" customWidth="1"/>
    <col min="11799" max="12032" width="9" style="91"/>
    <col min="12033" max="12033" width="4.5" style="91" customWidth="1"/>
    <col min="12034" max="12034" width="11.375" style="91" customWidth="1"/>
    <col min="12035" max="12035" width="10.375" style="91" customWidth="1"/>
    <col min="12036" max="12036" width="13.875" style="91" customWidth="1"/>
    <col min="12037" max="12037" width="9.5" style="91" customWidth="1"/>
    <col min="12038" max="12038" width="12" style="91" customWidth="1"/>
    <col min="12039" max="12039" width="11" style="91" customWidth="1"/>
    <col min="12040" max="12040" width="9.375" style="91" customWidth="1"/>
    <col min="12041" max="12041" width="14.5" style="91" customWidth="1"/>
    <col min="12042" max="12042" width="10.375" style="91" customWidth="1"/>
    <col min="12043" max="12043" width="10.625" style="91" bestFit="1" customWidth="1"/>
    <col min="12044" max="12044" width="6.375" style="91" customWidth="1"/>
    <col min="12045" max="12045" width="12.5" style="91" customWidth="1"/>
    <col min="12046" max="12046" width="7.75" style="91" customWidth="1"/>
    <col min="12047" max="12047" width="12.25" style="91" customWidth="1"/>
    <col min="12048" max="12048" width="8.375" style="91" bestFit="1" customWidth="1"/>
    <col min="12049" max="12049" width="9.5" style="91" bestFit="1" customWidth="1"/>
    <col min="12050" max="12050" width="9.375" style="91" customWidth="1"/>
    <col min="12051" max="12051" width="1.875" style="91" customWidth="1"/>
    <col min="12052" max="12052" width="9" style="91"/>
    <col min="12053" max="12053" width="10.75" style="91" customWidth="1"/>
    <col min="12054" max="12054" width="9.25" style="91" customWidth="1"/>
    <col min="12055" max="12288" width="9" style="91"/>
    <col min="12289" max="12289" width="4.5" style="91" customWidth="1"/>
    <col min="12290" max="12290" width="11.375" style="91" customWidth="1"/>
    <col min="12291" max="12291" width="10.375" style="91" customWidth="1"/>
    <col min="12292" max="12292" width="13.875" style="91" customWidth="1"/>
    <col min="12293" max="12293" width="9.5" style="91" customWidth="1"/>
    <col min="12294" max="12294" width="12" style="91" customWidth="1"/>
    <col min="12295" max="12295" width="11" style="91" customWidth="1"/>
    <col min="12296" max="12296" width="9.375" style="91" customWidth="1"/>
    <col min="12297" max="12297" width="14.5" style="91" customWidth="1"/>
    <col min="12298" max="12298" width="10.375" style="91" customWidth="1"/>
    <col min="12299" max="12299" width="10.625" style="91" bestFit="1" customWidth="1"/>
    <col min="12300" max="12300" width="6.375" style="91" customWidth="1"/>
    <col min="12301" max="12301" width="12.5" style="91" customWidth="1"/>
    <col min="12302" max="12302" width="7.75" style="91" customWidth="1"/>
    <col min="12303" max="12303" width="12.25" style="91" customWidth="1"/>
    <col min="12304" max="12304" width="8.375" style="91" bestFit="1" customWidth="1"/>
    <col min="12305" max="12305" width="9.5" style="91" bestFit="1" customWidth="1"/>
    <col min="12306" max="12306" width="9.375" style="91" customWidth="1"/>
    <col min="12307" max="12307" width="1.875" style="91" customWidth="1"/>
    <col min="12308" max="12308" width="9" style="91"/>
    <col min="12309" max="12309" width="10.75" style="91" customWidth="1"/>
    <col min="12310" max="12310" width="9.25" style="91" customWidth="1"/>
    <col min="12311" max="12544" width="9" style="91"/>
    <col min="12545" max="12545" width="4.5" style="91" customWidth="1"/>
    <col min="12546" max="12546" width="11.375" style="91" customWidth="1"/>
    <col min="12547" max="12547" width="10.375" style="91" customWidth="1"/>
    <col min="12548" max="12548" width="13.875" style="91" customWidth="1"/>
    <col min="12549" max="12549" width="9.5" style="91" customWidth="1"/>
    <col min="12550" max="12550" width="12" style="91" customWidth="1"/>
    <col min="12551" max="12551" width="11" style="91" customWidth="1"/>
    <col min="12552" max="12552" width="9.375" style="91" customWidth="1"/>
    <col min="12553" max="12553" width="14.5" style="91" customWidth="1"/>
    <col min="12554" max="12554" width="10.375" style="91" customWidth="1"/>
    <col min="12555" max="12555" width="10.625" style="91" bestFit="1" customWidth="1"/>
    <col min="12556" max="12556" width="6.375" style="91" customWidth="1"/>
    <col min="12557" max="12557" width="12.5" style="91" customWidth="1"/>
    <col min="12558" max="12558" width="7.75" style="91" customWidth="1"/>
    <col min="12559" max="12559" width="12.25" style="91" customWidth="1"/>
    <col min="12560" max="12560" width="8.375" style="91" bestFit="1" customWidth="1"/>
    <col min="12561" max="12561" width="9.5" style="91" bestFit="1" customWidth="1"/>
    <col min="12562" max="12562" width="9.375" style="91" customWidth="1"/>
    <col min="12563" max="12563" width="1.875" style="91" customWidth="1"/>
    <col min="12564" max="12564" width="9" style="91"/>
    <col min="12565" max="12565" width="10.75" style="91" customWidth="1"/>
    <col min="12566" max="12566" width="9.25" style="91" customWidth="1"/>
    <col min="12567" max="12800" width="9" style="91"/>
    <col min="12801" max="12801" width="4.5" style="91" customWidth="1"/>
    <col min="12802" max="12802" width="11.375" style="91" customWidth="1"/>
    <col min="12803" max="12803" width="10.375" style="91" customWidth="1"/>
    <col min="12804" max="12804" width="13.875" style="91" customWidth="1"/>
    <col min="12805" max="12805" width="9.5" style="91" customWidth="1"/>
    <col min="12806" max="12806" width="12" style="91" customWidth="1"/>
    <col min="12807" max="12807" width="11" style="91" customWidth="1"/>
    <col min="12808" max="12808" width="9.375" style="91" customWidth="1"/>
    <col min="12809" max="12809" width="14.5" style="91" customWidth="1"/>
    <col min="12810" max="12810" width="10.375" style="91" customWidth="1"/>
    <col min="12811" max="12811" width="10.625" style="91" bestFit="1" customWidth="1"/>
    <col min="12812" max="12812" width="6.375" style="91" customWidth="1"/>
    <col min="12813" max="12813" width="12.5" style="91" customWidth="1"/>
    <col min="12814" max="12814" width="7.75" style="91" customWidth="1"/>
    <col min="12815" max="12815" width="12.25" style="91" customWidth="1"/>
    <col min="12816" max="12816" width="8.375" style="91" bestFit="1" customWidth="1"/>
    <col min="12817" max="12817" width="9.5" style="91" bestFit="1" customWidth="1"/>
    <col min="12818" max="12818" width="9.375" style="91" customWidth="1"/>
    <col min="12819" max="12819" width="1.875" style="91" customWidth="1"/>
    <col min="12820" max="12820" width="9" style="91"/>
    <col min="12821" max="12821" width="10.75" style="91" customWidth="1"/>
    <col min="12822" max="12822" width="9.25" style="91" customWidth="1"/>
    <col min="12823" max="13056" width="9" style="91"/>
    <col min="13057" max="13057" width="4.5" style="91" customWidth="1"/>
    <col min="13058" max="13058" width="11.375" style="91" customWidth="1"/>
    <col min="13059" max="13059" width="10.375" style="91" customWidth="1"/>
    <col min="13060" max="13060" width="13.875" style="91" customWidth="1"/>
    <col min="13061" max="13061" width="9.5" style="91" customWidth="1"/>
    <col min="13062" max="13062" width="12" style="91" customWidth="1"/>
    <col min="13063" max="13063" width="11" style="91" customWidth="1"/>
    <col min="13064" max="13064" width="9.375" style="91" customWidth="1"/>
    <col min="13065" max="13065" width="14.5" style="91" customWidth="1"/>
    <col min="13066" max="13066" width="10.375" style="91" customWidth="1"/>
    <col min="13067" max="13067" width="10.625" style="91" bestFit="1" customWidth="1"/>
    <col min="13068" max="13068" width="6.375" style="91" customWidth="1"/>
    <col min="13069" max="13069" width="12.5" style="91" customWidth="1"/>
    <col min="13070" max="13070" width="7.75" style="91" customWidth="1"/>
    <col min="13071" max="13071" width="12.25" style="91" customWidth="1"/>
    <col min="13072" max="13072" width="8.375" style="91" bestFit="1" customWidth="1"/>
    <col min="13073" max="13073" width="9.5" style="91" bestFit="1" customWidth="1"/>
    <col min="13074" max="13074" width="9.375" style="91" customWidth="1"/>
    <col min="13075" max="13075" width="1.875" style="91" customWidth="1"/>
    <col min="13076" max="13076" width="9" style="91"/>
    <col min="13077" max="13077" width="10.75" style="91" customWidth="1"/>
    <col min="13078" max="13078" width="9.25" style="91" customWidth="1"/>
    <col min="13079" max="13312" width="9" style="91"/>
    <col min="13313" max="13313" width="4.5" style="91" customWidth="1"/>
    <col min="13314" max="13314" width="11.375" style="91" customWidth="1"/>
    <col min="13315" max="13315" width="10.375" style="91" customWidth="1"/>
    <col min="13316" max="13316" width="13.875" style="91" customWidth="1"/>
    <col min="13317" max="13317" width="9.5" style="91" customWidth="1"/>
    <col min="13318" max="13318" width="12" style="91" customWidth="1"/>
    <col min="13319" max="13319" width="11" style="91" customWidth="1"/>
    <col min="13320" max="13320" width="9.375" style="91" customWidth="1"/>
    <col min="13321" max="13321" width="14.5" style="91" customWidth="1"/>
    <col min="13322" max="13322" width="10.375" style="91" customWidth="1"/>
    <col min="13323" max="13323" width="10.625" style="91" bestFit="1" customWidth="1"/>
    <col min="13324" max="13324" width="6.375" style="91" customWidth="1"/>
    <col min="13325" max="13325" width="12.5" style="91" customWidth="1"/>
    <col min="13326" max="13326" width="7.75" style="91" customWidth="1"/>
    <col min="13327" max="13327" width="12.25" style="91" customWidth="1"/>
    <col min="13328" max="13328" width="8.375" style="91" bestFit="1" customWidth="1"/>
    <col min="13329" max="13329" width="9.5" style="91" bestFit="1" customWidth="1"/>
    <col min="13330" max="13330" width="9.375" style="91" customWidth="1"/>
    <col min="13331" max="13331" width="1.875" style="91" customWidth="1"/>
    <col min="13332" max="13332" width="9" style="91"/>
    <col min="13333" max="13333" width="10.75" style="91" customWidth="1"/>
    <col min="13334" max="13334" width="9.25" style="91" customWidth="1"/>
    <col min="13335" max="13568" width="9" style="91"/>
    <col min="13569" max="13569" width="4.5" style="91" customWidth="1"/>
    <col min="13570" max="13570" width="11.375" style="91" customWidth="1"/>
    <col min="13571" max="13571" width="10.375" style="91" customWidth="1"/>
    <col min="13572" max="13572" width="13.875" style="91" customWidth="1"/>
    <col min="13573" max="13573" width="9.5" style="91" customWidth="1"/>
    <col min="13574" max="13574" width="12" style="91" customWidth="1"/>
    <col min="13575" max="13575" width="11" style="91" customWidth="1"/>
    <col min="13576" max="13576" width="9.375" style="91" customWidth="1"/>
    <col min="13577" max="13577" width="14.5" style="91" customWidth="1"/>
    <col min="13578" max="13578" width="10.375" style="91" customWidth="1"/>
    <col min="13579" max="13579" width="10.625" style="91" bestFit="1" customWidth="1"/>
    <col min="13580" max="13580" width="6.375" style="91" customWidth="1"/>
    <col min="13581" max="13581" width="12.5" style="91" customWidth="1"/>
    <col min="13582" max="13582" width="7.75" style="91" customWidth="1"/>
    <col min="13583" max="13583" width="12.25" style="91" customWidth="1"/>
    <col min="13584" max="13584" width="8.375" style="91" bestFit="1" customWidth="1"/>
    <col min="13585" max="13585" width="9.5" style="91" bestFit="1" customWidth="1"/>
    <col min="13586" max="13586" width="9.375" style="91" customWidth="1"/>
    <col min="13587" max="13587" width="1.875" style="91" customWidth="1"/>
    <col min="13588" max="13588" width="9" style="91"/>
    <col min="13589" max="13589" width="10.75" style="91" customWidth="1"/>
    <col min="13590" max="13590" width="9.25" style="91" customWidth="1"/>
    <col min="13591" max="13824" width="9" style="91"/>
    <col min="13825" max="13825" width="4.5" style="91" customWidth="1"/>
    <col min="13826" max="13826" width="11.375" style="91" customWidth="1"/>
    <col min="13827" max="13827" width="10.375" style="91" customWidth="1"/>
    <col min="13828" max="13828" width="13.875" style="91" customWidth="1"/>
    <col min="13829" max="13829" width="9.5" style="91" customWidth="1"/>
    <col min="13830" max="13830" width="12" style="91" customWidth="1"/>
    <col min="13831" max="13831" width="11" style="91" customWidth="1"/>
    <col min="13832" max="13832" width="9.375" style="91" customWidth="1"/>
    <col min="13833" max="13833" width="14.5" style="91" customWidth="1"/>
    <col min="13834" max="13834" width="10.375" style="91" customWidth="1"/>
    <col min="13835" max="13835" width="10.625" style="91" bestFit="1" customWidth="1"/>
    <col min="13836" max="13836" width="6.375" style="91" customWidth="1"/>
    <col min="13837" max="13837" width="12.5" style="91" customWidth="1"/>
    <col min="13838" max="13838" width="7.75" style="91" customWidth="1"/>
    <col min="13839" max="13839" width="12.25" style="91" customWidth="1"/>
    <col min="13840" max="13840" width="8.375" style="91" bestFit="1" customWidth="1"/>
    <col min="13841" max="13841" width="9.5" style="91" bestFit="1" customWidth="1"/>
    <col min="13842" max="13842" width="9.375" style="91" customWidth="1"/>
    <col min="13843" max="13843" width="1.875" style="91" customWidth="1"/>
    <col min="13844" max="13844" width="9" style="91"/>
    <col min="13845" max="13845" width="10.75" style="91" customWidth="1"/>
    <col min="13846" max="13846" width="9.25" style="91" customWidth="1"/>
    <col min="13847" max="14080" width="9" style="91"/>
    <col min="14081" max="14081" width="4.5" style="91" customWidth="1"/>
    <col min="14082" max="14082" width="11.375" style="91" customWidth="1"/>
    <col min="14083" max="14083" width="10.375" style="91" customWidth="1"/>
    <col min="14084" max="14084" width="13.875" style="91" customWidth="1"/>
    <col min="14085" max="14085" width="9.5" style="91" customWidth="1"/>
    <col min="14086" max="14086" width="12" style="91" customWidth="1"/>
    <col min="14087" max="14087" width="11" style="91" customWidth="1"/>
    <col min="14088" max="14088" width="9.375" style="91" customWidth="1"/>
    <col min="14089" max="14089" width="14.5" style="91" customWidth="1"/>
    <col min="14090" max="14090" width="10.375" style="91" customWidth="1"/>
    <col min="14091" max="14091" width="10.625" style="91" bestFit="1" customWidth="1"/>
    <col min="14092" max="14092" width="6.375" style="91" customWidth="1"/>
    <col min="14093" max="14093" width="12.5" style="91" customWidth="1"/>
    <col min="14094" max="14094" width="7.75" style="91" customWidth="1"/>
    <col min="14095" max="14095" width="12.25" style="91" customWidth="1"/>
    <col min="14096" max="14096" width="8.375" style="91" bestFit="1" customWidth="1"/>
    <col min="14097" max="14097" width="9.5" style="91" bestFit="1" customWidth="1"/>
    <col min="14098" max="14098" width="9.375" style="91" customWidth="1"/>
    <col min="14099" max="14099" width="1.875" style="91" customWidth="1"/>
    <col min="14100" max="14100" width="9" style="91"/>
    <col min="14101" max="14101" width="10.75" style="91" customWidth="1"/>
    <col min="14102" max="14102" width="9.25" style="91" customWidth="1"/>
    <col min="14103" max="14336" width="9" style="91"/>
    <col min="14337" max="14337" width="4.5" style="91" customWidth="1"/>
    <col min="14338" max="14338" width="11.375" style="91" customWidth="1"/>
    <col min="14339" max="14339" width="10.375" style="91" customWidth="1"/>
    <col min="14340" max="14340" width="13.875" style="91" customWidth="1"/>
    <col min="14341" max="14341" width="9.5" style="91" customWidth="1"/>
    <col min="14342" max="14342" width="12" style="91" customWidth="1"/>
    <col min="14343" max="14343" width="11" style="91" customWidth="1"/>
    <col min="14344" max="14344" width="9.375" style="91" customWidth="1"/>
    <col min="14345" max="14345" width="14.5" style="91" customWidth="1"/>
    <col min="14346" max="14346" width="10.375" style="91" customWidth="1"/>
    <col min="14347" max="14347" width="10.625" style="91" bestFit="1" customWidth="1"/>
    <col min="14348" max="14348" width="6.375" style="91" customWidth="1"/>
    <col min="14349" max="14349" width="12.5" style="91" customWidth="1"/>
    <col min="14350" max="14350" width="7.75" style="91" customWidth="1"/>
    <col min="14351" max="14351" width="12.25" style="91" customWidth="1"/>
    <col min="14352" max="14352" width="8.375" style="91" bestFit="1" customWidth="1"/>
    <col min="14353" max="14353" width="9.5" style="91" bestFit="1" customWidth="1"/>
    <col min="14354" max="14354" width="9.375" style="91" customWidth="1"/>
    <col min="14355" max="14355" width="1.875" style="91" customWidth="1"/>
    <col min="14356" max="14356" width="9" style="91"/>
    <col min="14357" max="14357" width="10.75" style="91" customWidth="1"/>
    <col min="14358" max="14358" width="9.25" style="91" customWidth="1"/>
    <col min="14359" max="14592" width="9" style="91"/>
    <col min="14593" max="14593" width="4.5" style="91" customWidth="1"/>
    <col min="14594" max="14594" width="11.375" style="91" customWidth="1"/>
    <col min="14595" max="14595" width="10.375" style="91" customWidth="1"/>
    <col min="14596" max="14596" width="13.875" style="91" customWidth="1"/>
    <col min="14597" max="14597" width="9.5" style="91" customWidth="1"/>
    <col min="14598" max="14598" width="12" style="91" customWidth="1"/>
    <col min="14599" max="14599" width="11" style="91" customWidth="1"/>
    <col min="14600" max="14600" width="9.375" style="91" customWidth="1"/>
    <col min="14601" max="14601" width="14.5" style="91" customWidth="1"/>
    <col min="14602" max="14602" width="10.375" style="91" customWidth="1"/>
    <col min="14603" max="14603" width="10.625" style="91" bestFit="1" customWidth="1"/>
    <col min="14604" max="14604" width="6.375" style="91" customWidth="1"/>
    <col min="14605" max="14605" width="12.5" style="91" customWidth="1"/>
    <col min="14606" max="14606" width="7.75" style="91" customWidth="1"/>
    <col min="14607" max="14607" width="12.25" style="91" customWidth="1"/>
    <col min="14608" max="14608" width="8.375" style="91" bestFit="1" customWidth="1"/>
    <col min="14609" max="14609" width="9.5" style="91" bestFit="1" customWidth="1"/>
    <col min="14610" max="14610" width="9.375" style="91" customWidth="1"/>
    <col min="14611" max="14611" width="1.875" style="91" customWidth="1"/>
    <col min="14612" max="14612" width="9" style="91"/>
    <col min="14613" max="14613" width="10.75" style="91" customWidth="1"/>
    <col min="14614" max="14614" width="9.25" style="91" customWidth="1"/>
    <col min="14615" max="14848" width="9" style="91"/>
    <col min="14849" max="14849" width="4.5" style="91" customWidth="1"/>
    <col min="14850" max="14850" width="11.375" style="91" customWidth="1"/>
    <col min="14851" max="14851" width="10.375" style="91" customWidth="1"/>
    <col min="14852" max="14852" width="13.875" style="91" customWidth="1"/>
    <col min="14853" max="14853" width="9.5" style="91" customWidth="1"/>
    <col min="14854" max="14854" width="12" style="91" customWidth="1"/>
    <col min="14855" max="14855" width="11" style="91" customWidth="1"/>
    <col min="14856" max="14856" width="9.375" style="91" customWidth="1"/>
    <col min="14857" max="14857" width="14.5" style="91" customWidth="1"/>
    <col min="14858" max="14858" width="10.375" style="91" customWidth="1"/>
    <col min="14859" max="14859" width="10.625" style="91" bestFit="1" customWidth="1"/>
    <col min="14860" max="14860" width="6.375" style="91" customWidth="1"/>
    <col min="14861" max="14861" width="12.5" style="91" customWidth="1"/>
    <col min="14862" max="14862" width="7.75" style="91" customWidth="1"/>
    <col min="14863" max="14863" width="12.25" style="91" customWidth="1"/>
    <col min="14864" max="14864" width="8.375" style="91" bestFit="1" customWidth="1"/>
    <col min="14865" max="14865" width="9.5" style="91" bestFit="1" customWidth="1"/>
    <col min="14866" max="14866" width="9.375" style="91" customWidth="1"/>
    <col min="14867" max="14867" width="1.875" style="91" customWidth="1"/>
    <col min="14868" max="14868" width="9" style="91"/>
    <col min="14869" max="14869" width="10.75" style="91" customWidth="1"/>
    <col min="14870" max="14870" width="9.25" style="91" customWidth="1"/>
    <col min="14871" max="15104" width="9" style="91"/>
    <col min="15105" max="15105" width="4.5" style="91" customWidth="1"/>
    <col min="15106" max="15106" width="11.375" style="91" customWidth="1"/>
    <col min="15107" max="15107" width="10.375" style="91" customWidth="1"/>
    <col min="15108" max="15108" width="13.875" style="91" customWidth="1"/>
    <col min="15109" max="15109" width="9.5" style="91" customWidth="1"/>
    <col min="15110" max="15110" width="12" style="91" customWidth="1"/>
    <col min="15111" max="15111" width="11" style="91" customWidth="1"/>
    <col min="15112" max="15112" width="9.375" style="91" customWidth="1"/>
    <col min="15113" max="15113" width="14.5" style="91" customWidth="1"/>
    <col min="15114" max="15114" width="10.375" style="91" customWidth="1"/>
    <col min="15115" max="15115" width="10.625" style="91" bestFit="1" customWidth="1"/>
    <col min="15116" max="15116" width="6.375" style="91" customWidth="1"/>
    <col min="15117" max="15117" width="12.5" style="91" customWidth="1"/>
    <col min="15118" max="15118" width="7.75" style="91" customWidth="1"/>
    <col min="15119" max="15119" width="12.25" style="91" customWidth="1"/>
    <col min="15120" max="15120" width="8.375" style="91" bestFit="1" customWidth="1"/>
    <col min="15121" max="15121" width="9.5" style="91" bestFit="1" customWidth="1"/>
    <col min="15122" max="15122" width="9.375" style="91" customWidth="1"/>
    <col min="15123" max="15123" width="1.875" style="91" customWidth="1"/>
    <col min="15124" max="15124" width="9" style="91"/>
    <col min="15125" max="15125" width="10.75" style="91" customWidth="1"/>
    <col min="15126" max="15126" width="9.25" style="91" customWidth="1"/>
    <col min="15127" max="15360" width="9" style="91"/>
    <col min="15361" max="15361" width="4.5" style="91" customWidth="1"/>
    <col min="15362" max="15362" width="11.375" style="91" customWidth="1"/>
    <col min="15363" max="15363" width="10.375" style="91" customWidth="1"/>
    <col min="15364" max="15364" width="13.875" style="91" customWidth="1"/>
    <col min="15365" max="15365" width="9.5" style="91" customWidth="1"/>
    <col min="15366" max="15366" width="12" style="91" customWidth="1"/>
    <col min="15367" max="15367" width="11" style="91" customWidth="1"/>
    <col min="15368" max="15368" width="9.375" style="91" customWidth="1"/>
    <col min="15369" max="15369" width="14.5" style="91" customWidth="1"/>
    <col min="15370" max="15370" width="10.375" style="91" customWidth="1"/>
    <col min="15371" max="15371" width="10.625" style="91" bestFit="1" customWidth="1"/>
    <col min="15372" max="15372" width="6.375" style="91" customWidth="1"/>
    <col min="15373" max="15373" width="12.5" style="91" customWidth="1"/>
    <col min="15374" max="15374" width="7.75" style="91" customWidth="1"/>
    <col min="15375" max="15375" width="12.25" style="91" customWidth="1"/>
    <col min="15376" max="15376" width="8.375" style="91" bestFit="1" customWidth="1"/>
    <col min="15377" max="15377" width="9.5" style="91" bestFit="1" customWidth="1"/>
    <col min="15378" max="15378" width="9.375" style="91" customWidth="1"/>
    <col min="15379" max="15379" width="1.875" style="91" customWidth="1"/>
    <col min="15380" max="15380" width="9" style="91"/>
    <col min="15381" max="15381" width="10.75" style="91" customWidth="1"/>
    <col min="15382" max="15382" width="9.25" style="91" customWidth="1"/>
    <col min="15383" max="15616" width="9" style="91"/>
    <col min="15617" max="15617" width="4.5" style="91" customWidth="1"/>
    <col min="15618" max="15618" width="11.375" style="91" customWidth="1"/>
    <col min="15619" max="15619" width="10.375" style="91" customWidth="1"/>
    <col min="15620" max="15620" width="13.875" style="91" customWidth="1"/>
    <col min="15621" max="15621" width="9.5" style="91" customWidth="1"/>
    <col min="15622" max="15622" width="12" style="91" customWidth="1"/>
    <col min="15623" max="15623" width="11" style="91" customWidth="1"/>
    <col min="15624" max="15624" width="9.375" style="91" customWidth="1"/>
    <col min="15625" max="15625" width="14.5" style="91" customWidth="1"/>
    <col min="15626" max="15626" width="10.375" style="91" customWidth="1"/>
    <col min="15627" max="15627" width="10.625" style="91" bestFit="1" customWidth="1"/>
    <col min="15628" max="15628" width="6.375" style="91" customWidth="1"/>
    <col min="15629" max="15629" width="12.5" style="91" customWidth="1"/>
    <col min="15630" max="15630" width="7.75" style="91" customWidth="1"/>
    <col min="15631" max="15631" width="12.25" style="91" customWidth="1"/>
    <col min="15632" max="15632" width="8.375" style="91" bestFit="1" customWidth="1"/>
    <col min="15633" max="15633" width="9.5" style="91" bestFit="1" customWidth="1"/>
    <col min="15634" max="15634" width="9.375" style="91" customWidth="1"/>
    <col min="15635" max="15635" width="1.875" style="91" customWidth="1"/>
    <col min="15636" max="15636" width="9" style="91"/>
    <col min="15637" max="15637" width="10.75" style="91" customWidth="1"/>
    <col min="15638" max="15638" width="9.25" style="91" customWidth="1"/>
    <col min="15639" max="15872" width="9" style="91"/>
    <col min="15873" max="15873" width="4.5" style="91" customWidth="1"/>
    <col min="15874" max="15874" width="11.375" style="91" customWidth="1"/>
    <col min="15875" max="15875" width="10.375" style="91" customWidth="1"/>
    <col min="15876" max="15876" width="13.875" style="91" customWidth="1"/>
    <col min="15877" max="15877" width="9.5" style="91" customWidth="1"/>
    <col min="15878" max="15878" width="12" style="91" customWidth="1"/>
    <col min="15879" max="15879" width="11" style="91" customWidth="1"/>
    <col min="15880" max="15880" width="9.375" style="91" customWidth="1"/>
    <col min="15881" max="15881" width="14.5" style="91" customWidth="1"/>
    <col min="15882" max="15882" width="10.375" style="91" customWidth="1"/>
    <col min="15883" max="15883" width="10.625" style="91" bestFit="1" customWidth="1"/>
    <col min="15884" max="15884" width="6.375" style="91" customWidth="1"/>
    <col min="15885" max="15885" width="12.5" style="91" customWidth="1"/>
    <col min="15886" max="15886" width="7.75" style="91" customWidth="1"/>
    <col min="15887" max="15887" width="12.25" style="91" customWidth="1"/>
    <col min="15888" max="15888" width="8.375" style="91" bestFit="1" customWidth="1"/>
    <col min="15889" max="15889" width="9.5" style="91" bestFit="1" customWidth="1"/>
    <col min="15890" max="15890" width="9.375" style="91" customWidth="1"/>
    <col min="15891" max="15891" width="1.875" style="91" customWidth="1"/>
    <col min="15892" max="15892" width="9" style="91"/>
    <col min="15893" max="15893" width="10.75" style="91" customWidth="1"/>
    <col min="15894" max="15894" width="9.25" style="91" customWidth="1"/>
    <col min="15895" max="16128" width="9" style="91"/>
    <col min="16129" max="16129" width="4.5" style="91" customWidth="1"/>
    <col min="16130" max="16130" width="11.375" style="91" customWidth="1"/>
    <col min="16131" max="16131" width="10.375" style="91" customWidth="1"/>
    <col min="16132" max="16132" width="13.875" style="91" customWidth="1"/>
    <col min="16133" max="16133" width="9.5" style="91" customWidth="1"/>
    <col min="16134" max="16134" width="12" style="91" customWidth="1"/>
    <col min="16135" max="16135" width="11" style="91" customWidth="1"/>
    <col min="16136" max="16136" width="9.375" style="91" customWidth="1"/>
    <col min="16137" max="16137" width="14.5" style="91" customWidth="1"/>
    <col min="16138" max="16138" width="10.375" style="91" customWidth="1"/>
    <col min="16139" max="16139" width="10.625" style="91" bestFit="1" customWidth="1"/>
    <col min="16140" max="16140" width="6.375" style="91" customWidth="1"/>
    <col min="16141" max="16141" width="12.5" style="91" customWidth="1"/>
    <col min="16142" max="16142" width="7.75" style="91" customWidth="1"/>
    <col min="16143" max="16143" width="12.25" style="91" customWidth="1"/>
    <col min="16144" max="16144" width="8.375" style="91" bestFit="1" customWidth="1"/>
    <col min="16145" max="16145" width="9.5" style="91" bestFit="1" customWidth="1"/>
    <col min="16146" max="16146" width="9.375" style="91" customWidth="1"/>
    <col min="16147" max="16147" width="1.875" style="91" customWidth="1"/>
    <col min="16148" max="16148" width="9" style="91"/>
    <col min="16149" max="16149" width="10.75" style="91" customWidth="1"/>
    <col min="16150" max="16150" width="9.25" style="91" customWidth="1"/>
    <col min="16151" max="16384" width="9" style="91"/>
  </cols>
  <sheetData>
    <row r="1" spans="2:16" x14ac:dyDescent="0.25">
      <c r="B1" s="90" t="s">
        <v>177</v>
      </c>
      <c r="K1" s="2"/>
      <c r="L1" s="1"/>
    </row>
    <row r="2" spans="2:16" x14ac:dyDescent="0.25">
      <c r="B2" s="237" t="s">
        <v>178</v>
      </c>
      <c r="C2" s="237"/>
      <c r="D2" s="237"/>
      <c r="E2" s="237"/>
      <c r="F2" s="237"/>
      <c r="G2" s="237"/>
      <c r="H2" s="237"/>
    </row>
    <row r="4" spans="2:16" x14ac:dyDescent="0.25">
      <c r="B4" s="96" t="s">
        <v>179</v>
      </c>
      <c r="C4" s="96" t="s">
        <v>180</v>
      </c>
      <c r="D4" s="96" t="s">
        <v>181</v>
      </c>
      <c r="E4" s="96" t="s">
        <v>182</v>
      </c>
      <c r="F4" s="96" t="s">
        <v>183</v>
      </c>
      <c r="G4" s="96" t="s">
        <v>184</v>
      </c>
      <c r="H4" s="96" t="s">
        <v>185</v>
      </c>
      <c r="J4" s="96" t="s">
        <v>182</v>
      </c>
      <c r="K4" s="96" t="s">
        <v>181</v>
      </c>
      <c r="L4" s="96" t="s">
        <v>182</v>
      </c>
      <c r="M4" s="96" t="s">
        <v>181</v>
      </c>
      <c r="N4" s="96" t="s">
        <v>180</v>
      </c>
      <c r="O4" s="96" t="s">
        <v>180</v>
      </c>
      <c r="P4" s="96" t="s">
        <v>181</v>
      </c>
    </row>
    <row r="5" spans="2:16" x14ac:dyDescent="0.25">
      <c r="B5" s="97">
        <v>37906</v>
      </c>
      <c r="C5" s="98" t="s">
        <v>186</v>
      </c>
      <c r="D5" s="98" t="s">
        <v>187</v>
      </c>
      <c r="E5" s="99">
        <v>1</v>
      </c>
      <c r="F5" s="98">
        <v>871</v>
      </c>
      <c r="G5" s="98">
        <v>261</v>
      </c>
      <c r="H5" s="98">
        <f t="shared" ref="H5:H14" si="0">F5-G5</f>
        <v>610</v>
      </c>
      <c r="I5" s="100"/>
      <c r="J5" s="99">
        <v>2</v>
      </c>
      <c r="K5" s="98" t="s">
        <v>188</v>
      </c>
      <c r="L5" s="99">
        <v>1</v>
      </c>
      <c r="M5" s="98" t="s">
        <v>189</v>
      </c>
      <c r="N5" s="98" t="s">
        <v>186</v>
      </c>
      <c r="O5" s="98" t="s">
        <v>190</v>
      </c>
      <c r="P5" s="98" t="s">
        <v>188</v>
      </c>
    </row>
    <row r="6" spans="2:16" x14ac:dyDescent="0.25">
      <c r="B6" s="97">
        <v>37812</v>
      </c>
      <c r="C6" s="98" t="s">
        <v>191</v>
      </c>
      <c r="D6" s="98" t="s">
        <v>192</v>
      </c>
      <c r="E6" s="99">
        <v>2</v>
      </c>
      <c r="F6" s="98">
        <v>851</v>
      </c>
      <c r="G6" s="98">
        <v>24</v>
      </c>
      <c r="H6" s="98">
        <f t="shared" si="0"/>
        <v>827</v>
      </c>
      <c r="I6" s="100"/>
      <c r="L6" s="99">
        <v>2</v>
      </c>
      <c r="M6" s="98" t="s">
        <v>193</v>
      </c>
      <c r="N6" s="98" t="s">
        <v>194</v>
      </c>
      <c r="O6" s="98" t="s">
        <v>195</v>
      </c>
      <c r="P6" s="98" t="s">
        <v>192</v>
      </c>
    </row>
    <row r="7" spans="2:16" x14ac:dyDescent="0.25">
      <c r="B7" s="97">
        <v>37653</v>
      </c>
      <c r="C7" s="98" t="s">
        <v>196</v>
      </c>
      <c r="D7" s="98" t="s">
        <v>188</v>
      </c>
      <c r="E7" s="99">
        <v>1</v>
      </c>
      <c r="F7" s="98">
        <v>263</v>
      </c>
      <c r="G7" s="98">
        <v>202</v>
      </c>
      <c r="H7" s="98">
        <f t="shared" si="0"/>
        <v>61</v>
      </c>
      <c r="I7" s="100"/>
    </row>
    <row r="8" spans="2:16" x14ac:dyDescent="0.25">
      <c r="B8" s="97">
        <v>37761</v>
      </c>
      <c r="C8" s="98" t="s">
        <v>194</v>
      </c>
      <c r="D8" s="98" t="s">
        <v>188</v>
      </c>
      <c r="E8" s="99">
        <v>3</v>
      </c>
      <c r="F8" s="98">
        <v>681</v>
      </c>
      <c r="G8" s="98">
        <v>111</v>
      </c>
      <c r="H8" s="98">
        <f t="shared" si="0"/>
        <v>570</v>
      </c>
      <c r="I8" s="100"/>
      <c r="J8" s="96" t="s">
        <v>185</v>
      </c>
      <c r="M8" s="96" t="s">
        <v>197</v>
      </c>
      <c r="O8" s="96" t="s">
        <v>198</v>
      </c>
    </row>
    <row r="9" spans="2:16" x14ac:dyDescent="0.25">
      <c r="B9" s="97">
        <v>37897</v>
      </c>
      <c r="C9" s="98" t="s">
        <v>195</v>
      </c>
      <c r="D9" s="98" t="s">
        <v>189</v>
      </c>
      <c r="E9" s="99">
        <v>2</v>
      </c>
      <c r="F9" s="98">
        <v>405</v>
      </c>
      <c r="G9" s="98">
        <v>281</v>
      </c>
      <c r="H9" s="98">
        <f t="shared" si="0"/>
        <v>124</v>
      </c>
      <c r="I9" s="100"/>
      <c r="J9" s="98" t="s">
        <v>199</v>
      </c>
      <c r="M9" s="97" t="b">
        <f>MONTH(B5)=7</f>
        <v>0</v>
      </c>
      <c r="O9" s="97" t="b">
        <f>AND(DAY(B5)&gt;=1,DAY(B5)&lt;=15)</f>
        <v>1</v>
      </c>
    </row>
    <row r="10" spans="2:16" x14ac:dyDescent="0.25">
      <c r="B10" s="97">
        <v>37899</v>
      </c>
      <c r="C10" s="98" t="s">
        <v>200</v>
      </c>
      <c r="D10" s="98" t="s">
        <v>193</v>
      </c>
      <c r="E10" s="99">
        <v>1</v>
      </c>
      <c r="F10" s="98">
        <v>401</v>
      </c>
      <c r="G10" s="98">
        <v>203</v>
      </c>
      <c r="H10" s="98">
        <f t="shared" si="0"/>
        <v>198</v>
      </c>
      <c r="I10" s="100"/>
    </row>
    <row r="11" spans="2:16" x14ac:dyDescent="0.25">
      <c r="B11" s="97">
        <v>37816</v>
      </c>
      <c r="C11" s="98" t="s">
        <v>201</v>
      </c>
      <c r="D11" s="98" t="s">
        <v>187</v>
      </c>
      <c r="E11" s="99">
        <v>3</v>
      </c>
      <c r="F11" s="98">
        <v>639</v>
      </c>
      <c r="G11" s="98">
        <v>141</v>
      </c>
      <c r="H11" s="98">
        <f t="shared" si="0"/>
        <v>498</v>
      </c>
      <c r="I11" s="100"/>
      <c r="J11" s="96" t="s">
        <v>183</v>
      </c>
      <c r="K11" s="96" t="s">
        <v>184</v>
      </c>
      <c r="M11" s="96" t="s">
        <v>202</v>
      </c>
      <c r="O11" s="96" t="s">
        <v>203</v>
      </c>
    </row>
    <row r="12" spans="2:16" x14ac:dyDescent="0.25">
      <c r="B12" s="97">
        <v>37930</v>
      </c>
      <c r="C12" s="98" t="s">
        <v>204</v>
      </c>
      <c r="D12" s="98" t="s">
        <v>189</v>
      </c>
      <c r="E12" s="99">
        <v>3</v>
      </c>
      <c r="F12" s="98">
        <v>896</v>
      </c>
      <c r="G12" s="98">
        <v>102</v>
      </c>
      <c r="H12" s="98">
        <f t="shared" si="0"/>
        <v>794</v>
      </c>
      <c r="I12" s="100"/>
      <c r="J12" s="98" t="s">
        <v>205</v>
      </c>
      <c r="K12" s="98"/>
      <c r="M12" s="97" t="b">
        <f>AND(MONTH(B5)=10,E5=1)</f>
        <v>1</v>
      </c>
      <c r="O12" s="97" t="b">
        <f>AND(MONTH(B5)&gt;=10,MONTH(B5)&lt;=12)</f>
        <v>1</v>
      </c>
    </row>
    <row r="13" spans="2:16" x14ac:dyDescent="0.25">
      <c r="B13" s="97">
        <v>37761</v>
      </c>
      <c r="C13" s="98" t="s">
        <v>206</v>
      </c>
      <c r="D13" s="98" t="s">
        <v>193</v>
      </c>
      <c r="E13" s="99">
        <v>2</v>
      </c>
      <c r="F13" s="98">
        <v>507</v>
      </c>
      <c r="G13" s="98">
        <v>153</v>
      </c>
      <c r="H13" s="98">
        <f t="shared" si="0"/>
        <v>354</v>
      </c>
      <c r="I13" s="100"/>
      <c r="J13" s="101"/>
      <c r="K13" s="101" t="s">
        <v>207</v>
      </c>
    </row>
    <row r="14" spans="2:16" x14ac:dyDescent="0.25">
      <c r="B14" s="97">
        <v>37902</v>
      </c>
      <c r="C14" s="98" t="s">
        <v>208</v>
      </c>
      <c r="D14" s="98" t="s">
        <v>192</v>
      </c>
      <c r="E14" s="99">
        <v>1</v>
      </c>
      <c r="F14" s="98">
        <v>381</v>
      </c>
      <c r="G14" s="98">
        <v>16</v>
      </c>
      <c r="H14" s="98">
        <f t="shared" si="0"/>
        <v>365</v>
      </c>
      <c r="I14" s="100"/>
      <c r="M14" s="96" t="s">
        <v>209</v>
      </c>
    </row>
    <row r="15" spans="2:16" x14ac:dyDescent="0.25">
      <c r="B15" s="102"/>
      <c r="C15" s="102"/>
      <c r="D15" s="102"/>
      <c r="E15" s="102"/>
      <c r="F15" s="90"/>
      <c r="G15" s="90"/>
      <c r="H15" s="90"/>
      <c r="M15" s="97" t="b">
        <f>OR(WEEKDAY(B5)=1,WEEKDAY(B5)=7)</f>
        <v>1</v>
      </c>
    </row>
    <row r="16" spans="2:16" x14ac:dyDescent="0.25">
      <c r="B16" s="16" t="s">
        <v>62</v>
      </c>
    </row>
    <row r="17" spans="2:11" x14ac:dyDescent="0.25">
      <c r="B17" s="90"/>
      <c r="C17" s="90" t="s">
        <v>210</v>
      </c>
    </row>
    <row r="18" spans="2:11" ht="31.5" x14ac:dyDescent="0.25">
      <c r="B18" s="237" t="s">
        <v>211</v>
      </c>
      <c r="C18" s="237"/>
      <c r="D18" s="237"/>
      <c r="E18" s="237"/>
      <c r="F18" s="237"/>
      <c r="G18" s="237"/>
      <c r="H18" s="237"/>
      <c r="J18" s="102" t="s">
        <v>212</v>
      </c>
      <c r="K18" s="103" t="s">
        <v>213</v>
      </c>
    </row>
    <row r="19" spans="2:11" x14ac:dyDescent="0.25">
      <c r="B19" s="16" t="s">
        <v>63</v>
      </c>
      <c r="C19" s="91" t="s">
        <v>740</v>
      </c>
      <c r="I19" s="92"/>
      <c r="J19" s="92">
        <f>COUNTIF($C$5:$C$14,"T*")</f>
        <v>2</v>
      </c>
      <c r="K19" s="91">
        <v>2</v>
      </c>
    </row>
    <row r="20" spans="2:11" x14ac:dyDescent="0.25">
      <c r="B20" s="16" t="s">
        <v>64</v>
      </c>
      <c r="C20" s="91" t="s">
        <v>741</v>
      </c>
      <c r="I20" s="92"/>
      <c r="J20" s="92">
        <f>COUNTIF($E$5:$E$14,2)</f>
        <v>3</v>
      </c>
      <c r="K20" s="91">
        <v>3</v>
      </c>
    </row>
    <row r="21" spans="2:11" x14ac:dyDescent="0.25">
      <c r="B21" s="16" t="s">
        <v>71</v>
      </c>
      <c r="C21" s="91" t="s">
        <v>742</v>
      </c>
      <c r="I21" s="92"/>
      <c r="J21" s="92">
        <f>SUMIF($E$5:$E$14,3,$F$5:$F$14)</f>
        <v>2216</v>
      </c>
      <c r="K21" s="91">
        <v>2216</v>
      </c>
    </row>
    <row r="22" spans="2:11" x14ac:dyDescent="0.25">
      <c r="B22" s="16" t="s">
        <v>73</v>
      </c>
      <c r="C22" s="91" t="s">
        <v>743</v>
      </c>
      <c r="I22" s="92"/>
      <c r="J22" s="92">
        <f>SUMIF($D$5:$D$14,"Tôm",$G$5:$G$14)</f>
        <v>402</v>
      </c>
      <c r="K22" s="91">
        <v>402</v>
      </c>
    </row>
    <row r="23" spans="2:11" x14ac:dyDescent="0.25">
      <c r="B23" s="16" t="s">
        <v>74</v>
      </c>
      <c r="C23" s="91" t="s">
        <v>744</v>
      </c>
      <c r="I23" s="92"/>
      <c r="J23" s="92">
        <f>DMIN($B$4:$H$14,H4,J4:J5)</f>
        <v>124</v>
      </c>
      <c r="K23" s="91">
        <v>124</v>
      </c>
    </row>
    <row r="24" spans="2:11" x14ac:dyDescent="0.25">
      <c r="B24" s="16" t="s">
        <v>75</v>
      </c>
      <c r="C24" s="91" t="s">
        <v>745</v>
      </c>
      <c r="I24" s="92"/>
      <c r="J24" s="92">
        <f>DMAX($B$4:$H$14,G4,K4:K5)</f>
        <v>202</v>
      </c>
      <c r="K24" s="91">
        <v>202</v>
      </c>
    </row>
    <row r="25" spans="2:11" x14ac:dyDescent="0.25">
      <c r="B25" s="16" t="s">
        <v>214</v>
      </c>
      <c r="C25" s="91" t="s">
        <v>746</v>
      </c>
      <c r="I25" s="92"/>
      <c r="J25" s="92">
        <f>DSUM($B$4:$H$14,H4,L4:L6)</f>
        <v>2539</v>
      </c>
      <c r="K25" s="91">
        <v>2539</v>
      </c>
    </row>
    <row r="26" spans="2:11" x14ac:dyDescent="0.25">
      <c r="B26" s="16" t="s">
        <v>215</v>
      </c>
      <c r="C26" s="91" t="s">
        <v>747</v>
      </c>
      <c r="I26" s="92"/>
      <c r="J26" s="92">
        <f>SUMIF($E$5:$E$14,3,$F$5:$F$14)+SUMIF($E$5:$E$14,3,$G$5:$G$14)</f>
        <v>2570</v>
      </c>
      <c r="K26" s="91">
        <v>2570</v>
      </c>
    </row>
    <row r="27" spans="2:11" x14ac:dyDescent="0.25">
      <c r="B27" s="16" t="s">
        <v>216</v>
      </c>
      <c r="C27" s="91" t="s">
        <v>748</v>
      </c>
      <c r="I27" s="92"/>
      <c r="J27" s="92">
        <f>DSUM($B$4:$H$14,H4,$M$4:$M$6)</f>
        <v>1470</v>
      </c>
      <c r="K27" s="91">
        <v>1470</v>
      </c>
    </row>
    <row r="28" spans="2:11" x14ac:dyDescent="0.25">
      <c r="B28" s="16" t="s">
        <v>217</v>
      </c>
      <c r="C28" s="91" t="s">
        <v>749</v>
      </c>
      <c r="I28" s="104"/>
      <c r="J28" s="104">
        <f>(SUMIF($D$5:$D$14,"Cá",$G$5:$G$14)/SUMIF($D$5:$D$14,"Cá",$F$5:$F$14))</f>
        <v>3.2467532467532464E-2</v>
      </c>
      <c r="K28" s="105">
        <v>3.2467532467532464E-2</v>
      </c>
    </row>
    <row r="29" spans="2:11" x14ac:dyDescent="0.25">
      <c r="B29" s="16" t="s">
        <v>218</v>
      </c>
      <c r="C29" s="91" t="s">
        <v>750</v>
      </c>
      <c r="I29" s="92"/>
      <c r="J29" s="92">
        <f>DSUM($B$4:$H$14,G4,$N$4:$N$6)</f>
        <v>372</v>
      </c>
      <c r="K29" s="91">
        <v>372</v>
      </c>
    </row>
    <row r="30" spans="2:11" x14ac:dyDescent="0.25">
      <c r="B30" s="16" t="s">
        <v>219</v>
      </c>
      <c r="C30" s="91" t="s">
        <v>751</v>
      </c>
      <c r="I30" s="92"/>
      <c r="J30" s="92">
        <f>DSUM($B$4:$H$14,F4,O4:O6)</f>
        <v>1313</v>
      </c>
      <c r="K30" s="91">
        <v>1313</v>
      </c>
    </row>
    <row r="31" spans="2:11" x14ac:dyDescent="0.25">
      <c r="B31" s="16" t="s">
        <v>220</v>
      </c>
      <c r="C31" s="91" t="s">
        <v>752</v>
      </c>
      <c r="I31" s="104"/>
      <c r="J31" s="104">
        <f>SUMIF($D$5:$D$14,"Mực",$H$5:$H$14)/SUMIF($D$5:$D$14,"Cá",$H$5:$H$14)</f>
        <v>0.52936241610738255</v>
      </c>
      <c r="K31" s="105">
        <v>0.52936241610738255</v>
      </c>
    </row>
    <row r="32" spans="2:11" x14ac:dyDescent="0.25">
      <c r="B32" s="16" t="s">
        <v>221</v>
      </c>
      <c r="C32" s="91" t="s">
        <v>753</v>
      </c>
      <c r="I32" s="92"/>
      <c r="J32" s="92">
        <f>DMIN($B$4:$H$14,F4,J8:J9)</f>
        <v>681</v>
      </c>
      <c r="K32" s="91">
        <v>681</v>
      </c>
    </row>
    <row r="33" spans="2:16" x14ac:dyDescent="0.25">
      <c r="B33" s="16" t="s">
        <v>222</v>
      </c>
      <c r="C33" s="91" t="s">
        <v>754</v>
      </c>
      <c r="I33" s="92"/>
      <c r="J33" s="92">
        <f>DSUM($B$4:$H$14,H4,$J$11:$K$13)</f>
        <v>1358</v>
      </c>
      <c r="K33" s="91">
        <v>1358</v>
      </c>
    </row>
    <row r="34" spans="2:16" x14ac:dyDescent="0.25">
      <c r="B34" s="16" t="s">
        <v>223</v>
      </c>
      <c r="C34" s="91" t="s">
        <v>755</v>
      </c>
      <c r="J34" s="92">
        <f>DMIN($B$4:$H$14,F4,$M$8:$M$9)</f>
        <v>639</v>
      </c>
      <c r="K34" s="91">
        <v>639</v>
      </c>
    </row>
    <row r="35" spans="2:16" x14ac:dyDescent="0.25">
      <c r="B35" s="16" t="s">
        <v>224</v>
      </c>
      <c r="C35" s="91" t="s">
        <v>756</v>
      </c>
      <c r="J35" s="92">
        <f>DSUM($B$4:$H$14,G4,$M$11:$M$12)</f>
        <v>480</v>
      </c>
      <c r="K35" s="91">
        <v>480</v>
      </c>
      <c r="L35" s="95"/>
      <c r="M35" s="95"/>
      <c r="N35" s="95"/>
      <c r="O35" s="95"/>
      <c r="P35" s="95"/>
    </row>
    <row r="36" spans="2:16" x14ac:dyDescent="0.25">
      <c r="B36" s="16" t="s">
        <v>225</v>
      </c>
      <c r="C36" s="91" t="s">
        <v>757</v>
      </c>
      <c r="J36" s="92">
        <f>DMAX($B$4:$H$14,H4,$O$8:$O$9)</f>
        <v>827</v>
      </c>
      <c r="K36" s="91">
        <v>827</v>
      </c>
      <c r="L36" s="93"/>
      <c r="M36" s="93"/>
      <c r="N36" s="94"/>
      <c r="O36" s="94"/>
      <c r="P36" s="94"/>
    </row>
    <row r="37" spans="2:16" x14ac:dyDescent="0.25">
      <c r="B37" s="16" t="s">
        <v>226</v>
      </c>
      <c r="C37" s="91" t="s">
        <v>758</v>
      </c>
      <c r="J37" s="92">
        <f>DSUM($B$4:$H$14,F4,$O$11:$O$12)</f>
        <v>2954</v>
      </c>
      <c r="K37" s="91">
        <v>2954</v>
      </c>
      <c r="L37" s="93"/>
      <c r="M37" s="93"/>
      <c r="N37" s="94"/>
      <c r="O37" s="94"/>
      <c r="P37" s="94"/>
    </row>
    <row r="38" spans="2:16" x14ac:dyDescent="0.25">
      <c r="B38" s="16" t="s">
        <v>227</v>
      </c>
      <c r="C38" s="91" t="s">
        <v>759</v>
      </c>
      <c r="J38" s="92">
        <f>DSUM($B$4:$H$14,F4,$M$14:$M$15)+DSUM($B$4:$H$14,G4,$M$14:$M$15)</f>
        <v>2201</v>
      </c>
      <c r="K38" s="91">
        <v>2201</v>
      </c>
      <c r="L38" s="93"/>
      <c r="M38" s="93"/>
      <c r="N38" s="94"/>
      <c r="O38" s="94"/>
      <c r="P38" s="94"/>
    </row>
    <row r="39" spans="2:16" x14ac:dyDescent="0.25">
      <c r="J39" s="92"/>
      <c r="L39" s="93"/>
      <c r="M39" s="93"/>
      <c r="N39" s="94"/>
      <c r="O39" s="94"/>
      <c r="P39" s="94"/>
    </row>
    <row r="40" spans="2:16" x14ac:dyDescent="0.25">
      <c r="B40" s="237" t="s">
        <v>228</v>
      </c>
      <c r="C40" s="237"/>
      <c r="D40" s="237"/>
      <c r="E40" s="237"/>
      <c r="F40" s="237"/>
      <c r="G40" s="237"/>
      <c r="H40" s="237"/>
      <c r="I40" s="237"/>
      <c r="J40" s="237"/>
      <c r="K40" s="237"/>
      <c r="L40" s="93"/>
      <c r="M40" s="93"/>
      <c r="N40" s="94"/>
      <c r="O40" s="94"/>
      <c r="P40" s="94"/>
    </row>
    <row r="41" spans="2:16" x14ac:dyDescent="0.25">
      <c r="J41" s="92"/>
      <c r="L41" s="93"/>
      <c r="M41" s="93"/>
      <c r="N41" s="94"/>
      <c r="O41" s="94"/>
      <c r="P41" s="94"/>
    </row>
    <row r="42" spans="2:16" x14ac:dyDescent="0.25">
      <c r="B42" s="16" t="s">
        <v>63</v>
      </c>
      <c r="C42" s="91" t="s">
        <v>760</v>
      </c>
      <c r="J42" s="92"/>
      <c r="L42" s="93"/>
      <c r="M42" s="93"/>
      <c r="N42" s="94"/>
      <c r="O42" s="94"/>
      <c r="P42" s="94"/>
    </row>
    <row r="43" spans="2:16" x14ac:dyDescent="0.25">
      <c r="B43" s="16" t="s">
        <v>64</v>
      </c>
      <c r="C43" s="91" t="s">
        <v>761</v>
      </c>
      <c r="J43" s="92"/>
      <c r="L43" s="93"/>
      <c r="M43" s="93"/>
      <c r="N43" s="94"/>
      <c r="O43" s="94"/>
      <c r="P43" s="94"/>
    </row>
    <row r="44" spans="2:16" x14ac:dyDescent="0.25">
      <c r="B44" s="16" t="s">
        <v>71</v>
      </c>
      <c r="C44" s="91" t="s">
        <v>762</v>
      </c>
      <c r="J44" s="92"/>
      <c r="L44" s="93"/>
      <c r="M44" s="93"/>
      <c r="N44" s="94"/>
      <c r="O44" s="94"/>
      <c r="P44" s="94"/>
    </row>
    <row r="45" spans="2:16" x14ac:dyDescent="0.25">
      <c r="B45" s="16" t="s">
        <v>73</v>
      </c>
      <c r="C45" s="91" t="s">
        <v>763</v>
      </c>
      <c r="J45" s="92"/>
      <c r="L45" s="93"/>
      <c r="M45" s="93"/>
      <c r="N45" s="94"/>
      <c r="O45" s="94"/>
      <c r="P45" s="94"/>
    </row>
    <row r="46" spans="2:16" x14ac:dyDescent="0.25">
      <c r="B46" s="16" t="s">
        <v>74</v>
      </c>
      <c r="C46" s="91" t="s">
        <v>764</v>
      </c>
      <c r="J46" s="92"/>
      <c r="L46" s="93"/>
      <c r="M46" s="93"/>
      <c r="N46" s="94"/>
      <c r="O46" s="94"/>
      <c r="P46" s="94"/>
    </row>
    <row r="47" spans="2:16" x14ac:dyDescent="0.25">
      <c r="C47" s="91" t="s">
        <v>765</v>
      </c>
      <c r="J47" s="93"/>
      <c r="K47" s="93"/>
      <c r="L47" s="93"/>
      <c r="M47" s="93"/>
      <c r="N47" s="94"/>
      <c r="O47" s="94"/>
      <c r="P47" s="94"/>
    </row>
    <row r="48" spans="2:16" x14ac:dyDescent="0.25">
      <c r="J48" s="93"/>
      <c r="K48" s="93"/>
      <c r="L48" s="93"/>
      <c r="M48" s="93"/>
      <c r="N48" s="94"/>
      <c r="O48" s="94"/>
      <c r="P48" s="94"/>
    </row>
    <row r="49" spans="2:16" x14ac:dyDescent="0.25">
      <c r="B49" s="237" t="s">
        <v>229</v>
      </c>
      <c r="C49" s="237"/>
      <c r="D49" s="237"/>
      <c r="E49" s="237"/>
      <c r="F49" s="237"/>
      <c r="G49" s="237"/>
      <c r="H49" s="237"/>
      <c r="I49" s="237"/>
      <c r="J49" s="237"/>
      <c r="K49" s="237"/>
      <c r="L49" s="93"/>
      <c r="M49" s="93"/>
      <c r="N49" s="94"/>
      <c r="O49" s="94"/>
      <c r="P49" s="94"/>
    </row>
    <row r="50" spans="2:16" x14ac:dyDescent="0.25">
      <c r="J50" s="93"/>
      <c r="K50" s="93"/>
      <c r="L50" s="93"/>
      <c r="M50" s="93"/>
      <c r="N50" s="94"/>
      <c r="O50" s="94"/>
      <c r="P50" s="94"/>
    </row>
    <row r="51" spans="2:16" x14ac:dyDescent="0.25">
      <c r="B51" s="16" t="s">
        <v>63</v>
      </c>
      <c r="C51" s="91" t="s">
        <v>766</v>
      </c>
      <c r="J51" s="93"/>
      <c r="K51" s="93"/>
      <c r="L51" s="93"/>
      <c r="M51" s="93"/>
      <c r="N51" s="94"/>
      <c r="O51" s="94"/>
      <c r="P51" s="94"/>
    </row>
    <row r="52" spans="2:16" x14ac:dyDescent="0.25">
      <c r="B52" s="16" t="s">
        <v>64</v>
      </c>
      <c r="C52" s="91" t="s">
        <v>767</v>
      </c>
      <c r="J52" s="93"/>
      <c r="K52" s="93"/>
      <c r="L52" s="93"/>
      <c r="M52" s="93"/>
      <c r="N52" s="94"/>
      <c r="O52" s="94"/>
      <c r="P52" s="94"/>
    </row>
    <row r="53" spans="2:16" x14ac:dyDescent="0.25">
      <c r="B53" s="16" t="s">
        <v>71</v>
      </c>
      <c r="C53" s="91" t="s">
        <v>768</v>
      </c>
      <c r="J53" s="93"/>
      <c r="K53" s="93"/>
      <c r="L53" s="93"/>
      <c r="M53" s="93"/>
      <c r="N53" s="94"/>
      <c r="O53" s="94"/>
      <c r="P53" s="94"/>
    </row>
    <row r="54" spans="2:16" x14ac:dyDescent="0.25">
      <c r="B54" s="16" t="s">
        <v>73</v>
      </c>
      <c r="C54" s="91" t="s">
        <v>769</v>
      </c>
      <c r="J54" s="93"/>
      <c r="K54" s="93"/>
      <c r="L54" s="93"/>
      <c r="M54" s="93"/>
      <c r="N54" s="94"/>
      <c r="O54" s="94"/>
      <c r="P54" s="94"/>
    </row>
    <row r="55" spans="2:16" x14ac:dyDescent="0.25">
      <c r="B55" s="16" t="s">
        <v>74</v>
      </c>
      <c r="C55" s="91" t="s">
        <v>770</v>
      </c>
      <c r="J55" s="93"/>
      <c r="K55" s="93"/>
      <c r="L55" s="93"/>
      <c r="M55" s="93"/>
      <c r="N55" s="94"/>
      <c r="O55" s="94"/>
      <c r="P55" s="94"/>
    </row>
    <row r="56" spans="2:16" x14ac:dyDescent="0.25">
      <c r="J56" s="93"/>
      <c r="K56" s="93"/>
      <c r="L56" s="93"/>
      <c r="M56" s="93"/>
      <c r="N56" s="94"/>
      <c r="O56" s="94"/>
      <c r="P56" s="94"/>
    </row>
    <row r="57" spans="2:16" x14ac:dyDescent="0.25">
      <c r="B57" s="237" t="s">
        <v>230</v>
      </c>
      <c r="C57" s="237"/>
      <c r="D57" s="237"/>
      <c r="E57" s="237"/>
      <c r="F57" s="237"/>
      <c r="G57" s="237"/>
      <c r="H57" s="237"/>
      <c r="I57" s="237"/>
      <c r="J57" s="237"/>
      <c r="K57" s="237"/>
    </row>
    <row r="59" spans="2:16" x14ac:dyDescent="0.25">
      <c r="B59" s="16" t="s">
        <v>63</v>
      </c>
      <c r="C59" s="94" t="s">
        <v>771</v>
      </c>
      <c r="D59" s="94"/>
      <c r="E59" s="94"/>
      <c r="J59" s="93"/>
      <c r="K59" s="93"/>
      <c r="L59" s="93"/>
      <c r="M59" s="93"/>
      <c r="N59" s="94"/>
      <c r="O59" s="94"/>
      <c r="P59" s="94"/>
    </row>
    <row r="60" spans="2:16" x14ac:dyDescent="0.25">
      <c r="B60" s="16" t="s">
        <v>64</v>
      </c>
      <c r="C60" s="94" t="s">
        <v>772</v>
      </c>
      <c r="D60" s="94"/>
      <c r="E60" s="94"/>
      <c r="J60" s="93"/>
      <c r="K60" s="93"/>
      <c r="L60" s="93"/>
      <c r="M60" s="93"/>
      <c r="N60" s="94"/>
      <c r="O60" s="94"/>
      <c r="P60" s="94"/>
    </row>
    <row r="61" spans="2:16" x14ac:dyDescent="0.25">
      <c r="B61" s="16" t="s">
        <v>71</v>
      </c>
      <c r="C61" s="94" t="s">
        <v>773</v>
      </c>
      <c r="D61" s="94"/>
      <c r="E61" s="94"/>
      <c r="J61" s="93"/>
      <c r="K61" s="93"/>
      <c r="L61" s="93"/>
      <c r="M61" s="93"/>
      <c r="N61" s="94"/>
      <c r="O61" s="94"/>
      <c r="P61" s="94"/>
    </row>
    <row r="62" spans="2:16" x14ac:dyDescent="0.25">
      <c r="B62" s="16" t="s">
        <v>73</v>
      </c>
      <c r="C62" s="94" t="s">
        <v>774</v>
      </c>
      <c r="D62" s="94"/>
      <c r="E62" s="94"/>
    </row>
    <row r="63" spans="2:16" x14ac:dyDescent="0.25">
      <c r="B63" s="16" t="s">
        <v>74</v>
      </c>
      <c r="C63" s="94" t="s">
        <v>775</v>
      </c>
      <c r="D63" s="94"/>
      <c r="E63" s="94"/>
    </row>
    <row r="64" spans="2:16" x14ac:dyDescent="0.25">
      <c r="B64" s="94"/>
      <c r="C64" s="94" t="s">
        <v>776</v>
      </c>
      <c r="D64" s="94"/>
      <c r="E64" s="94"/>
      <c r="J64" s="95"/>
      <c r="K64" s="95"/>
      <c r="L64" s="95"/>
      <c r="M64" s="95"/>
      <c r="N64" s="95"/>
      <c r="O64" s="95"/>
      <c r="P64" s="95"/>
    </row>
    <row r="65" spans="10:16" x14ac:dyDescent="0.25">
      <c r="J65" s="93"/>
      <c r="K65" s="93"/>
      <c r="L65" s="93"/>
      <c r="M65" s="93"/>
      <c r="N65" s="94"/>
      <c r="O65" s="94"/>
      <c r="P65" s="94"/>
    </row>
    <row r="66" spans="10:16" x14ac:dyDescent="0.25">
      <c r="J66" s="93"/>
      <c r="K66" s="93"/>
      <c r="L66" s="93"/>
      <c r="M66" s="93"/>
      <c r="N66" s="94"/>
      <c r="O66" s="94"/>
      <c r="P66" s="94"/>
    </row>
    <row r="67" spans="10:16" x14ac:dyDescent="0.25">
      <c r="J67" s="93"/>
      <c r="K67" s="93"/>
      <c r="L67" s="93"/>
      <c r="M67" s="93"/>
      <c r="N67" s="94"/>
      <c r="O67" s="94"/>
      <c r="P67" s="94"/>
    </row>
    <row r="71" spans="10:16" x14ac:dyDescent="0.25">
      <c r="J71" s="95"/>
      <c r="K71" s="95"/>
      <c r="L71" s="95"/>
      <c r="M71" s="95"/>
      <c r="N71" s="95"/>
      <c r="O71" s="95"/>
      <c r="P71" s="95"/>
    </row>
    <row r="72" spans="10:16" x14ac:dyDescent="0.25">
      <c r="J72" s="93"/>
      <c r="K72" s="93"/>
      <c r="L72" s="93"/>
      <c r="M72" s="93"/>
      <c r="N72" s="94"/>
      <c r="O72" s="94"/>
      <c r="P72" s="94"/>
    </row>
    <row r="73" spans="10:16" x14ac:dyDescent="0.25">
      <c r="J73" s="93"/>
      <c r="K73" s="93"/>
      <c r="L73" s="93"/>
      <c r="M73" s="93"/>
      <c r="N73" s="94"/>
      <c r="O73" s="94"/>
      <c r="P73" s="94"/>
    </row>
    <row r="74" spans="10:16" x14ac:dyDescent="0.25">
      <c r="J74" s="93"/>
      <c r="K74" s="93"/>
      <c r="L74" s="93"/>
      <c r="M74" s="93"/>
      <c r="N74" s="94"/>
      <c r="O74" s="94"/>
      <c r="P74" s="94"/>
    </row>
    <row r="75" spans="10:16" x14ac:dyDescent="0.25">
      <c r="J75" s="93"/>
      <c r="K75" s="93"/>
      <c r="L75" s="93"/>
      <c r="M75" s="93"/>
      <c r="N75" s="94"/>
      <c r="O75" s="94"/>
      <c r="P75" s="94"/>
    </row>
    <row r="79" spans="10:16" x14ac:dyDescent="0.25">
      <c r="J79" s="93"/>
      <c r="K79" s="93"/>
      <c r="L79" s="93"/>
      <c r="M79" s="93"/>
      <c r="N79" s="94"/>
      <c r="O79" s="94"/>
      <c r="P79" s="94"/>
    </row>
    <row r="80" spans="10:16" x14ac:dyDescent="0.25">
      <c r="J80" s="93"/>
      <c r="K80" s="93"/>
      <c r="L80" s="93"/>
      <c r="M80" s="93"/>
      <c r="N80" s="94"/>
      <c r="O80" s="94"/>
      <c r="P80" s="94"/>
    </row>
    <row r="81" spans="10:16" x14ac:dyDescent="0.25">
      <c r="J81" s="93"/>
      <c r="K81" s="93"/>
      <c r="L81" s="93"/>
      <c r="M81" s="93"/>
      <c r="N81" s="94"/>
      <c r="O81" s="94"/>
      <c r="P81" s="94"/>
    </row>
    <row r="82" spans="10:16" x14ac:dyDescent="0.25">
      <c r="J82" s="93"/>
      <c r="K82" s="93"/>
      <c r="L82" s="93"/>
      <c r="M82" s="93"/>
      <c r="N82" s="94"/>
      <c r="O82" s="94"/>
      <c r="P82" s="94"/>
    </row>
  </sheetData>
  <mergeCells count="5">
    <mergeCell ref="B2:H2"/>
    <mergeCell ref="B18:H18"/>
    <mergeCell ref="B40:K40"/>
    <mergeCell ref="B49:K49"/>
    <mergeCell ref="B57:K5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8"/>
  <sheetViews>
    <sheetView workbookViewId="0">
      <selection sqref="A1:XFD1048576"/>
    </sheetView>
  </sheetViews>
  <sheetFormatPr defaultRowHeight="15" x14ac:dyDescent="0.2"/>
  <cols>
    <col min="1" max="1" width="4.5" style="106" customWidth="1"/>
    <col min="2" max="2" width="9.5" style="106" customWidth="1"/>
    <col min="3" max="3" width="14.75" style="106" customWidth="1"/>
    <col min="4" max="4" width="10.125" style="106" customWidth="1"/>
    <col min="5" max="5" width="9" style="106"/>
    <col min="6" max="6" width="7.5" style="106" customWidth="1"/>
    <col min="7" max="7" width="9" style="106"/>
    <col min="8" max="8" width="8.875" style="106" customWidth="1"/>
    <col min="9" max="256" width="9" style="106"/>
    <col min="257" max="257" width="4.5" style="106" customWidth="1"/>
    <col min="258" max="258" width="9.5" style="106" customWidth="1"/>
    <col min="259" max="259" width="14.75" style="106" customWidth="1"/>
    <col min="260" max="260" width="10.125" style="106" customWidth="1"/>
    <col min="261" max="261" width="9" style="106"/>
    <col min="262" max="262" width="7.5" style="106" customWidth="1"/>
    <col min="263" max="263" width="9" style="106"/>
    <col min="264" max="264" width="8.875" style="106" customWidth="1"/>
    <col min="265" max="512" width="9" style="106"/>
    <col min="513" max="513" width="4.5" style="106" customWidth="1"/>
    <col min="514" max="514" width="9.5" style="106" customWidth="1"/>
    <col min="515" max="515" width="14.75" style="106" customWidth="1"/>
    <col min="516" max="516" width="10.125" style="106" customWidth="1"/>
    <col min="517" max="517" width="9" style="106"/>
    <col min="518" max="518" width="7.5" style="106" customWidth="1"/>
    <col min="519" max="519" width="9" style="106"/>
    <col min="520" max="520" width="8.875" style="106" customWidth="1"/>
    <col min="521" max="768" width="9" style="106"/>
    <col min="769" max="769" width="4.5" style="106" customWidth="1"/>
    <col min="770" max="770" width="9.5" style="106" customWidth="1"/>
    <col min="771" max="771" width="14.75" style="106" customWidth="1"/>
    <col min="772" max="772" width="10.125" style="106" customWidth="1"/>
    <col min="773" max="773" width="9" style="106"/>
    <col min="774" max="774" width="7.5" style="106" customWidth="1"/>
    <col min="775" max="775" width="9" style="106"/>
    <col min="776" max="776" width="8.875" style="106" customWidth="1"/>
    <col min="777" max="1024" width="9" style="106"/>
    <col min="1025" max="1025" width="4.5" style="106" customWidth="1"/>
    <col min="1026" max="1026" width="9.5" style="106" customWidth="1"/>
    <col min="1027" max="1027" width="14.75" style="106" customWidth="1"/>
    <col min="1028" max="1028" width="10.125" style="106" customWidth="1"/>
    <col min="1029" max="1029" width="9" style="106"/>
    <col min="1030" max="1030" width="7.5" style="106" customWidth="1"/>
    <col min="1031" max="1031" width="9" style="106"/>
    <col min="1032" max="1032" width="8.875" style="106" customWidth="1"/>
    <col min="1033" max="1280" width="9" style="106"/>
    <col min="1281" max="1281" width="4.5" style="106" customWidth="1"/>
    <col min="1282" max="1282" width="9.5" style="106" customWidth="1"/>
    <col min="1283" max="1283" width="14.75" style="106" customWidth="1"/>
    <col min="1284" max="1284" width="10.125" style="106" customWidth="1"/>
    <col min="1285" max="1285" width="9" style="106"/>
    <col min="1286" max="1286" width="7.5" style="106" customWidth="1"/>
    <col min="1287" max="1287" width="9" style="106"/>
    <col min="1288" max="1288" width="8.875" style="106" customWidth="1"/>
    <col min="1289" max="1536" width="9" style="106"/>
    <col min="1537" max="1537" width="4.5" style="106" customWidth="1"/>
    <col min="1538" max="1538" width="9.5" style="106" customWidth="1"/>
    <col min="1539" max="1539" width="14.75" style="106" customWidth="1"/>
    <col min="1540" max="1540" width="10.125" style="106" customWidth="1"/>
    <col min="1541" max="1541" width="9" style="106"/>
    <col min="1542" max="1542" width="7.5" style="106" customWidth="1"/>
    <col min="1543" max="1543" width="9" style="106"/>
    <col min="1544" max="1544" width="8.875" style="106" customWidth="1"/>
    <col min="1545" max="1792" width="9" style="106"/>
    <col min="1793" max="1793" width="4.5" style="106" customWidth="1"/>
    <col min="1794" max="1794" width="9.5" style="106" customWidth="1"/>
    <col min="1795" max="1795" width="14.75" style="106" customWidth="1"/>
    <col min="1796" max="1796" width="10.125" style="106" customWidth="1"/>
    <col min="1797" max="1797" width="9" style="106"/>
    <col min="1798" max="1798" width="7.5" style="106" customWidth="1"/>
    <col min="1799" max="1799" width="9" style="106"/>
    <col min="1800" max="1800" width="8.875" style="106" customWidth="1"/>
    <col min="1801" max="2048" width="9" style="106"/>
    <col min="2049" max="2049" width="4.5" style="106" customWidth="1"/>
    <col min="2050" max="2050" width="9.5" style="106" customWidth="1"/>
    <col min="2051" max="2051" width="14.75" style="106" customWidth="1"/>
    <col min="2052" max="2052" width="10.125" style="106" customWidth="1"/>
    <col min="2053" max="2053" width="9" style="106"/>
    <col min="2054" max="2054" width="7.5" style="106" customWidth="1"/>
    <col min="2055" max="2055" width="9" style="106"/>
    <col min="2056" max="2056" width="8.875" style="106" customWidth="1"/>
    <col min="2057" max="2304" width="9" style="106"/>
    <col min="2305" max="2305" width="4.5" style="106" customWidth="1"/>
    <col min="2306" max="2306" width="9.5" style="106" customWidth="1"/>
    <col min="2307" max="2307" width="14.75" style="106" customWidth="1"/>
    <col min="2308" max="2308" width="10.125" style="106" customWidth="1"/>
    <col min="2309" max="2309" width="9" style="106"/>
    <col min="2310" max="2310" width="7.5" style="106" customWidth="1"/>
    <col min="2311" max="2311" width="9" style="106"/>
    <col min="2312" max="2312" width="8.875" style="106" customWidth="1"/>
    <col min="2313" max="2560" width="9" style="106"/>
    <col min="2561" max="2561" width="4.5" style="106" customWidth="1"/>
    <col min="2562" max="2562" width="9.5" style="106" customWidth="1"/>
    <col min="2563" max="2563" width="14.75" style="106" customWidth="1"/>
    <col min="2564" max="2564" width="10.125" style="106" customWidth="1"/>
    <col min="2565" max="2565" width="9" style="106"/>
    <col min="2566" max="2566" width="7.5" style="106" customWidth="1"/>
    <col min="2567" max="2567" width="9" style="106"/>
    <col min="2568" max="2568" width="8.875" style="106" customWidth="1"/>
    <col min="2569" max="2816" width="9" style="106"/>
    <col min="2817" max="2817" width="4.5" style="106" customWidth="1"/>
    <col min="2818" max="2818" width="9.5" style="106" customWidth="1"/>
    <col min="2819" max="2819" width="14.75" style="106" customWidth="1"/>
    <col min="2820" max="2820" width="10.125" style="106" customWidth="1"/>
    <col min="2821" max="2821" width="9" style="106"/>
    <col min="2822" max="2822" width="7.5" style="106" customWidth="1"/>
    <col min="2823" max="2823" width="9" style="106"/>
    <col min="2824" max="2824" width="8.875" style="106" customWidth="1"/>
    <col min="2825" max="3072" width="9" style="106"/>
    <col min="3073" max="3073" width="4.5" style="106" customWidth="1"/>
    <col min="3074" max="3074" width="9.5" style="106" customWidth="1"/>
    <col min="3075" max="3075" width="14.75" style="106" customWidth="1"/>
    <col min="3076" max="3076" width="10.125" style="106" customWidth="1"/>
    <col min="3077" max="3077" width="9" style="106"/>
    <col min="3078" max="3078" width="7.5" style="106" customWidth="1"/>
    <col min="3079" max="3079" width="9" style="106"/>
    <col min="3080" max="3080" width="8.875" style="106" customWidth="1"/>
    <col min="3081" max="3328" width="9" style="106"/>
    <col min="3329" max="3329" width="4.5" style="106" customWidth="1"/>
    <col min="3330" max="3330" width="9.5" style="106" customWidth="1"/>
    <col min="3331" max="3331" width="14.75" style="106" customWidth="1"/>
    <col min="3332" max="3332" width="10.125" style="106" customWidth="1"/>
    <col min="3333" max="3333" width="9" style="106"/>
    <col min="3334" max="3334" width="7.5" style="106" customWidth="1"/>
    <col min="3335" max="3335" width="9" style="106"/>
    <col min="3336" max="3336" width="8.875" style="106" customWidth="1"/>
    <col min="3337" max="3584" width="9" style="106"/>
    <col min="3585" max="3585" width="4.5" style="106" customWidth="1"/>
    <col min="3586" max="3586" width="9.5" style="106" customWidth="1"/>
    <col min="3587" max="3587" width="14.75" style="106" customWidth="1"/>
    <col min="3588" max="3588" width="10.125" style="106" customWidth="1"/>
    <col min="3589" max="3589" width="9" style="106"/>
    <col min="3590" max="3590" width="7.5" style="106" customWidth="1"/>
    <col min="3591" max="3591" width="9" style="106"/>
    <col min="3592" max="3592" width="8.875" style="106" customWidth="1"/>
    <col min="3593" max="3840" width="9" style="106"/>
    <col min="3841" max="3841" width="4.5" style="106" customWidth="1"/>
    <col min="3842" max="3842" width="9.5" style="106" customWidth="1"/>
    <col min="3843" max="3843" width="14.75" style="106" customWidth="1"/>
    <col min="3844" max="3844" width="10.125" style="106" customWidth="1"/>
    <col min="3845" max="3845" width="9" style="106"/>
    <col min="3846" max="3846" width="7.5" style="106" customWidth="1"/>
    <col min="3847" max="3847" width="9" style="106"/>
    <col min="3848" max="3848" width="8.875" style="106" customWidth="1"/>
    <col min="3849" max="4096" width="9" style="106"/>
    <col min="4097" max="4097" width="4.5" style="106" customWidth="1"/>
    <col min="4098" max="4098" width="9.5" style="106" customWidth="1"/>
    <col min="4099" max="4099" width="14.75" style="106" customWidth="1"/>
    <col min="4100" max="4100" width="10.125" style="106" customWidth="1"/>
    <col min="4101" max="4101" width="9" style="106"/>
    <col min="4102" max="4102" width="7.5" style="106" customWidth="1"/>
    <col min="4103" max="4103" width="9" style="106"/>
    <col min="4104" max="4104" width="8.875" style="106" customWidth="1"/>
    <col min="4105" max="4352" width="9" style="106"/>
    <col min="4353" max="4353" width="4.5" style="106" customWidth="1"/>
    <col min="4354" max="4354" width="9.5" style="106" customWidth="1"/>
    <col min="4355" max="4355" width="14.75" style="106" customWidth="1"/>
    <col min="4356" max="4356" width="10.125" style="106" customWidth="1"/>
    <col min="4357" max="4357" width="9" style="106"/>
    <col min="4358" max="4358" width="7.5" style="106" customWidth="1"/>
    <col min="4359" max="4359" width="9" style="106"/>
    <col min="4360" max="4360" width="8.875" style="106" customWidth="1"/>
    <col min="4361" max="4608" width="9" style="106"/>
    <col min="4609" max="4609" width="4.5" style="106" customWidth="1"/>
    <col min="4610" max="4610" width="9.5" style="106" customWidth="1"/>
    <col min="4611" max="4611" width="14.75" style="106" customWidth="1"/>
    <col min="4612" max="4612" width="10.125" style="106" customWidth="1"/>
    <col min="4613" max="4613" width="9" style="106"/>
    <col min="4614" max="4614" width="7.5" style="106" customWidth="1"/>
    <col min="4615" max="4615" width="9" style="106"/>
    <col min="4616" max="4616" width="8.875" style="106" customWidth="1"/>
    <col min="4617" max="4864" width="9" style="106"/>
    <col min="4865" max="4865" width="4.5" style="106" customWidth="1"/>
    <col min="4866" max="4866" width="9.5" style="106" customWidth="1"/>
    <col min="4867" max="4867" width="14.75" style="106" customWidth="1"/>
    <col min="4868" max="4868" width="10.125" style="106" customWidth="1"/>
    <col min="4869" max="4869" width="9" style="106"/>
    <col min="4870" max="4870" width="7.5" style="106" customWidth="1"/>
    <col min="4871" max="4871" width="9" style="106"/>
    <col min="4872" max="4872" width="8.875" style="106" customWidth="1"/>
    <col min="4873" max="5120" width="9" style="106"/>
    <col min="5121" max="5121" width="4.5" style="106" customWidth="1"/>
    <col min="5122" max="5122" width="9.5" style="106" customWidth="1"/>
    <col min="5123" max="5123" width="14.75" style="106" customWidth="1"/>
    <col min="5124" max="5124" width="10.125" style="106" customWidth="1"/>
    <col min="5125" max="5125" width="9" style="106"/>
    <col min="5126" max="5126" width="7.5" style="106" customWidth="1"/>
    <col min="5127" max="5127" width="9" style="106"/>
    <col min="5128" max="5128" width="8.875" style="106" customWidth="1"/>
    <col min="5129" max="5376" width="9" style="106"/>
    <col min="5377" max="5377" width="4.5" style="106" customWidth="1"/>
    <col min="5378" max="5378" width="9.5" style="106" customWidth="1"/>
    <col min="5379" max="5379" width="14.75" style="106" customWidth="1"/>
    <col min="5380" max="5380" width="10.125" style="106" customWidth="1"/>
    <col min="5381" max="5381" width="9" style="106"/>
    <col min="5382" max="5382" width="7.5" style="106" customWidth="1"/>
    <col min="5383" max="5383" width="9" style="106"/>
    <col min="5384" max="5384" width="8.875" style="106" customWidth="1"/>
    <col min="5385" max="5632" width="9" style="106"/>
    <col min="5633" max="5633" width="4.5" style="106" customWidth="1"/>
    <col min="5634" max="5634" width="9.5" style="106" customWidth="1"/>
    <col min="5635" max="5635" width="14.75" style="106" customWidth="1"/>
    <col min="5636" max="5636" width="10.125" style="106" customWidth="1"/>
    <col min="5637" max="5637" width="9" style="106"/>
    <col min="5638" max="5638" width="7.5" style="106" customWidth="1"/>
    <col min="5639" max="5639" width="9" style="106"/>
    <col min="5640" max="5640" width="8.875" style="106" customWidth="1"/>
    <col min="5641" max="5888" width="9" style="106"/>
    <col min="5889" max="5889" width="4.5" style="106" customWidth="1"/>
    <col min="5890" max="5890" width="9.5" style="106" customWidth="1"/>
    <col min="5891" max="5891" width="14.75" style="106" customWidth="1"/>
    <col min="5892" max="5892" width="10.125" style="106" customWidth="1"/>
    <col min="5893" max="5893" width="9" style="106"/>
    <col min="5894" max="5894" width="7.5" style="106" customWidth="1"/>
    <col min="5895" max="5895" width="9" style="106"/>
    <col min="5896" max="5896" width="8.875" style="106" customWidth="1"/>
    <col min="5897" max="6144" width="9" style="106"/>
    <col min="6145" max="6145" width="4.5" style="106" customWidth="1"/>
    <col min="6146" max="6146" width="9.5" style="106" customWidth="1"/>
    <col min="6147" max="6147" width="14.75" style="106" customWidth="1"/>
    <col min="6148" max="6148" width="10.125" style="106" customWidth="1"/>
    <col min="6149" max="6149" width="9" style="106"/>
    <col min="6150" max="6150" width="7.5" style="106" customWidth="1"/>
    <col min="6151" max="6151" width="9" style="106"/>
    <col min="6152" max="6152" width="8.875" style="106" customWidth="1"/>
    <col min="6153" max="6400" width="9" style="106"/>
    <col min="6401" max="6401" width="4.5" style="106" customWidth="1"/>
    <col min="6402" max="6402" width="9.5" style="106" customWidth="1"/>
    <col min="6403" max="6403" width="14.75" style="106" customWidth="1"/>
    <col min="6404" max="6404" width="10.125" style="106" customWidth="1"/>
    <col min="6405" max="6405" width="9" style="106"/>
    <col min="6406" max="6406" width="7.5" style="106" customWidth="1"/>
    <col min="6407" max="6407" width="9" style="106"/>
    <col min="6408" max="6408" width="8.875" style="106" customWidth="1"/>
    <col min="6409" max="6656" width="9" style="106"/>
    <col min="6657" max="6657" width="4.5" style="106" customWidth="1"/>
    <col min="6658" max="6658" width="9.5" style="106" customWidth="1"/>
    <col min="6659" max="6659" width="14.75" style="106" customWidth="1"/>
    <col min="6660" max="6660" width="10.125" style="106" customWidth="1"/>
    <col min="6661" max="6661" width="9" style="106"/>
    <col min="6662" max="6662" width="7.5" style="106" customWidth="1"/>
    <col min="6663" max="6663" width="9" style="106"/>
    <col min="6664" max="6664" width="8.875" style="106" customWidth="1"/>
    <col min="6665" max="6912" width="9" style="106"/>
    <col min="6913" max="6913" width="4.5" style="106" customWidth="1"/>
    <col min="6914" max="6914" width="9.5" style="106" customWidth="1"/>
    <col min="6915" max="6915" width="14.75" style="106" customWidth="1"/>
    <col min="6916" max="6916" width="10.125" style="106" customWidth="1"/>
    <col min="6917" max="6917" width="9" style="106"/>
    <col min="6918" max="6918" width="7.5" style="106" customWidth="1"/>
    <col min="6919" max="6919" width="9" style="106"/>
    <col min="6920" max="6920" width="8.875" style="106" customWidth="1"/>
    <col min="6921" max="7168" width="9" style="106"/>
    <col min="7169" max="7169" width="4.5" style="106" customWidth="1"/>
    <col min="7170" max="7170" width="9.5" style="106" customWidth="1"/>
    <col min="7171" max="7171" width="14.75" style="106" customWidth="1"/>
    <col min="7172" max="7172" width="10.125" style="106" customWidth="1"/>
    <col min="7173" max="7173" width="9" style="106"/>
    <col min="7174" max="7174" width="7.5" style="106" customWidth="1"/>
    <col min="7175" max="7175" width="9" style="106"/>
    <col min="7176" max="7176" width="8.875" style="106" customWidth="1"/>
    <col min="7177" max="7424" width="9" style="106"/>
    <col min="7425" max="7425" width="4.5" style="106" customWidth="1"/>
    <col min="7426" max="7426" width="9.5" style="106" customWidth="1"/>
    <col min="7427" max="7427" width="14.75" style="106" customWidth="1"/>
    <col min="7428" max="7428" width="10.125" style="106" customWidth="1"/>
    <col min="7429" max="7429" width="9" style="106"/>
    <col min="7430" max="7430" width="7.5" style="106" customWidth="1"/>
    <col min="7431" max="7431" width="9" style="106"/>
    <col min="7432" max="7432" width="8.875" style="106" customWidth="1"/>
    <col min="7433" max="7680" width="9" style="106"/>
    <col min="7681" max="7681" width="4.5" style="106" customWidth="1"/>
    <col min="7682" max="7682" width="9.5" style="106" customWidth="1"/>
    <col min="7683" max="7683" width="14.75" style="106" customWidth="1"/>
    <col min="7684" max="7684" width="10.125" style="106" customWidth="1"/>
    <col min="7685" max="7685" width="9" style="106"/>
    <col min="7686" max="7686" width="7.5" style="106" customWidth="1"/>
    <col min="7687" max="7687" width="9" style="106"/>
    <col min="7688" max="7688" width="8.875" style="106" customWidth="1"/>
    <col min="7689" max="7936" width="9" style="106"/>
    <col min="7937" max="7937" width="4.5" style="106" customWidth="1"/>
    <col min="7938" max="7938" width="9.5" style="106" customWidth="1"/>
    <col min="7939" max="7939" width="14.75" style="106" customWidth="1"/>
    <col min="7940" max="7940" width="10.125" style="106" customWidth="1"/>
    <col min="7941" max="7941" width="9" style="106"/>
    <col min="7942" max="7942" width="7.5" style="106" customWidth="1"/>
    <col min="7943" max="7943" width="9" style="106"/>
    <col min="7944" max="7944" width="8.875" style="106" customWidth="1"/>
    <col min="7945" max="8192" width="9" style="106"/>
    <col min="8193" max="8193" width="4.5" style="106" customWidth="1"/>
    <col min="8194" max="8194" width="9.5" style="106" customWidth="1"/>
    <col min="8195" max="8195" width="14.75" style="106" customWidth="1"/>
    <col min="8196" max="8196" width="10.125" style="106" customWidth="1"/>
    <col min="8197" max="8197" width="9" style="106"/>
    <col min="8198" max="8198" width="7.5" style="106" customWidth="1"/>
    <col min="8199" max="8199" width="9" style="106"/>
    <col min="8200" max="8200" width="8.875" style="106" customWidth="1"/>
    <col min="8201" max="8448" width="9" style="106"/>
    <col min="8449" max="8449" width="4.5" style="106" customWidth="1"/>
    <col min="8450" max="8450" width="9.5" style="106" customWidth="1"/>
    <col min="8451" max="8451" width="14.75" style="106" customWidth="1"/>
    <col min="8452" max="8452" width="10.125" style="106" customWidth="1"/>
    <col min="8453" max="8453" width="9" style="106"/>
    <col min="8454" max="8454" width="7.5" style="106" customWidth="1"/>
    <col min="8455" max="8455" width="9" style="106"/>
    <col min="8456" max="8456" width="8.875" style="106" customWidth="1"/>
    <col min="8457" max="8704" width="9" style="106"/>
    <col min="8705" max="8705" width="4.5" style="106" customWidth="1"/>
    <col min="8706" max="8706" width="9.5" style="106" customWidth="1"/>
    <col min="8707" max="8707" width="14.75" style="106" customWidth="1"/>
    <col min="8708" max="8708" width="10.125" style="106" customWidth="1"/>
    <col min="8709" max="8709" width="9" style="106"/>
    <col min="8710" max="8710" width="7.5" style="106" customWidth="1"/>
    <col min="8711" max="8711" width="9" style="106"/>
    <col min="8712" max="8712" width="8.875" style="106" customWidth="1"/>
    <col min="8713" max="8960" width="9" style="106"/>
    <col min="8961" max="8961" width="4.5" style="106" customWidth="1"/>
    <col min="8962" max="8962" width="9.5" style="106" customWidth="1"/>
    <col min="8963" max="8963" width="14.75" style="106" customWidth="1"/>
    <col min="8964" max="8964" width="10.125" style="106" customWidth="1"/>
    <col min="8965" max="8965" width="9" style="106"/>
    <col min="8966" max="8966" width="7.5" style="106" customWidth="1"/>
    <col min="8967" max="8967" width="9" style="106"/>
    <col min="8968" max="8968" width="8.875" style="106" customWidth="1"/>
    <col min="8969" max="9216" width="9" style="106"/>
    <col min="9217" max="9217" width="4.5" style="106" customWidth="1"/>
    <col min="9218" max="9218" width="9.5" style="106" customWidth="1"/>
    <col min="9219" max="9219" width="14.75" style="106" customWidth="1"/>
    <col min="9220" max="9220" width="10.125" style="106" customWidth="1"/>
    <col min="9221" max="9221" width="9" style="106"/>
    <col min="9222" max="9222" width="7.5" style="106" customWidth="1"/>
    <col min="9223" max="9223" width="9" style="106"/>
    <col min="9224" max="9224" width="8.875" style="106" customWidth="1"/>
    <col min="9225" max="9472" width="9" style="106"/>
    <col min="9473" max="9473" width="4.5" style="106" customWidth="1"/>
    <col min="9474" max="9474" width="9.5" style="106" customWidth="1"/>
    <col min="9475" max="9475" width="14.75" style="106" customWidth="1"/>
    <col min="9476" max="9476" width="10.125" style="106" customWidth="1"/>
    <col min="9477" max="9477" width="9" style="106"/>
    <col min="9478" max="9478" width="7.5" style="106" customWidth="1"/>
    <col min="9479" max="9479" width="9" style="106"/>
    <col min="9480" max="9480" width="8.875" style="106" customWidth="1"/>
    <col min="9481" max="9728" width="9" style="106"/>
    <col min="9729" max="9729" width="4.5" style="106" customWidth="1"/>
    <col min="9730" max="9730" width="9.5" style="106" customWidth="1"/>
    <col min="9731" max="9731" width="14.75" style="106" customWidth="1"/>
    <col min="9732" max="9732" width="10.125" style="106" customWidth="1"/>
    <col min="9733" max="9733" width="9" style="106"/>
    <col min="9734" max="9734" width="7.5" style="106" customWidth="1"/>
    <col min="9735" max="9735" width="9" style="106"/>
    <col min="9736" max="9736" width="8.875" style="106" customWidth="1"/>
    <col min="9737" max="9984" width="9" style="106"/>
    <col min="9985" max="9985" width="4.5" style="106" customWidth="1"/>
    <col min="9986" max="9986" width="9.5" style="106" customWidth="1"/>
    <col min="9987" max="9987" width="14.75" style="106" customWidth="1"/>
    <col min="9988" max="9988" width="10.125" style="106" customWidth="1"/>
    <col min="9989" max="9989" width="9" style="106"/>
    <col min="9990" max="9990" width="7.5" style="106" customWidth="1"/>
    <col min="9991" max="9991" width="9" style="106"/>
    <col min="9992" max="9992" width="8.875" style="106" customWidth="1"/>
    <col min="9993" max="10240" width="9" style="106"/>
    <col min="10241" max="10241" width="4.5" style="106" customWidth="1"/>
    <col min="10242" max="10242" width="9.5" style="106" customWidth="1"/>
    <col min="10243" max="10243" width="14.75" style="106" customWidth="1"/>
    <col min="10244" max="10244" width="10.125" style="106" customWidth="1"/>
    <col min="10245" max="10245" width="9" style="106"/>
    <col min="10246" max="10246" width="7.5" style="106" customWidth="1"/>
    <col min="10247" max="10247" width="9" style="106"/>
    <col min="10248" max="10248" width="8.875" style="106" customWidth="1"/>
    <col min="10249" max="10496" width="9" style="106"/>
    <col min="10497" max="10497" width="4.5" style="106" customWidth="1"/>
    <col min="10498" max="10498" width="9.5" style="106" customWidth="1"/>
    <col min="10499" max="10499" width="14.75" style="106" customWidth="1"/>
    <col min="10500" max="10500" width="10.125" style="106" customWidth="1"/>
    <col min="10501" max="10501" width="9" style="106"/>
    <col min="10502" max="10502" width="7.5" style="106" customWidth="1"/>
    <col min="10503" max="10503" width="9" style="106"/>
    <col min="10504" max="10504" width="8.875" style="106" customWidth="1"/>
    <col min="10505" max="10752" width="9" style="106"/>
    <col min="10753" max="10753" width="4.5" style="106" customWidth="1"/>
    <col min="10754" max="10754" width="9.5" style="106" customWidth="1"/>
    <col min="10755" max="10755" width="14.75" style="106" customWidth="1"/>
    <col min="10756" max="10756" width="10.125" style="106" customWidth="1"/>
    <col min="10757" max="10757" width="9" style="106"/>
    <col min="10758" max="10758" width="7.5" style="106" customWidth="1"/>
    <col min="10759" max="10759" width="9" style="106"/>
    <col min="10760" max="10760" width="8.875" style="106" customWidth="1"/>
    <col min="10761" max="11008" width="9" style="106"/>
    <col min="11009" max="11009" width="4.5" style="106" customWidth="1"/>
    <col min="11010" max="11010" width="9.5" style="106" customWidth="1"/>
    <col min="11011" max="11011" width="14.75" style="106" customWidth="1"/>
    <col min="11012" max="11012" width="10.125" style="106" customWidth="1"/>
    <col min="11013" max="11013" width="9" style="106"/>
    <col min="11014" max="11014" width="7.5" style="106" customWidth="1"/>
    <col min="11015" max="11015" width="9" style="106"/>
    <col min="11016" max="11016" width="8.875" style="106" customWidth="1"/>
    <col min="11017" max="11264" width="9" style="106"/>
    <col min="11265" max="11265" width="4.5" style="106" customWidth="1"/>
    <col min="11266" max="11266" width="9.5" style="106" customWidth="1"/>
    <col min="11267" max="11267" width="14.75" style="106" customWidth="1"/>
    <col min="11268" max="11268" width="10.125" style="106" customWidth="1"/>
    <col min="11269" max="11269" width="9" style="106"/>
    <col min="11270" max="11270" width="7.5" style="106" customWidth="1"/>
    <col min="11271" max="11271" width="9" style="106"/>
    <col min="11272" max="11272" width="8.875" style="106" customWidth="1"/>
    <col min="11273" max="11520" width="9" style="106"/>
    <col min="11521" max="11521" width="4.5" style="106" customWidth="1"/>
    <col min="11522" max="11522" width="9.5" style="106" customWidth="1"/>
    <col min="11523" max="11523" width="14.75" style="106" customWidth="1"/>
    <col min="11524" max="11524" width="10.125" style="106" customWidth="1"/>
    <col min="11525" max="11525" width="9" style="106"/>
    <col min="11526" max="11526" width="7.5" style="106" customWidth="1"/>
    <col min="11527" max="11527" width="9" style="106"/>
    <col min="11528" max="11528" width="8.875" style="106" customWidth="1"/>
    <col min="11529" max="11776" width="9" style="106"/>
    <col min="11777" max="11777" width="4.5" style="106" customWidth="1"/>
    <col min="11778" max="11778" width="9.5" style="106" customWidth="1"/>
    <col min="11779" max="11779" width="14.75" style="106" customWidth="1"/>
    <col min="11780" max="11780" width="10.125" style="106" customWidth="1"/>
    <col min="11781" max="11781" width="9" style="106"/>
    <col min="11782" max="11782" width="7.5" style="106" customWidth="1"/>
    <col min="11783" max="11783" width="9" style="106"/>
    <col min="11784" max="11784" width="8.875" style="106" customWidth="1"/>
    <col min="11785" max="12032" width="9" style="106"/>
    <col min="12033" max="12033" width="4.5" style="106" customWidth="1"/>
    <col min="12034" max="12034" width="9.5" style="106" customWidth="1"/>
    <col min="12035" max="12035" width="14.75" style="106" customWidth="1"/>
    <col min="12036" max="12036" width="10.125" style="106" customWidth="1"/>
    <col min="12037" max="12037" width="9" style="106"/>
    <col min="12038" max="12038" width="7.5" style="106" customWidth="1"/>
    <col min="12039" max="12039" width="9" style="106"/>
    <col min="12040" max="12040" width="8.875" style="106" customWidth="1"/>
    <col min="12041" max="12288" width="9" style="106"/>
    <col min="12289" max="12289" width="4.5" style="106" customWidth="1"/>
    <col min="12290" max="12290" width="9.5" style="106" customWidth="1"/>
    <col min="12291" max="12291" width="14.75" style="106" customWidth="1"/>
    <col min="12292" max="12292" width="10.125" style="106" customWidth="1"/>
    <col min="12293" max="12293" width="9" style="106"/>
    <col min="12294" max="12294" width="7.5" style="106" customWidth="1"/>
    <col min="12295" max="12295" width="9" style="106"/>
    <col min="12296" max="12296" width="8.875" style="106" customWidth="1"/>
    <col min="12297" max="12544" width="9" style="106"/>
    <col min="12545" max="12545" width="4.5" style="106" customWidth="1"/>
    <col min="12546" max="12546" width="9.5" style="106" customWidth="1"/>
    <col min="12547" max="12547" width="14.75" style="106" customWidth="1"/>
    <col min="12548" max="12548" width="10.125" style="106" customWidth="1"/>
    <col min="12549" max="12549" width="9" style="106"/>
    <col min="12550" max="12550" width="7.5" style="106" customWidth="1"/>
    <col min="12551" max="12551" width="9" style="106"/>
    <col min="12552" max="12552" width="8.875" style="106" customWidth="1"/>
    <col min="12553" max="12800" width="9" style="106"/>
    <col min="12801" max="12801" width="4.5" style="106" customWidth="1"/>
    <col min="12802" max="12802" width="9.5" style="106" customWidth="1"/>
    <col min="12803" max="12803" width="14.75" style="106" customWidth="1"/>
    <col min="12804" max="12804" width="10.125" style="106" customWidth="1"/>
    <col min="12805" max="12805" width="9" style="106"/>
    <col min="12806" max="12806" width="7.5" style="106" customWidth="1"/>
    <col min="12807" max="12807" width="9" style="106"/>
    <col min="12808" max="12808" width="8.875" style="106" customWidth="1"/>
    <col min="12809" max="13056" width="9" style="106"/>
    <col min="13057" max="13057" width="4.5" style="106" customWidth="1"/>
    <col min="13058" max="13058" width="9.5" style="106" customWidth="1"/>
    <col min="13059" max="13059" width="14.75" style="106" customWidth="1"/>
    <col min="13060" max="13060" width="10.125" style="106" customWidth="1"/>
    <col min="13061" max="13061" width="9" style="106"/>
    <col min="13062" max="13062" width="7.5" style="106" customWidth="1"/>
    <col min="13063" max="13063" width="9" style="106"/>
    <col min="13064" max="13064" width="8.875" style="106" customWidth="1"/>
    <col min="13065" max="13312" width="9" style="106"/>
    <col min="13313" max="13313" width="4.5" style="106" customWidth="1"/>
    <col min="13314" max="13314" width="9.5" style="106" customWidth="1"/>
    <col min="13315" max="13315" width="14.75" style="106" customWidth="1"/>
    <col min="13316" max="13316" width="10.125" style="106" customWidth="1"/>
    <col min="13317" max="13317" width="9" style="106"/>
    <col min="13318" max="13318" width="7.5" style="106" customWidth="1"/>
    <col min="13319" max="13319" width="9" style="106"/>
    <col min="13320" max="13320" width="8.875" style="106" customWidth="1"/>
    <col min="13321" max="13568" width="9" style="106"/>
    <col min="13569" max="13569" width="4.5" style="106" customWidth="1"/>
    <col min="13570" max="13570" width="9.5" style="106" customWidth="1"/>
    <col min="13571" max="13571" width="14.75" style="106" customWidth="1"/>
    <col min="13572" max="13572" width="10.125" style="106" customWidth="1"/>
    <col min="13573" max="13573" width="9" style="106"/>
    <col min="13574" max="13574" width="7.5" style="106" customWidth="1"/>
    <col min="13575" max="13575" width="9" style="106"/>
    <col min="13576" max="13576" width="8.875" style="106" customWidth="1"/>
    <col min="13577" max="13824" width="9" style="106"/>
    <col min="13825" max="13825" width="4.5" style="106" customWidth="1"/>
    <col min="13826" max="13826" width="9.5" style="106" customWidth="1"/>
    <col min="13827" max="13827" width="14.75" style="106" customWidth="1"/>
    <col min="13828" max="13828" width="10.125" style="106" customWidth="1"/>
    <col min="13829" max="13829" width="9" style="106"/>
    <col min="13830" max="13830" width="7.5" style="106" customWidth="1"/>
    <col min="13831" max="13831" width="9" style="106"/>
    <col min="13832" max="13832" width="8.875" style="106" customWidth="1"/>
    <col min="13833" max="14080" width="9" style="106"/>
    <col min="14081" max="14081" width="4.5" style="106" customWidth="1"/>
    <col min="14082" max="14082" width="9.5" style="106" customWidth="1"/>
    <col min="14083" max="14083" width="14.75" style="106" customWidth="1"/>
    <col min="14084" max="14084" width="10.125" style="106" customWidth="1"/>
    <col min="14085" max="14085" width="9" style="106"/>
    <col min="14086" max="14086" width="7.5" style="106" customWidth="1"/>
    <col min="14087" max="14087" width="9" style="106"/>
    <col min="14088" max="14088" width="8.875" style="106" customWidth="1"/>
    <col min="14089" max="14336" width="9" style="106"/>
    <col min="14337" max="14337" width="4.5" style="106" customWidth="1"/>
    <col min="14338" max="14338" width="9.5" style="106" customWidth="1"/>
    <col min="14339" max="14339" width="14.75" style="106" customWidth="1"/>
    <col min="14340" max="14340" width="10.125" style="106" customWidth="1"/>
    <col min="14341" max="14341" width="9" style="106"/>
    <col min="14342" max="14342" width="7.5" style="106" customWidth="1"/>
    <col min="14343" max="14343" width="9" style="106"/>
    <col min="14344" max="14344" width="8.875" style="106" customWidth="1"/>
    <col min="14345" max="14592" width="9" style="106"/>
    <col min="14593" max="14593" width="4.5" style="106" customWidth="1"/>
    <col min="14594" max="14594" width="9.5" style="106" customWidth="1"/>
    <col min="14595" max="14595" width="14.75" style="106" customWidth="1"/>
    <col min="14596" max="14596" width="10.125" style="106" customWidth="1"/>
    <col min="14597" max="14597" width="9" style="106"/>
    <col min="14598" max="14598" width="7.5" style="106" customWidth="1"/>
    <col min="14599" max="14599" width="9" style="106"/>
    <col min="14600" max="14600" width="8.875" style="106" customWidth="1"/>
    <col min="14601" max="14848" width="9" style="106"/>
    <col min="14849" max="14849" width="4.5" style="106" customWidth="1"/>
    <col min="14850" max="14850" width="9.5" style="106" customWidth="1"/>
    <col min="14851" max="14851" width="14.75" style="106" customWidth="1"/>
    <col min="14852" max="14852" width="10.125" style="106" customWidth="1"/>
    <col min="14853" max="14853" width="9" style="106"/>
    <col min="14854" max="14854" width="7.5" style="106" customWidth="1"/>
    <col min="14855" max="14855" width="9" style="106"/>
    <col min="14856" max="14856" width="8.875" style="106" customWidth="1"/>
    <col min="14857" max="15104" width="9" style="106"/>
    <col min="15105" max="15105" width="4.5" style="106" customWidth="1"/>
    <col min="15106" max="15106" width="9.5" style="106" customWidth="1"/>
    <col min="15107" max="15107" width="14.75" style="106" customWidth="1"/>
    <col min="15108" max="15108" width="10.125" style="106" customWidth="1"/>
    <col min="15109" max="15109" width="9" style="106"/>
    <col min="15110" max="15110" width="7.5" style="106" customWidth="1"/>
    <col min="15111" max="15111" width="9" style="106"/>
    <col min="15112" max="15112" width="8.875" style="106" customWidth="1"/>
    <col min="15113" max="15360" width="9" style="106"/>
    <col min="15361" max="15361" width="4.5" style="106" customWidth="1"/>
    <col min="15362" max="15362" width="9.5" style="106" customWidth="1"/>
    <col min="15363" max="15363" width="14.75" style="106" customWidth="1"/>
    <col min="15364" max="15364" width="10.125" style="106" customWidth="1"/>
    <col min="15365" max="15365" width="9" style="106"/>
    <col min="15366" max="15366" width="7.5" style="106" customWidth="1"/>
    <col min="15367" max="15367" width="9" style="106"/>
    <col min="15368" max="15368" width="8.875" style="106" customWidth="1"/>
    <col min="15369" max="15616" width="9" style="106"/>
    <col min="15617" max="15617" width="4.5" style="106" customWidth="1"/>
    <col min="15618" max="15618" width="9.5" style="106" customWidth="1"/>
    <col min="15619" max="15619" width="14.75" style="106" customWidth="1"/>
    <col min="15620" max="15620" width="10.125" style="106" customWidth="1"/>
    <col min="15621" max="15621" width="9" style="106"/>
    <col min="15622" max="15622" width="7.5" style="106" customWidth="1"/>
    <col min="15623" max="15623" width="9" style="106"/>
    <col min="15624" max="15624" width="8.875" style="106" customWidth="1"/>
    <col min="15625" max="15872" width="9" style="106"/>
    <col min="15873" max="15873" width="4.5" style="106" customWidth="1"/>
    <col min="15874" max="15874" width="9.5" style="106" customWidth="1"/>
    <col min="15875" max="15875" width="14.75" style="106" customWidth="1"/>
    <col min="15876" max="15876" width="10.125" style="106" customWidth="1"/>
    <col min="15877" max="15877" width="9" style="106"/>
    <col min="15878" max="15878" width="7.5" style="106" customWidth="1"/>
    <col min="15879" max="15879" width="9" style="106"/>
    <col min="15880" max="15880" width="8.875" style="106" customWidth="1"/>
    <col min="15881" max="16128" width="9" style="106"/>
    <col min="16129" max="16129" width="4.5" style="106" customWidth="1"/>
    <col min="16130" max="16130" width="9.5" style="106" customWidth="1"/>
    <col min="16131" max="16131" width="14.75" style="106" customWidth="1"/>
    <col min="16132" max="16132" width="10.125" style="106" customWidth="1"/>
    <col min="16133" max="16133" width="9" style="106"/>
    <col min="16134" max="16134" width="7.5" style="106" customWidth="1"/>
    <col min="16135" max="16135" width="9" style="106"/>
    <col min="16136" max="16136" width="8.875" style="106" customWidth="1"/>
    <col min="16137" max="16384" width="9" style="106"/>
  </cols>
  <sheetData>
    <row r="1" spans="1:15" ht="15.75" x14ac:dyDescent="0.25">
      <c r="A1" s="239"/>
      <c r="B1" s="239"/>
      <c r="C1" s="239"/>
      <c r="D1" s="239"/>
      <c r="E1" s="239"/>
      <c r="F1" s="239"/>
      <c r="G1" s="239"/>
      <c r="H1" s="239"/>
      <c r="N1" s="23"/>
      <c r="O1" s="1"/>
    </row>
    <row r="2" spans="1:15" x14ac:dyDescent="0.2">
      <c r="A2" s="240" t="s">
        <v>231</v>
      </c>
      <c r="B2" s="240"/>
      <c r="C2" s="240"/>
      <c r="D2" s="240"/>
      <c r="E2" s="240"/>
      <c r="F2" s="240"/>
      <c r="G2" s="240"/>
      <c r="H2" s="240"/>
    </row>
    <row r="3" spans="1:15" x14ac:dyDescent="0.2">
      <c r="A3" s="107" t="s">
        <v>232</v>
      </c>
      <c r="B3" s="107" t="s">
        <v>233</v>
      </c>
      <c r="C3" s="107" t="s">
        <v>234</v>
      </c>
      <c r="D3" s="107" t="s">
        <v>235</v>
      </c>
      <c r="E3" s="107" t="s">
        <v>236</v>
      </c>
      <c r="F3" s="107" t="s">
        <v>237</v>
      </c>
      <c r="G3" s="107" t="s">
        <v>238</v>
      </c>
      <c r="H3" s="107" t="s">
        <v>239</v>
      </c>
    </row>
    <row r="4" spans="1:15" x14ac:dyDescent="0.2">
      <c r="A4" s="107">
        <v>1</v>
      </c>
      <c r="B4" s="108" t="s">
        <v>240</v>
      </c>
      <c r="C4" s="107" t="str">
        <f>VLOOKUP(LEFT(B4,1)&amp;RIGHT(B4,2),$B$17:$E$20,2,0)</f>
        <v>§Üa mÒm 1.2Mb</v>
      </c>
      <c r="D4" s="109">
        <v>36136</v>
      </c>
      <c r="E4" s="107" t="str">
        <f>VLOOKUP(LEFT(B4,1)&amp;RIGHT(B4,2),$B$17:$E$20,3,0)</f>
        <v xml:space="preserve">Thïng </v>
      </c>
      <c r="F4" s="107">
        <v>5</v>
      </c>
      <c r="G4" s="107">
        <f>VLOOKUP(LEFT(B4,1)&amp;RIGHT(B4,2),$B$17:$E$20,4,0)</f>
        <v>120</v>
      </c>
      <c r="H4" s="110">
        <f>F4*G4</f>
        <v>600</v>
      </c>
    </row>
    <row r="5" spans="1:15" x14ac:dyDescent="0.2">
      <c r="A5" s="107">
        <v>5</v>
      </c>
      <c r="B5" s="108" t="s">
        <v>241</v>
      </c>
      <c r="C5" s="107" t="str">
        <f t="shared" ref="C5:C13" si="0">VLOOKUP(LEFT(B5,1)&amp;RIGHT(B5,2),$B$17:$E$20,2,0)</f>
        <v>§Üa CD 740Mb</v>
      </c>
      <c r="D5" s="109">
        <v>36136</v>
      </c>
      <c r="E5" s="107" t="str">
        <f t="shared" ref="E5:E13" si="1">VLOOKUP(LEFT(B5,1)&amp;RIGHT(B5,2),$B$17:$E$20,3,0)</f>
        <v xml:space="preserve">Thïng </v>
      </c>
      <c r="F5" s="107">
        <v>5</v>
      </c>
      <c r="G5" s="107">
        <f t="shared" ref="G5:G13" si="2">VLOOKUP(LEFT(B5,1)&amp;RIGHT(B5,2),$B$17:$E$20,4,0)</f>
        <v>200</v>
      </c>
      <c r="H5" s="110">
        <f t="shared" ref="H5:H13" si="3">F5*G5</f>
        <v>1000</v>
      </c>
    </row>
    <row r="6" spans="1:15" x14ac:dyDescent="0.2">
      <c r="A6" s="107">
        <v>3</v>
      </c>
      <c r="B6" s="108" t="s">
        <v>241</v>
      </c>
      <c r="C6" s="107" t="str">
        <f t="shared" si="0"/>
        <v>§Üa CD 740Mb</v>
      </c>
      <c r="D6" s="109">
        <v>36137</v>
      </c>
      <c r="E6" s="107" t="str">
        <f t="shared" si="1"/>
        <v xml:space="preserve">Thïng </v>
      </c>
      <c r="F6" s="107">
        <v>12</v>
      </c>
      <c r="G6" s="107">
        <f t="shared" si="2"/>
        <v>200</v>
      </c>
      <c r="H6" s="110">
        <f t="shared" si="3"/>
        <v>2400</v>
      </c>
    </row>
    <row r="7" spans="1:15" x14ac:dyDescent="0.2">
      <c r="A7" s="107">
        <v>4</v>
      </c>
      <c r="B7" s="108" t="s">
        <v>242</v>
      </c>
      <c r="C7" s="107" t="str">
        <f t="shared" si="0"/>
        <v>§Üa mÒm 1.4Mb</v>
      </c>
      <c r="D7" s="109">
        <v>36138</v>
      </c>
      <c r="E7" s="107" t="str">
        <f t="shared" si="1"/>
        <v xml:space="preserve">Thïng </v>
      </c>
      <c r="F7" s="107">
        <v>7</v>
      </c>
      <c r="G7" s="107">
        <f t="shared" si="2"/>
        <v>140</v>
      </c>
      <c r="H7" s="110">
        <f t="shared" si="3"/>
        <v>980</v>
      </c>
    </row>
    <row r="8" spans="1:15" x14ac:dyDescent="0.2">
      <c r="A8" s="107">
        <v>2</v>
      </c>
      <c r="B8" s="108" t="s">
        <v>240</v>
      </c>
      <c r="C8" s="107" t="str">
        <f t="shared" si="0"/>
        <v>§Üa mÒm 1.2Mb</v>
      </c>
      <c r="D8" s="109">
        <v>36139</v>
      </c>
      <c r="E8" s="107" t="str">
        <f t="shared" si="1"/>
        <v xml:space="preserve">Thïng </v>
      </c>
      <c r="F8" s="107">
        <v>6</v>
      </c>
      <c r="G8" s="107">
        <f t="shared" si="2"/>
        <v>120</v>
      </c>
      <c r="H8" s="110">
        <f t="shared" si="3"/>
        <v>720</v>
      </c>
    </row>
    <row r="9" spans="1:15" x14ac:dyDescent="0.2">
      <c r="A9" s="107">
        <v>7</v>
      </c>
      <c r="B9" s="108" t="s">
        <v>243</v>
      </c>
      <c r="C9" s="107" t="str">
        <f t="shared" si="0"/>
        <v>§Üa cøng 3.2Mb</v>
      </c>
      <c r="D9" s="109">
        <v>36140</v>
      </c>
      <c r="E9" s="107" t="str">
        <f t="shared" si="1"/>
        <v>C¸i</v>
      </c>
      <c r="F9" s="107">
        <v>3</v>
      </c>
      <c r="G9" s="107">
        <f t="shared" si="2"/>
        <v>125</v>
      </c>
      <c r="H9" s="110">
        <f t="shared" si="3"/>
        <v>375</v>
      </c>
    </row>
    <row r="10" spans="1:15" x14ac:dyDescent="0.2">
      <c r="A10" s="107">
        <v>6</v>
      </c>
      <c r="B10" s="108" t="s">
        <v>243</v>
      </c>
      <c r="C10" s="107" t="str">
        <f t="shared" si="0"/>
        <v>§Üa cøng 3.2Mb</v>
      </c>
      <c r="D10" s="109">
        <v>36141</v>
      </c>
      <c r="E10" s="107" t="str">
        <f t="shared" si="1"/>
        <v>C¸i</v>
      </c>
      <c r="F10" s="107">
        <v>2</v>
      </c>
      <c r="G10" s="107">
        <f t="shared" si="2"/>
        <v>125</v>
      </c>
      <c r="H10" s="110">
        <f t="shared" si="3"/>
        <v>250</v>
      </c>
    </row>
    <row r="11" spans="1:15" x14ac:dyDescent="0.2">
      <c r="A11" s="107">
        <v>8</v>
      </c>
      <c r="B11" s="108" t="s">
        <v>242</v>
      </c>
      <c r="C11" s="107" t="str">
        <f t="shared" si="0"/>
        <v>§Üa mÒm 1.4Mb</v>
      </c>
      <c r="D11" s="109">
        <v>36142</v>
      </c>
      <c r="E11" s="107" t="str">
        <f t="shared" si="1"/>
        <v xml:space="preserve">Thïng </v>
      </c>
      <c r="F11" s="107">
        <v>10</v>
      </c>
      <c r="G11" s="107">
        <f t="shared" si="2"/>
        <v>140</v>
      </c>
      <c r="H11" s="110">
        <f t="shared" si="3"/>
        <v>1400</v>
      </c>
    </row>
    <row r="12" spans="1:15" x14ac:dyDescent="0.2">
      <c r="A12" s="107">
        <v>9</v>
      </c>
      <c r="B12" s="108" t="s">
        <v>241</v>
      </c>
      <c r="C12" s="107" t="str">
        <f t="shared" si="0"/>
        <v>§Üa CD 740Mb</v>
      </c>
      <c r="D12" s="109">
        <v>36143</v>
      </c>
      <c r="E12" s="107" t="str">
        <f t="shared" si="1"/>
        <v xml:space="preserve">Thïng </v>
      </c>
      <c r="F12" s="107">
        <v>4</v>
      </c>
      <c r="G12" s="107">
        <f t="shared" si="2"/>
        <v>200</v>
      </c>
      <c r="H12" s="110">
        <f t="shared" si="3"/>
        <v>800</v>
      </c>
    </row>
    <row r="13" spans="1:15" x14ac:dyDescent="0.2">
      <c r="A13" s="107">
        <v>10</v>
      </c>
      <c r="B13" s="108" t="s">
        <v>240</v>
      </c>
      <c r="C13" s="107" t="str">
        <f t="shared" si="0"/>
        <v>§Üa mÒm 1.2Mb</v>
      </c>
      <c r="D13" s="109">
        <v>36143</v>
      </c>
      <c r="E13" s="107" t="str">
        <f t="shared" si="1"/>
        <v xml:space="preserve">Thïng </v>
      </c>
      <c r="F13" s="107">
        <v>20</v>
      </c>
      <c r="G13" s="107">
        <f t="shared" si="2"/>
        <v>120</v>
      </c>
      <c r="H13" s="110">
        <f t="shared" si="3"/>
        <v>2400</v>
      </c>
    </row>
    <row r="14" spans="1:15" ht="15.75" x14ac:dyDescent="0.25">
      <c r="A14" s="241" t="s">
        <v>244</v>
      </c>
      <c r="B14" s="241"/>
      <c r="C14" s="241"/>
      <c r="D14" s="241"/>
      <c r="E14" s="241"/>
      <c r="F14" s="241"/>
      <c r="G14" s="241"/>
      <c r="H14" s="111">
        <f>SUM(H4:H13)</f>
        <v>10925</v>
      </c>
    </row>
    <row r="15" spans="1:15" x14ac:dyDescent="0.2">
      <c r="B15" s="242" t="s">
        <v>245</v>
      </c>
      <c r="C15" s="242"/>
      <c r="D15" s="242"/>
      <c r="E15" s="242"/>
    </row>
    <row r="16" spans="1:15" x14ac:dyDescent="0.2">
      <c r="B16" s="107" t="s">
        <v>246</v>
      </c>
      <c r="C16" s="107" t="s">
        <v>247</v>
      </c>
      <c r="D16" s="107" t="s">
        <v>236</v>
      </c>
      <c r="E16" s="107" t="s">
        <v>238</v>
      </c>
    </row>
    <row r="17" spans="2:11" x14ac:dyDescent="0.2">
      <c r="B17" s="107" t="s">
        <v>248</v>
      </c>
      <c r="C17" s="107" t="s">
        <v>249</v>
      </c>
      <c r="D17" s="107" t="s">
        <v>250</v>
      </c>
      <c r="E17" s="107">
        <v>140</v>
      </c>
    </row>
    <row r="18" spans="2:11" x14ac:dyDescent="0.2">
      <c r="B18" s="107" t="s">
        <v>251</v>
      </c>
      <c r="C18" s="107" t="s">
        <v>252</v>
      </c>
      <c r="D18" s="107" t="s">
        <v>250</v>
      </c>
      <c r="E18" s="107">
        <v>120</v>
      </c>
    </row>
    <row r="19" spans="2:11" x14ac:dyDescent="0.2">
      <c r="B19" s="107" t="s">
        <v>253</v>
      </c>
      <c r="C19" s="107" t="s">
        <v>254</v>
      </c>
      <c r="D19" s="107" t="s">
        <v>250</v>
      </c>
      <c r="E19" s="107">
        <v>200</v>
      </c>
    </row>
    <row r="20" spans="2:11" x14ac:dyDescent="0.2">
      <c r="B20" s="107" t="s">
        <v>255</v>
      </c>
      <c r="C20" s="107" t="s">
        <v>256</v>
      </c>
      <c r="D20" s="107" t="s">
        <v>257</v>
      </c>
      <c r="E20" s="107">
        <v>125</v>
      </c>
    </row>
    <row r="21" spans="2:11" x14ac:dyDescent="0.2">
      <c r="B21" s="243" t="s">
        <v>258</v>
      </c>
      <c r="C21" s="243"/>
      <c r="D21" s="243"/>
    </row>
    <row r="22" spans="2:11" x14ac:dyDescent="0.2">
      <c r="B22" s="107" t="s">
        <v>259</v>
      </c>
      <c r="C22" s="107" t="s">
        <v>260</v>
      </c>
      <c r="D22" s="107" t="s">
        <v>261</v>
      </c>
      <c r="F22" s="107" t="s">
        <v>233</v>
      </c>
      <c r="G22" s="112" t="s">
        <v>233</v>
      </c>
      <c r="H22" s="107" t="s">
        <v>233</v>
      </c>
    </row>
    <row r="23" spans="2:11" x14ac:dyDescent="0.2">
      <c r="B23" s="107">
        <f>DSUM(A3:H13,H3,F22:F24)</f>
        <v>6100</v>
      </c>
      <c r="C23" s="107">
        <f>DSUM(A3:H13,H3,G22:G23)</f>
        <v>625</v>
      </c>
      <c r="D23" s="107">
        <f>DSUM(A3:H13,H3,H22:H23)</f>
        <v>4200</v>
      </c>
      <c r="F23" s="108" t="s">
        <v>242</v>
      </c>
      <c r="G23" s="112" t="s">
        <v>243</v>
      </c>
      <c r="H23" s="107" t="s">
        <v>241</v>
      </c>
    </row>
    <row r="24" spans="2:11" x14ac:dyDescent="0.2">
      <c r="B24" s="106" t="s">
        <v>262</v>
      </c>
      <c r="F24" s="108" t="s">
        <v>240</v>
      </c>
    </row>
    <row r="26" spans="2:11" x14ac:dyDescent="0.2">
      <c r="B26" s="238" t="s">
        <v>258</v>
      </c>
      <c r="C26" s="238"/>
      <c r="D26" s="238"/>
    </row>
    <row r="27" spans="2:11" x14ac:dyDescent="0.2">
      <c r="B27" s="107" t="s">
        <v>259</v>
      </c>
      <c r="C27" s="107" t="s">
        <v>260</v>
      </c>
      <c r="D27" s="107" t="s">
        <v>261</v>
      </c>
    </row>
    <row r="28" spans="2:11" x14ac:dyDescent="0.2">
      <c r="B28" s="107">
        <f>SUMIF(B4:B13,"SD1M4",H4:H13)+SUMIF(B4:B13,"SD1M2",H4:H13)</f>
        <v>6100</v>
      </c>
      <c r="C28" s="107">
        <f>SUMIF(B4:B13,"HDM64",H4:H13)</f>
        <v>625</v>
      </c>
      <c r="D28" s="107">
        <f>SUMIF(B4:B13,"CDM74",H4:H13)</f>
        <v>4200</v>
      </c>
    </row>
    <row r="29" spans="2:11" s="113" customFormat="1" ht="15.75" x14ac:dyDescent="0.25"/>
    <row r="30" spans="2:11" ht="15.75" x14ac:dyDescent="0.25">
      <c r="B30" s="22"/>
      <c r="C30" s="22"/>
      <c r="D30" s="22"/>
      <c r="E30" s="22"/>
      <c r="F30" s="22"/>
      <c r="G30" s="22"/>
      <c r="H30" s="22"/>
      <c r="I30" s="22"/>
      <c r="J30" s="22"/>
      <c r="K30" s="22"/>
    </row>
    <row r="31" spans="2:11" ht="15.75" x14ac:dyDescent="0.25">
      <c r="B31" s="114" t="s">
        <v>263</v>
      </c>
      <c r="C31" s="22"/>
      <c r="D31" s="22"/>
      <c r="E31" s="22"/>
      <c r="F31" s="22"/>
      <c r="G31" s="22"/>
      <c r="H31" s="22"/>
      <c r="I31" s="22"/>
      <c r="J31" s="22"/>
      <c r="K31" s="22"/>
    </row>
    <row r="32" spans="2:11" ht="15.75" x14ac:dyDescent="0.25">
      <c r="B32" s="114" t="s">
        <v>264</v>
      </c>
      <c r="C32" s="22"/>
      <c r="D32" s="22"/>
      <c r="E32" s="22"/>
      <c r="F32" s="22"/>
      <c r="G32" s="22"/>
      <c r="H32" s="22"/>
      <c r="I32" s="22"/>
      <c r="J32" s="22"/>
      <c r="K32" s="22"/>
    </row>
    <row r="33" spans="2:11" ht="15.75" x14ac:dyDescent="0.25">
      <c r="B33" s="114" t="s">
        <v>265</v>
      </c>
      <c r="C33" s="22"/>
      <c r="D33" s="22"/>
      <c r="E33" s="22"/>
      <c r="F33" s="22"/>
      <c r="G33" s="22"/>
      <c r="H33" s="22"/>
      <c r="I33" s="22"/>
      <c r="J33" s="22"/>
      <c r="K33" s="22"/>
    </row>
    <row r="34" spans="2:11" ht="15.75" x14ac:dyDescent="0.25">
      <c r="B34" s="114" t="s">
        <v>266</v>
      </c>
      <c r="C34" s="22"/>
      <c r="D34" s="22"/>
      <c r="E34" s="22"/>
      <c r="F34" s="22"/>
      <c r="G34" s="22"/>
      <c r="H34" s="22"/>
      <c r="I34" s="22"/>
      <c r="J34" s="22"/>
      <c r="K34" s="22"/>
    </row>
    <row r="35" spans="2:11" ht="15.75" x14ac:dyDescent="0.25">
      <c r="B35" s="114" t="s">
        <v>267</v>
      </c>
      <c r="C35" s="22"/>
      <c r="D35" s="22"/>
      <c r="E35" s="22"/>
      <c r="F35" s="22"/>
      <c r="G35" s="22"/>
      <c r="H35" s="22"/>
      <c r="I35" s="22"/>
      <c r="J35" s="22"/>
      <c r="K35" s="22"/>
    </row>
    <row r="36" spans="2:11" ht="15.75" x14ac:dyDescent="0.25">
      <c r="B36" s="114" t="s">
        <v>268</v>
      </c>
      <c r="C36" s="22"/>
      <c r="D36" s="22"/>
      <c r="E36" s="22"/>
      <c r="F36" s="22"/>
      <c r="G36" s="22"/>
      <c r="H36" s="22"/>
      <c r="I36" s="22"/>
      <c r="J36" s="22"/>
      <c r="K36" s="22"/>
    </row>
    <row r="37" spans="2:11" ht="15.75" x14ac:dyDescent="0.25">
      <c r="B37" s="114" t="s">
        <v>269</v>
      </c>
      <c r="C37" s="22"/>
      <c r="D37" s="22"/>
      <c r="E37" s="22"/>
      <c r="F37" s="22"/>
      <c r="G37" s="22"/>
      <c r="H37" s="22"/>
      <c r="I37" s="22"/>
      <c r="J37" s="22"/>
      <c r="K37" s="22"/>
    </row>
    <row r="38" spans="2:11" ht="15.75" x14ac:dyDescent="0.25">
      <c r="B38" s="115" t="s">
        <v>270</v>
      </c>
      <c r="C38" s="22"/>
      <c r="D38" s="22"/>
      <c r="E38" s="22"/>
      <c r="F38" s="22"/>
      <c r="G38" s="22"/>
      <c r="H38" s="22"/>
      <c r="I38" s="22"/>
      <c r="J38" s="22"/>
      <c r="K38" s="22"/>
    </row>
  </sheetData>
  <mergeCells count="6">
    <mergeCell ref="B26:D26"/>
    <mergeCell ref="A1:H1"/>
    <mergeCell ref="A2:H2"/>
    <mergeCell ref="A14:G14"/>
    <mergeCell ref="B15:E15"/>
    <mergeCell ref="B21:D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2"/>
  <sheetViews>
    <sheetView workbookViewId="0">
      <selection sqref="A1:XFD1048576"/>
    </sheetView>
  </sheetViews>
  <sheetFormatPr defaultRowHeight="15" x14ac:dyDescent="0.25"/>
  <cols>
    <col min="1" max="1" width="5.5" style="116" customWidth="1"/>
    <col min="2" max="2" width="14" style="116" customWidth="1"/>
    <col min="3" max="3" width="9" style="116"/>
    <col min="4" max="4" width="13.375" style="116" customWidth="1"/>
    <col min="5" max="5" width="6.5" style="116" customWidth="1"/>
    <col min="6" max="6" width="9" style="116"/>
    <col min="7" max="7" width="9.5" style="116" customWidth="1"/>
    <col min="8" max="8" width="9" style="116" customWidth="1"/>
    <col min="9" max="9" width="13.125" style="116" customWidth="1"/>
    <col min="10" max="10" width="9.5" style="116" customWidth="1"/>
    <col min="11" max="11" width="9.75" style="116" customWidth="1"/>
    <col min="12" max="12" width="3.125" style="116" customWidth="1"/>
    <col min="13" max="256" width="9" style="116"/>
    <col min="257" max="257" width="5.5" style="116" customWidth="1"/>
    <col min="258" max="258" width="14" style="116" customWidth="1"/>
    <col min="259" max="259" width="9" style="116"/>
    <col min="260" max="260" width="13.375" style="116" customWidth="1"/>
    <col min="261" max="261" width="6.5" style="116" customWidth="1"/>
    <col min="262" max="262" width="9" style="116"/>
    <col min="263" max="263" width="9.5" style="116" customWidth="1"/>
    <col min="264" max="264" width="9" style="116" customWidth="1"/>
    <col min="265" max="265" width="13.125" style="116" customWidth="1"/>
    <col min="266" max="266" width="9.5" style="116" customWidth="1"/>
    <col min="267" max="267" width="9.75" style="116" customWidth="1"/>
    <col min="268" max="268" width="3.125" style="116" customWidth="1"/>
    <col min="269" max="512" width="9" style="116"/>
    <col min="513" max="513" width="5.5" style="116" customWidth="1"/>
    <col min="514" max="514" width="14" style="116" customWidth="1"/>
    <col min="515" max="515" width="9" style="116"/>
    <col min="516" max="516" width="13.375" style="116" customWidth="1"/>
    <col min="517" max="517" width="6.5" style="116" customWidth="1"/>
    <col min="518" max="518" width="9" style="116"/>
    <col min="519" max="519" width="9.5" style="116" customWidth="1"/>
    <col min="520" max="520" width="9" style="116" customWidth="1"/>
    <col min="521" max="521" width="13.125" style="116" customWidth="1"/>
    <col min="522" max="522" width="9.5" style="116" customWidth="1"/>
    <col min="523" max="523" width="9.75" style="116" customWidth="1"/>
    <col min="524" max="524" width="3.125" style="116" customWidth="1"/>
    <col min="525" max="768" width="9" style="116"/>
    <col min="769" max="769" width="5.5" style="116" customWidth="1"/>
    <col min="770" max="770" width="14" style="116" customWidth="1"/>
    <col min="771" max="771" width="9" style="116"/>
    <col min="772" max="772" width="13.375" style="116" customWidth="1"/>
    <col min="773" max="773" width="6.5" style="116" customWidth="1"/>
    <col min="774" max="774" width="9" style="116"/>
    <col min="775" max="775" width="9.5" style="116" customWidth="1"/>
    <col min="776" max="776" width="9" style="116" customWidth="1"/>
    <col min="777" max="777" width="13.125" style="116" customWidth="1"/>
    <col min="778" max="778" width="9.5" style="116" customWidth="1"/>
    <col min="779" max="779" width="9.75" style="116" customWidth="1"/>
    <col min="780" max="780" width="3.125" style="116" customWidth="1"/>
    <col min="781" max="1024" width="9" style="116"/>
    <col min="1025" max="1025" width="5.5" style="116" customWidth="1"/>
    <col min="1026" max="1026" width="14" style="116" customWidth="1"/>
    <col min="1027" max="1027" width="9" style="116"/>
    <col min="1028" max="1028" width="13.375" style="116" customWidth="1"/>
    <col min="1029" max="1029" width="6.5" style="116" customWidth="1"/>
    <col min="1030" max="1030" width="9" style="116"/>
    <col min="1031" max="1031" width="9.5" style="116" customWidth="1"/>
    <col min="1032" max="1032" width="9" style="116" customWidth="1"/>
    <col min="1033" max="1033" width="13.125" style="116" customWidth="1"/>
    <col min="1034" max="1034" width="9.5" style="116" customWidth="1"/>
    <col min="1035" max="1035" width="9.75" style="116" customWidth="1"/>
    <col min="1036" max="1036" width="3.125" style="116" customWidth="1"/>
    <col min="1037" max="1280" width="9" style="116"/>
    <col min="1281" max="1281" width="5.5" style="116" customWidth="1"/>
    <col min="1282" max="1282" width="14" style="116" customWidth="1"/>
    <col min="1283" max="1283" width="9" style="116"/>
    <col min="1284" max="1284" width="13.375" style="116" customWidth="1"/>
    <col min="1285" max="1285" width="6.5" style="116" customWidth="1"/>
    <col min="1286" max="1286" width="9" style="116"/>
    <col min="1287" max="1287" width="9.5" style="116" customWidth="1"/>
    <col min="1288" max="1288" width="9" style="116" customWidth="1"/>
    <col min="1289" max="1289" width="13.125" style="116" customWidth="1"/>
    <col min="1290" max="1290" width="9.5" style="116" customWidth="1"/>
    <col min="1291" max="1291" width="9.75" style="116" customWidth="1"/>
    <col min="1292" max="1292" width="3.125" style="116" customWidth="1"/>
    <col min="1293" max="1536" width="9" style="116"/>
    <col min="1537" max="1537" width="5.5" style="116" customWidth="1"/>
    <col min="1538" max="1538" width="14" style="116" customWidth="1"/>
    <col min="1539" max="1539" width="9" style="116"/>
    <col min="1540" max="1540" width="13.375" style="116" customWidth="1"/>
    <col min="1541" max="1541" width="6.5" style="116" customWidth="1"/>
    <col min="1542" max="1542" width="9" style="116"/>
    <col min="1543" max="1543" width="9.5" style="116" customWidth="1"/>
    <col min="1544" max="1544" width="9" style="116" customWidth="1"/>
    <col min="1545" max="1545" width="13.125" style="116" customWidth="1"/>
    <col min="1546" max="1546" width="9.5" style="116" customWidth="1"/>
    <col min="1547" max="1547" width="9.75" style="116" customWidth="1"/>
    <col min="1548" max="1548" width="3.125" style="116" customWidth="1"/>
    <col min="1549" max="1792" width="9" style="116"/>
    <col min="1793" max="1793" width="5.5" style="116" customWidth="1"/>
    <col min="1794" max="1794" width="14" style="116" customWidth="1"/>
    <col min="1795" max="1795" width="9" style="116"/>
    <col min="1796" max="1796" width="13.375" style="116" customWidth="1"/>
    <col min="1797" max="1797" width="6.5" style="116" customWidth="1"/>
    <col min="1798" max="1798" width="9" style="116"/>
    <col min="1799" max="1799" width="9.5" style="116" customWidth="1"/>
    <col min="1800" max="1800" width="9" style="116" customWidth="1"/>
    <col min="1801" max="1801" width="13.125" style="116" customWidth="1"/>
    <col min="1802" max="1802" width="9.5" style="116" customWidth="1"/>
    <col min="1803" max="1803" width="9.75" style="116" customWidth="1"/>
    <col min="1804" max="1804" width="3.125" style="116" customWidth="1"/>
    <col min="1805" max="2048" width="9" style="116"/>
    <col min="2049" max="2049" width="5.5" style="116" customWidth="1"/>
    <col min="2050" max="2050" width="14" style="116" customWidth="1"/>
    <col min="2051" max="2051" width="9" style="116"/>
    <col min="2052" max="2052" width="13.375" style="116" customWidth="1"/>
    <col min="2053" max="2053" width="6.5" style="116" customWidth="1"/>
    <col min="2054" max="2054" width="9" style="116"/>
    <col min="2055" max="2055" width="9.5" style="116" customWidth="1"/>
    <col min="2056" max="2056" width="9" style="116" customWidth="1"/>
    <col min="2057" max="2057" width="13.125" style="116" customWidth="1"/>
    <col min="2058" max="2058" width="9.5" style="116" customWidth="1"/>
    <col min="2059" max="2059" width="9.75" style="116" customWidth="1"/>
    <col min="2060" max="2060" width="3.125" style="116" customWidth="1"/>
    <col min="2061" max="2304" width="9" style="116"/>
    <col min="2305" max="2305" width="5.5" style="116" customWidth="1"/>
    <col min="2306" max="2306" width="14" style="116" customWidth="1"/>
    <col min="2307" max="2307" width="9" style="116"/>
    <col min="2308" max="2308" width="13.375" style="116" customWidth="1"/>
    <col min="2309" max="2309" width="6.5" style="116" customWidth="1"/>
    <col min="2310" max="2310" width="9" style="116"/>
    <col min="2311" max="2311" width="9.5" style="116" customWidth="1"/>
    <col min="2312" max="2312" width="9" style="116" customWidth="1"/>
    <col min="2313" max="2313" width="13.125" style="116" customWidth="1"/>
    <col min="2314" max="2314" width="9.5" style="116" customWidth="1"/>
    <col min="2315" max="2315" width="9.75" style="116" customWidth="1"/>
    <col min="2316" max="2316" width="3.125" style="116" customWidth="1"/>
    <col min="2317" max="2560" width="9" style="116"/>
    <col min="2561" max="2561" width="5.5" style="116" customWidth="1"/>
    <col min="2562" max="2562" width="14" style="116" customWidth="1"/>
    <col min="2563" max="2563" width="9" style="116"/>
    <col min="2564" max="2564" width="13.375" style="116" customWidth="1"/>
    <col min="2565" max="2565" width="6.5" style="116" customWidth="1"/>
    <col min="2566" max="2566" width="9" style="116"/>
    <col min="2567" max="2567" width="9.5" style="116" customWidth="1"/>
    <col min="2568" max="2568" width="9" style="116" customWidth="1"/>
    <col min="2569" max="2569" width="13.125" style="116" customWidth="1"/>
    <col min="2570" max="2570" width="9.5" style="116" customWidth="1"/>
    <col min="2571" max="2571" width="9.75" style="116" customWidth="1"/>
    <col min="2572" max="2572" width="3.125" style="116" customWidth="1"/>
    <col min="2573" max="2816" width="9" style="116"/>
    <col min="2817" max="2817" width="5.5" style="116" customWidth="1"/>
    <col min="2818" max="2818" width="14" style="116" customWidth="1"/>
    <col min="2819" max="2819" width="9" style="116"/>
    <col min="2820" max="2820" width="13.375" style="116" customWidth="1"/>
    <col min="2821" max="2821" width="6.5" style="116" customWidth="1"/>
    <col min="2822" max="2822" width="9" style="116"/>
    <col min="2823" max="2823" width="9.5" style="116" customWidth="1"/>
    <col min="2824" max="2824" width="9" style="116" customWidth="1"/>
    <col min="2825" max="2825" width="13.125" style="116" customWidth="1"/>
    <col min="2826" max="2826" width="9.5" style="116" customWidth="1"/>
    <col min="2827" max="2827" width="9.75" style="116" customWidth="1"/>
    <col min="2828" max="2828" width="3.125" style="116" customWidth="1"/>
    <col min="2829" max="3072" width="9" style="116"/>
    <col min="3073" max="3073" width="5.5" style="116" customWidth="1"/>
    <col min="3074" max="3074" width="14" style="116" customWidth="1"/>
    <col min="3075" max="3075" width="9" style="116"/>
    <col min="3076" max="3076" width="13.375" style="116" customWidth="1"/>
    <col min="3077" max="3077" width="6.5" style="116" customWidth="1"/>
    <col min="3078" max="3078" width="9" style="116"/>
    <col min="3079" max="3079" width="9.5" style="116" customWidth="1"/>
    <col min="3080" max="3080" width="9" style="116" customWidth="1"/>
    <col min="3081" max="3081" width="13.125" style="116" customWidth="1"/>
    <col min="3082" max="3082" width="9.5" style="116" customWidth="1"/>
    <col min="3083" max="3083" width="9.75" style="116" customWidth="1"/>
    <col min="3084" max="3084" width="3.125" style="116" customWidth="1"/>
    <col min="3085" max="3328" width="9" style="116"/>
    <col min="3329" max="3329" width="5.5" style="116" customWidth="1"/>
    <col min="3330" max="3330" width="14" style="116" customWidth="1"/>
    <col min="3331" max="3331" width="9" style="116"/>
    <col min="3332" max="3332" width="13.375" style="116" customWidth="1"/>
    <col min="3333" max="3333" width="6.5" style="116" customWidth="1"/>
    <col min="3334" max="3334" width="9" style="116"/>
    <col min="3335" max="3335" width="9.5" style="116" customWidth="1"/>
    <col min="3336" max="3336" width="9" style="116" customWidth="1"/>
    <col min="3337" max="3337" width="13.125" style="116" customWidth="1"/>
    <col min="3338" max="3338" width="9.5" style="116" customWidth="1"/>
    <col min="3339" max="3339" width="9.75" style="116" customWidth="1"/>
    <col min="3340" max="3340" width="3.125" style="116" customWidth="1"/>
    <col min="3341" max="3584" width="9" style="116"/>
    <col min="3585" max="3585" width="5.5" style="116" customWidth="1"/>
    <col min="3586" max="3586" width="14" style="116" customWidth="1"/>
    <col min="3587" max="3587" width="9" style="116"/>
    <col min="3588" max="3588" width="13.375" style="116" customWidth="1"/>
    <col min="3589" max="3589" width="6.5" style="116" customWidth="1"/>
    <col min="3590" max="3590" width="9" style="116"/>
    <col min="3591" max="3591" width="9.5" style="116" customWidth="1"/>
    <col min="3592" max="3592" width="9" style="116" customWidth="1"/>
    <col min="3593" max="3593" width="13.125" style="116" customWidth="1"/>
    <col min="3594" max="3594" width="9.5" style="116" customWidth="1"/>
    <col min="3595" max="3595" width="9.75" style="116" customWidth="1"/>
    <col min="3596" max="3596" width="3.125" style="116" customWidth="1"/>
    <col min="3597" max="3840" width="9" style="116"/>
    <col min="3841" max="3841" width="5.5" style="116" customWidth="1"/>
    <col min="3842" max="3842" width="14" style="116" customWidth="1"/>
    <col min="3843" max="3843" width="9" style="116"/>
    <col min="3844" max="3844" width="13.375" style="116" customWidth="1"/>
    <col min="3845" max="3845" width="6.5" style="116" customWidth="1"/>
    <col min="3846" max="3846" width="9" style="116"/>
    <col min="3847" max="3847" width="9.5" style="116" customWidth="1"/>
    <col min="3848" max="3848" width="9" style="116" customWidth="1"/>
    <col min="3849" max="3849" width="13.125" style="116" customWidth="1"/>
    <col min="3850" max="3850" width="9.5" style="116" customWidth="1"/>
    <col min="3851" max="3851" width="9.75" style="116" customWidth="1"/>
    <col min="3852" max="3852" width="3.125" style="116" customWidth="1"/>
    <col min="3853" max="4096" width="9" style="116"/>
    <col min="4097" max="4097" width="5.5" style="116" customWidth="1"/>
    <col min="4098" max="4098" width="14" style="116" customWidth="1"/>
    <col min="4099" max="4099" width="9" style="116"/>
    <col min="4100" max="4100" width="13.375" style="116" customWidth="1"/>
    <col min="4101" max="4101" width="6.5" style="116" customWidth="1"/>
    <col min="4102" max="4102" width="9" style="116"/>
    <col min="4103" max="4103" width="9.5" style="116" customWidth="1"/>
    <col min="4104" max="4104" width="9" style="116" customWidth="1"/>
    <col min="4105" max="4105" width="13.125" style="116" customWidth="1"/>
    <col min="4106" max="4106" width="9.5" style="116" customWidth="1"/>
    <col min="4107" max="4107" width="9.75" style="116" customWidth="1"/>
    <col min="4108" max="4108" width="3.125" style="116" customWidth="1"/>
    <col min="4109" max="4352" width="9" style="116"/>
    <col min="4353" max="4353" width="5.5" style="116" customWidth="1"/>
    <col min="4354" max="4354" width="14" style="116" customWidth="1"/>
    <col min="4355" max="4355" width="9" style="116"/>
    <col min="4356" max="4356" width="13.375" style="116" customWidth="1"/>
    <col min="4357" max="4357" width="6.5" style="116" customWidth="1"/>
    <col min="4358" max="4358" width="9" style="116"/>
    <col min="4359" max="4359" width="9.5" style="116" customWidth="1"/>
    <col min="4360" max="4360" width="9" style="116" customWidth="1"/>
    <col min="4361" max="4361" width="13.125" style="116" customWidth="1"/>
    <col min="4362" max="4362" width="9.5" style="116" customWidth="1"/>
    <col min="4363" max="4363" width="9.75" style="116" customWidth="1"/>
    <col min="4364" max="4364" width="3.125" style="116" customWidth="1"/>
    <col min="4365" max="4608" width="9" style="116"/>
    <col min="4609" max="4609" width="5.5" style="116" customWidth="1"/>
    <col min="4610" max="4610" width="14" style="116" customWidth="1"/>
    <col min="4611" max="4611" width="9" style="116"/>
    <col min="4612" max="4612" width="13.375" style="116" customWidth="1"/>
    <col min="4613" max="4613" width="6.5" style="116" customWidth="1"/>
    <col min="4614" max="4614" width="9" style="116"/>
    <col min="4615" max="4615" width="9.5" style="116" customWidth="1"/>
    <col min="4616" max="4616" width="9" style="116" customWidth="1"/>
    <col min="4617" max="4617" width="13.125" style="116" customWidth="1"/>
    <col min="4618" max="4618" width="9.5" style="116" customWidth="1"/>
    <col min="4619" max="4619" width="9.75" style="116" customWidth="1"/>
    <col min="4620" max="4620" width="3.125" style="116" customWidth="1"/>
    <col min="4621" max="4864" width="9" style="116"/>
    <col min="4865" max="4865" width="5.5" style="116" customWidth="1"/>
    <col min="4866" max="4866" width="14" style="116" customWidth="1"/>
    <col min="4867" max="4867" width="9" style="116"/>
    <col min="4868" max="4868" width="13.375" style="116" customWidth="1"/>
    <col min="4869" max="4869" width="6.5" style="116" customWidth="1"/>
    <col min="4870" max="4870" width="9" style="116"/>
    <col min="4871" max="4871" width="9.5" style="116" customWidth="1"/>
    <col min="4872" max="4872" width="9" style="116" customWidth="1"/>
    <col min="4873" max="4873" width="13.125" style="116" customWidth="1"/>
    <col min="4874" max="4874" width="9.5" style="116" customWidth="1"/>
    <col min="4875" max="4875" width="9.75" style="116" customWidth="1"/>
    <col min="4876" max="4876" width="3.125" style="116" customWidth="1"/>
    <col min="4877" max="5120" width="9" style="116"/>
    <col min="5121" max="5121" width="5.5" style="116" customWidth="1"/>
    <col min="5122" max="5122" width="14" style="116" customWidth="1"/>
    <col min="5123" max="5123" width="9" style="116"/>
    <col min="5124" max="5124" width="13.375" style="116" customWidth="1"/>
    <col min="5125" max="5125" width="6.5" style="116" customWidth="1"/>
    <col min="5126" max="5126" width="9" style="116"/>
    <col min="5127" max="5127" width="9.5" style="116" customWidth="1"/>
    <col min="5128" max="5128" width="9" style="116" customWidth="1"/>
    <col min="5129" max="5129" width="13.125" style="116" customWidth="1"/>
    <col min="5130" max="5130" width="9.5" style="116" customWidth="1"/>
    <col min="5131" max="5131" width="9.75" style="116" customWidth="1"/>
    <col min="5132" max="5132" width="3.125" style="116" customWidth="1"/>
    <col min="5133" max="5376" width="9" style="116"/>
    <col min="5377" max="5377" width="5.5" style="116" customWidth="1"/>
    <col min="5378" max="5378" width="14" style="116" customWidth="1"/>
    <col min="5379" max="5379" width="9" style="116"/>
    <col min="5380" max="5380" width="13.375" style="116" customWidth="1"/>
    <col min="5381" max="5381" width="6.5" style="116" customWidth="1"/>
    <col min="5382" max="5382" width="9" style="116"/>
    <col min="5383" max="5383" width="9.5" style="116" customWidth="1"/>
    <col min="5384" max="5384" width="9" style="116" customWidth="1"/>
    <col min="5385" max="5385" width="13.125" style="116" customWidth="1"/>
    <col min="5386" max="5386" width="9.5" style="116" customWidth="1"/>
    <col min="5387" max="5387" width="9.75" style="116" customWidth="1"/>
    <col min="5388" max="5388" width="3.125" style="116" customWidth="1"/>
    <col min="5389" max="5632" width="9" style="116"/>
    <col min="5633" max="5633" width="5.5" style="116" customWidth="1"/>
    <col min="5634" max="5634" width="14" style="116" customWidth="1"/>
    <col min="5635" max="5635" width="9" style="116"/>
    <col min="5636" max="5636" width="13.375" style="116" customWidth="1"/>
    <col min="5637" max="5637" width="6.5" style="116" customWidth="1"/>
    <col min="5638" max="5638" width="9" style="116"/>
    <col min="5639" max="5639" width="9.5" style="116" customWidth="1"/>
    <col min="5640" max="5640" width="9" style="116" customWidth="1"/>
    <col min="5641" max="5641" width="13.125" style="116" customWidth="1"/>
    <col min="5642" max="5642" width="9.5" style="116" customWidth="1"/>
    <col min="5643" max="5643" width="9.75" style="116" customWidth="1"/>
    <col min="5644" max="5644" width="3.125" style="116" customWidth="1"/>
    <col min="5645" max="5888" width="9" style="116"/>
    <col min="5889" max="5889" width="5.5" style="116" customWidth="1"/>
    <col min="5890" max="5890" width="14" style="116" customWidth="1"/>
    <col min="5891" max="5891" width="9" style="116"/>
    <col min="5892" max="5892" width="13.375" style="116" customWidth="1"/>
    <col min="5893" max="5893" width="6.5" style="116" customWidth="1"/>
    <col min="5894" max="5894" width="9" style="116"/>
    <col min="5895" max="5895" width="9.5" style="116" customWidth="1"/>
    <col min="5896" max="5896" width="9" style="116" customWidth="1"/>
    <col min="5897" max="5897" width="13.125" style="116" customWidth="1"/>
    <col min="5898" max="5898" width="9.5" style="116" customWidth="1"/>
    <col min="5899" max="5899" width="9.75" style="116" customWidth="1"/>
    <col min="5900" max="5900" width="3.125" style="116" customWidth="1"/>
    <col min="5901" max="6144" width="9" style="116"/>
    <col min="6145" max="6145" width="5.5" style="116" customWidth="1"/>
    <col min="6146" max="6146" width="14" style="116" customWidth="1"/>
    <col min="6147" max="6147" width="9" style="116"/>
    <col min="6148" max="6148" width="13.375" style="116" customWidth="1"/>
    <col min="6149" max="6149" width="6.5" style="116" customWidth="1"/>
    <col min="6150" max="6150" width="9" style="116"/>
    <col min="6151" max="6151" width="9.5" style="116" customWidth="1"/>
    <col min="6152" max="6152" width="9" style="116" customWidth="1"/>
    <col min="6153" max="6153" width="13.125" style="116" customWidth="1"/>
    <col min="6154" max="6154" width="9.5" style="116" customWidth="1"/>
    <col min="6155" max="6155" width="9.75" style="116" customWidth="1"/>
    <col min="6156" max="6156" width="3.125" style="116" customWidth="1"/>
    <col min="6157" max="6400" width="9" style="116"/>
    <col min="6401" max="6401" width="5.5" style="116" customWidth="1"/>
    <col min="6402" max="6402" width="14" style="116" customWidth="1"/>
    <col min="6403" max="6403" width="9" style="116"/>
    <col min="6404" max="6404" width="13.375" style="116" customWidth="1"/>
    <col min="6405" max="6405" width="6.5" style="116" customWidth="1"/>
    <col min="6406" max="6406" width="9" style="116"/>
    <col min="6407" max="6407" width="9.5" style="116" customWidth="1"/>
    <col min="6408" max="6408" width="9" style="116" customWidth="1"/>
    <col min="6409" max="6409" width="13.125" style="116" customWidth="1"/>
    <col min="6410" max="6410" width="9.5" style="116" customWidth="1"/>
    <col min="6411" max="6411" width="9.75" style="116" customWidth="1"/>
    <col min="6412" max="6412" width="3.125" style="116" customWidth="1"/>
    <col min="6413" max="6656" width="9" style="116"/>
    <col min="6657" max="6657" width="5.5" style="116" customWidth="1"/>
    <col min="6658" max="6658" width="14" style="116" customWidth="1"/>
    <col min="6659" max="6659" width="9" style="116"/>
    <col min="6660" max="6660" width="13.375" style="116" customWidth="1"/>
    <col min="6661" max="6661" width="6.5" style="116" customWidth="1"/>
    <col min="6662" max="6662" width="9" style="116"/>
    <col min="6663" max="6663" width="9.5" style="116" customWidth="1"/>
    <col min="6664" max="6664" width="9" style="116" customWidth="1"/>
    <col min="6665" max="6665" width="13.125" style="116" customWidth="1"/>
    <col min="6666" max="6666" width="9.5" style="116" customWidth="1"/>
    <col min="6667" max="6667" width="9.75" style="116" customWidth="1"/>
    <col min="6668" max="6668" width="3.125" style="116" customWidth="1"/>
    <col min="6669" max="6912" width="9" style="116"/>
    <col min="6913" max="6913" width="5.5" style="116" customWidth="1"/>
    <col min="6914" max="6914" width="14" style="116" customWidth="1"/>
    <col min="6915" max="6915" width="9" style="116"/>
    <col min="6916" max="6916" width="13.375" style="116" customWidth="1"/>
    <col min="6917" max="6917" width="6.5" style="116" customWidth="1"/>
    <col min="6918" max="6918" width="9" style="116"/>
    <col min="6919" max="6919" width="9.5" style="116" customWidth="1"/>
    <col min="6920" max="6920" width="9" style="116" customWidth="1"/>
    <col min="6921" max="6921" width="13.125" style="116" customWidth="1"/>
    <col min="6922" max="6922" width="9.5" style="116" customWidth="1"/>
    <col min="6923" max="6923" width="9.75" style="116" customWidth="1"/>
    <col min="6924" max="6924" width="3.125" style="116" customWidth="1"/>
    <col min="6925" max="7168" width="9" style="116"/>
    <col min="7169" max="7169" width="5.5" style="116" customWidth="1"/>
    <col min="7170" max="7170" width="14" style="116" customWidth="1"/>
    <col min="7171" max="7171" width="9" style="116"/>
    <col min="7172" max="7172" width="13.375" style="116" customWidth="1"/>
    <col min="7173" max="7173" width="6.5" style="116" customWidth="1"/>
    <col min="7174" max="7174" width="9" style="116"/>
    <col min="7175" max="7175" width="9.5" style="116" customWidth="1"/>
    <col min="7176" max="7176" width="9" style="116" customWidth="1"/>
    <col min="7177" max="7177" width="13.125" style="116" customWidth="1"/>
    <col min="7178" max="7178" width="9.5" style="116" customWidth="1"/>
    <col min="7179" max="7179" width="9.75" style="116" customWidth="1"/>
    <col min="7180" max="7180" width="3.125" style="116" customWidth="1"/>
    <col min="7181" max="7424" width="9" style="116"/>
    <col min="7425" max="7425" width="5.5" style="116" customWidth="1"/>
    <col min="7426" max="7426" width="14" style="116" customWidth="1"/>
    <col min="7427" max="7427" width="9" style="116"/>
    <col min="7428" max="7428" width="13.375" style="116" customWidth="1"/>
    <col min="7429" max="7429" width="6.5" style="116" customWidth="1"/>
    <col min="7430" max="7430" width="9" style="116"/>
    <col min="7431" max="7431" width="9.5" style="116" customWidth="1"/>
    <col min="7432" max="7432" width="9" style="116" customWidth="1"/>
    <col min="7433" max="7433" width="13.125" style="116" customWidth="1"/>
    <col min="7434" max="7434" width="9.5" style="116" customWidth="1"/>
    <col min="7435" max="7435" width="9.75" style="116" customWidth="1"/>
    <col min="7436" max="7436" width="3.125" style="116" customWidth="1"/>
    <col min="7437" max="7680" width="9" style="116"/>
    <col min="7681" max="7681" width="5.5" style="116" customWidth="1"/>
    <col min="7682" max="7682" width="14" style="116" customWidth="1"/>
    <col min="7683" max="7683" width="9" style="116"/>
    <col min="7684" max="7684" width="13.375" style="116" customWidth="1"/>
    <col min="7685" max="7685" width="6.5" style="116" customWidth="1"/>
    <col min="7686" max="7686" width="9" style="116"/>
    <col min="7687" max="7687" width="9.5" style="116" customWidth="1"/>
    <col min="7688" max="7688" width="9" style="116" customWidth="1"/>
    <col min="7689" max="7689" width="13.125" style="116" customWidth="1"/>
    <col min="7690" max="7690" width="9.5" style="116" customWidth="1"/>
    <col min="7691" max="7691" width="9.75" style="116" customWidth="1"/>
    <col min="7692" max="7692" width="3.125" style="116" customWidth="1"/>
    <col min="7693" max="7936" width="9" style="116"/>
    <col min="7937" max="7937" width="5.5" style="116" customWidth="1"/>
    <col min="7938" max="7938" width="14" style="116" customWidth="1"/>
    <col min="7939" max="7939" width="9" style="116"/>
    <col min="7940" max="7940" width="13.375" style="116" customWidth="1"/>
    <col min="7941" max="7941" width="6.5" style="116" customWidth="1"/>
    <col min="7942" max="7942" width="9" style="116"/>
    <col min="7943" max="7943" width="9.5" style="116" customWidth="1"/>
    <col min="7944" max="7944" width="9" style="116" customWidth="1"/>
    <col min="7945" max="7945" width="13.125" style="116" customWidth="1"/>
    <col min="7946" max="7946" width="9.5" style="116" customWidth="1"/>
    <col min="7947" max="7947" width="9.75" style="116" customWidth="1"/>
    <col min="7948" max="7948" width="3.125" style="116" customWidth="1"/>
    <col min="7949" max="8192" width="9" style="116"/>
    <col min="8193" max="8193" width="5.5" style="116" customWidth="1"/>
    <col min="8194" max="8194" width="14" style="116" customWidth="1"/>
    <col min="8195" max="8195" width="9" style="116"/>
    <col min="8196" max="8196" width="13.375" style="116" customWidth="1"/>
    <col min="8197" max="8197" width="6.5" style="116" customWidth="1"/>
    <col min="8198" max="8198" width="9" style="116"/>
    <col min="8199" max="8199" width="9.5" style="116" customWidth="1"/>
    <col min="8200" max="8200" width="9" style="116" customWidth="1"/>
    <col min="8201" max="8201" width="13.125" style="116" customWidth="1"/>
    <col min="8202" max="8202" width="9.5" style="116" customWidth="1"/>
    <col min="8203" max="8203" width="9.75" style="116" customWidth="1"/>
    <col min="8204" max="8204" width="3.125" style="116" customWidth="1"/>
    <col min="8205" max="8448" width="9" style="116"/>
    <col min="8449" max="8449" width="5.5" style="116" customWidth="1"/>
    <col min="8450" max="8450" width="14" style="116" customWidth="1"/>
    <col min="8451" max="8451" width="9" style="116"/>
    <col min="8452" max="8452" width="13.375" style="116" customWidth="1"/>
    <col min="8453" max="8453" width="6.5" style="116" customWidth="1"/>
    <col min="8454" max="8454" width="9" style="116"/>
    <col min="8455" max="8455" width="9.5" style="116" customWidth="1"/>
    <col min="8456" max="8456" width="9" style="116" customWidth="1"/>
    <col min="8457" max="8457" width="13.125" style="116" customWidth="1"/>
    <col min="8458" max="8458" width="9.5" style="116" customWidth="1"/>
    <col min="8459" max="8459" width="9.75" style="116" customWidth="1"/>
    <col min="8460" max="8460" width="3.125" style="116" customWidth="1"/>
    <col min="8461" max="8704" width="9" style="116"/>
    <col min="8705" max="8705" width="5.5" style="116" customWidth="1"/>
    <col min="8706" max="8706" width="14" style="116" customWidth="1"/>
    <col min="8707" max="8707" width="9" style="116"/>
    <col min="8708" max="8708" width="13.375" style="116" customWidth="1"/>
    <col min="8709" max="8709" width="6.5" style="116" customWidth="1"/>
    <col min="8710" max="8710" width="9" style="116"/>
    <col min="8711" max="8711" width="9.5" style="116" customWidth="1"/>
    <col min="8712" max="8712" width="9" style="116" customWidth="1"/>
    <col min="8713" max="8713" width="13.125" style="116" customWidth="1"/>
    <col min="8714" max="8714" width="9.5" style="116" customWidth="1"/>
    <col min="8715" max="8715" width="9.75" style="116" customWidth="1"/>
    <col min="8716" max="8716" width="3.125" style="116" customWidth="1"/>
    <col min="8717" max="8960" width="9" style="116"/>
    <col min="8961" max="8961" width="5.5" style="116" customWidth="1"/>
    <col min="8962" max="8962" width="14" style="116" customWidth="1"/>
    <col min="8963" max="8963" width="9" style="116"/>
    <col min="8964" max="8964" width="13.375" style="116" customWidth="1"/>
    <col min="8965" max="8965" width="6.5" style="116" customWidth="1"/>
    <col min="8966" max="8966" width="9" style="116"/>
    <col min="8967" max="8967" width="9.5" style="116" customWidth="1"/>
    <col min="8968" max="8968" width="9" style="116" customWidth="1"/>
    <col min="8969" max="8969" width="13.125" style="116" customWidth="1"/>
    <col min="8970" max="8970" width="9.5" style="116" customWidth="1"/>
    <col min="8971" max="8971" width="9.75" style="116" customWidth="1"/>
    <col min="8972" max="8972" width="3.125" style="116" customWidth="1"/>
    <col min="8973" max="9216" width="9" style="116"/>
    <col min="9217" max="9217" width="5.5" style="116" customWidth="1"/>
    <col min="9218" max="9218" width="14" style="116" customWidth="1"/>
    <col min="9219" max="9219" width="9" style="116"/>
    <col min="9220" max="9220" width="13.375" style="116" customWidth="1"/>
    <col min="9221" max="9221" width="6.5" style="116" customWidth="1"/>
    <col min="9222" max="9222" width="9" style="116"/>
    <col min="9223" max="9223" width="9.5" style="116" customWidth="1"/>
    <col min="9224" max="9224" width="9" style="116" customWidth="1"/>
    <col min="9225" max="9225" width="13.125" style="116" customWidth="1"/>
    <col min="9226" max="9226" width="9.5" style="116" customWidth="1"/>
    <col min="9227" max="9227" width="9.75" style="116" customWidth="1"/>
    <col min="9228" max="9228" width="3.125" style="116" customWidth="1"/>
    <col min="9229" max="9472" width="9" style="116"/>
    <col min="9473" max="9473" width="5.5" style="116" customWidth="1"/>
    <col min="9474" max="9474" width="14" style="116" customWidth="1"/>
    <col min="9475" max="9475" width="9" style="116"/>
    <col min="9476" max="9476" width="13.375" style="116" customWidth="1"/>
    <col min="9477" max="9477" width="6.5" style="116" customWidth="1"/>
    <col min="9478" max="9478" width="9" style="116"/>
    <col min="9479" max="9479" width="9.5" style="116" customWidth="1"/>
    <col min="9480" max="9480" width="9" style="116" customWidth="1"/>
    <col min="9481" max="9481" width="13.125" style="116" customWidth="1"/>
    <col min="9482" max="9482" width="9.5" style="116" customWidth="1"/>
    <col min="9483" max="9483" width="9.75" style="116" customWidth="1"/>
    <col min="9484" max="9484" width="3.125" style="116" customWidth="1"/>
    <col min="9485" max="9728" width="9" style="116"/>
    <col min="9729" max="9729" width="5.5" style="116" customWidth="1"/>
    <col min="9730" max="9730" width="14" style="116" customWidth="1"/>
    <col min="9731" max="9731" width="9" style="116"/>
    <col min="9732" max="9732" width="13.375" style="116" customWidth="1"/>
    <col min="9733" max="9733" width="6.5" style="116" customWidth="1"/>
    <col min="9734" max="9734" width="9" style="116"/>
    <col min="9735" max="9735" width="9.5" style="116" customWidth="1"/>
    <col min="9736" max="9736" width="9" style="116" customWidth="1"/>
    <col min="9737" max="9737" width="13.125" style="116" customWidth="1"/>
    <col min="9738" max="9738" width="9.5" style="116" customWidth="1"/>
    <col min="9739" max="9739" width="9.75" style="116" customWidth="1"/>
    <col min="9740" max="9740" width="3.125" style="116" customWidth="1"/>
    <col min="9741" max="9984" width="9" style="116"/>
    <col min="9985" max="9985" width="5.5" style="116" customWidth="1"/>
    <col min="9986" max="9986" width="14" style="116" customWidth="1"/>
    <col min="9987" max="9987" width="9" style="116"/>
    <col min="9988" max="9988" width="13.375" style="116" customWidth="1"/>
    <col min="9989" max="9989" width="6.5" style="116" customWidth="1"/>
    <col min="9990" max="9990" width="9" style="116"/>
    <col min="9991" max="9991" width="9.5" style="116" customWidth="1"/>
    <col min="9992" max="9992" width="9" style="116" customWidth="1"/>
    <col min="9993" max="9993" width="13.125" style="116" customWidth="1"/>
    <col min="9994" max="9994" width="9.5" style="116" customWidth="1"/>
    <col min="9995" max="9995" width="9.75" style="116" customWidth="1"/>
    <col min="9996" max="9996" width="3.125" style="116" customWidth="1"/>
    <col min="9997" max="10240" width="9" style="116"/>
    <col min="10241" max="10241" width="5.5" style="116" customWidth="1"/>
    <col min="10242" max="10242" width="14" style="116" customWidth="1"/>
    <col min="10243" max="10243" width="9" style="116"/>
    <col min="10244" max="10244" width="13.375" style="116" customWidth="1"/>
    <col min="10245" max="10245" width="6.5" style="116" customWidth="1"/>
    <col min="10246" max="10246" width="9" style="116"/>
    <col min="10247" max="10247" width="9.5" style="116" customWidth="1"/>
    <col min="10248" max="10248" width="9" style="116" customWidth="1"/>
    <col min="10249" max="10249" width="13.125" style="116" customWidth="1"/>
    <col min="10250" max="10250" width="9.5" style="116" customWidth="1"/>
    <col min="10251" max="10251" width="9.75" style="116" customWidth="1"/>
    <col min="10252" max="10252" width="3.125" style="116" customWidth="1"/>
    <col min="10253" max="10496" width="9" style="116"/>
    <col min="10497" max="10497" width="5.5" style="116" customWidth="1"/>
    <col min="10498" max="10498" width="14" style="116" customWidth="1"/>
    <col min="10499" max="10499" width="9" style="116"/>
    <col min="10500" max="10500" width="13.375" style="116" customWidth="1"/>
    <col min="10501" max="10501" width="6.5" style="116" customWidth="1"/>
    <col min="10502" max="10502" width="9" style="116"/>
    <col min="10503" max="10503" width="9.5" style="116" customWidth="1"/>
    <col min="10504" max="10504" width="9" style="116" customWidth="1"/>
    <col min="10505" max="10505" width="13.125" style="116" customWidth="1"/>
    <col min="10506" max="10506" width="9.5" style="116" customWidth="1"/>
    <col min="10507" max="10507" width="9.75" style="116" customWidth="1"/>
    <col min="10508" max="10508" width="3.125" style="116" customWidth="1"/>
    <col min="10509" max="10752" width="9" style="116"/>
    <col min="10753" max="10753" width="5.5" style="116" customWidth="1"/>
    <col min="10754" max="10754" width="14" style="116" customWidth="1"/>
    <col min="10755" max="10755" width="9" style="116"/>
    <col min="10756" max="10756" width="13.375" style="116" customWidth="1"/>
    <col min="10757" max="10757" width="6.5" style="116" customWidth="1"/>
    <col min="10758" max="10758" width="9" style="116"/>
    <col min="10759" max="10759" width="9.5" style="116" customWidth="1"/>
    <col min="10760" max="10760" width="9" style="116" customWidth="1"/>
    <col min="10761" max="10761" width="13.125" style="116" customWidth="1"/>
    <col min="10762" max="10762" width="9.5" style="116" customWidth="1"/>
    <col min="10763" max="10763" width="9.75" style="116" customWidth="1"/>
    <col min="10764" max="10764" width="3.125" style="116" customWidth="1"/>
    <col min="10765" max="11008" width="9" style="116"/>
    <col min="11009" max="11009" width="5.5" style="116" customWidth="1"/>
    <col min="11010" max="11010" width="14" style="116" customWidth="1"/>
    <col min="11011" max="11011" width="9" style="116"/>
    <col min="11012" max="11012" width="13.375" style="116" customWidth="1"/>
    <col min="11013" max="11013" width="6.5" style="116" customWidth="1"/>
    <col min="11014" max="11014" width="9" style="116"/>
    <col min="11015" max="11015" width="9.5" style="116" customWidth="1"/>
    <col min="11016" max="11016" width="9" style="116" customWidth="1"/>
    <col min="11017" max="11017" width="13.125" style="116" customWidth="1"/>
    <col min="11018" max="11018" width="9.5" style="116" customWidth="1"/>
    <col min="11019" max="11019" width="9.75" style="116" customWidth="1"/>
    <col min="11020" max="11020" width="3.125" style="116" customWidth="1"/>
    <col min="11021" max="11264" width="9" style="116"/>
    <col min="11265" max="11265" width="5.5" style="116" customWidth="1"/>
    <col min="11266" max="11266" width="14" style="116" customWidth="1"/>
    <col min="11267" max="11267" width="9" style="116"/>
    <col min="11268" max="11268" width="13.375" style="116" customWidth="1"/>
    <col min="11269" max="11269" width="6.5" style="116" customWidth="1"/>
    <col min="11270" max="11270" width="9" style="116"/>
    <col min="11271" max="11271" width="9.5" style="116" customWidth="1"/>
    <col min="11272" max="11272" width="9" style="116" customWidth="1"/>
    <col min="11273" max="11273" width="13.125" style="116" customWidth="1"/>
    <col min="11274" max="11274" width="9.5" style="116" customWidth="1"/>
    <col min="11275" max="11275" width="9.75" style="116" customWidth="1"/>
    <col min="11276" max="11276" width="3.125" style="116" customWidth="1"/>
    <col min="11277" max="11520" width="9" style="116"/>
    <col min="11521" max="11521" width="5.5" style="116" customWidth="1"/>
    <col min="11522" max="11522" width="14" style="116" customWidth="1"/>
    <col min="11523" max="11523" width="9" style="116"/>
    <col min="11524" max="11524" width="13.375" style="116" customWidth="1"/>
    <col min="11525" max="11525" width="6.5" style="116" customWidth="1"/>
    <col min="11526" max="11526" width="9" style="116"/>
    <col min="11527" max="11527" width="9.5" style="116" customWidth="1"/>
    <col min="11528" max="11528" width="9" style="116" customWidth="1"/>
    <col min="11529" max="11529" width="13.125" style="116" customWidth="1"/>
    <col min="11530" max="11530" width="9.5" style="116" customWidth="1"/>
    <col min="11531" max="11531" width="9.75" style="116" customWidth="1"/>
    <col min="11532" max="11532" width="3.125" style="116" customWidth="1"/>
    <col min="11533" max="11776" width="9" style="116"/>
    <col min="11777" max="11777" width="5.5" style="116" customWidth="1"/>
    <col min="11778" max="11778" width="14" style="116" customWidth="1"/>
    <col min="11779" max="11779" width="9" style="116"/>
    <col min="11780" max="11780" width="13.375" style="116" customWidth="1"/>
    <col min="11781" max="11781" width="6.5" style="116" customWidth="1"/>
    <col min="11782" max="11782" width="9" style="116"/>
    <col min="11783" max="11783" width="9.5" style="116" customWidth="1"/>
    <col min="11784" max="11784" width="9" style="116" customWidth="1"/>
    <col min="11785" max="11785" width="13.125" style="116" customWidth="1"/>
    <col min="11786" max="11786" width="9.5" style="116" customWidth="1"/>
    <col min="11787" max="11787" width="9.75" style="116" customWidth="1"/>
    <col min="11788" max="11788" width="3.125" style="116" customWidth="1"/>
    <col min="11789" max="12032" width="9" style="116"/>
    <col min="12033" max="12033" width="5.5" style="116" customWidth="1"/>
    <col min="12034" max="12034" width="14" style="116" customWidth="1"/>
    <col min="12035" max="12035" width="9" style="116"/>
    <col min="12036" max="12036" width="13.375" style="116" customWidth="1"/>
    <col min="12037" max="12037" width="6.5" style="116" customWidth="1"/>
    <col min="12038" max="12038" width="9" style="116"/>
    <col min="12039" max="12039" width="9.5" style="116" customWidth="1"/>
    <col min="12040" max="12040" width="9" style="116" customWidth="1"/>
    <col min="12041" max="12041" width="13.125" style="116" customWidth="1"/>
    <col min="12042" max="12042" width="9.5" style="116" customWidth="1"/>
    <col min="12043" max="12043" width="9.75" style="116" customWidth="1"/>
    <col min="12044" max="12044" width="3.125" style="116" customWidth="1"/>
    <col min="12045" max="12288" width="9" style="116"/>
    <col min="12289" max="12289" width="5.5" style="116" customWidth="1"/>
    <col min="12290" max="12290" width="14" style="116" customWidth="1"/>
    <col min="12291" max="12291" width="9" style="116"/>
    <col min="12292" max="12292" width="13.375" style="116" customWidth="1"/>
    <col min="12293" max="12293" width="6.5" style="116" customWidth="1"/>
    <col min="12294" max="12294" width="9" style="116"/>
    <col min="12295" max="12295" width="9.5" style="116" customWidth="1"/>
    <col min="12296" max="12296" width="9" style="116" customWidth="1"/>
    <col min="12297" max="12297" width="13.125" style="116" customWidth="1"/>
    <col min="12298" max="12298" width="9.5" style="116" customWidth="1"/>
    <col min="12299" max="12299" width="9.75" style="116" customWidth="1"/>
    <col min="12300" max="12300" width="3.125" style="116" customWidth="1"/>
    <col min="12301" max="12544" width="9" style="116"/>
    <col min="12545" max="12545" width="5.5" style="116" customWidth="1"/>
    <col min="12546" max="12546" width="14" style="116" customWidth="1"/>
    <col min="12547" max="12547" width="9" style="116"/>
    <col min="12548" max="12548" width="13.375" style="116" customWidth="1"/>
    <col min="12549" max="12549" width="6.5" style="116" customWidth="1"/>
    <col min="12550" max="12550" width="9" style="116"/>
    <col min="12551" max="12551" width="9.5" style="116" customWidth="1"/>
    <col min="12552" max="12552" width="9" style="116" customWidth="1"/>
    <col min="12553" max="12553" width="13.125" style="116" customWidth="1"/>
    <col min="12554" max="12554" width="9.5" style="116" customWidth="1"/>
    <col min="12555" max="12555" width="9.75" style="116" customWidth="1"/>
    <col min="12556" max="12556" width="3.125" style="116" customWidth="1"/>
    <col min="12557" max="12800" width="9" style="116"/>
    <col min="12801" max="12801" width="5.5" style="116" customWidth="1"/>
    <col min="12802" max="12802" width="14" style="116" customWidth="1"/>
    <col min="12803" max="12803" width="9" style="116"/>
    <col min="12804" max="12804" width="13.375" style="116" customWidth="1"/>
    <col min="12805" max="12805" width="6.5" style="116" customWidth="1"/>
    <col min="12806" max="12806" width="9" style="116"/>
    <col min="12807" max="12807" width="9.5" style="116" customWidth="1"/>
    <col min="12808" max="12808" width="9" style="116" customWidth="1"/>
    <col min="12809" max="12809" width="13.125" style="116" customWidth="1"/>
    <col min="12810" max="12810" width="9.5" style="116" customWidth="1"/>
    <col min="12811" max="12811" width="9.75" style="116" customWidth="1"/>
    <col min="12812" max="12812" width="3.125" style="116" customWidth="1"/>
    <col min="12813" max="13056" width="9" style="116"/>
    <col min="13057" max="13057" width="5.5" style="116" customWidth="1"/>
    <col min="13058" max="13058" width="14" style="116" customWidth="1"/>
    <col min="13059" max="13059" width="9" style="116"/>
    <col min="13060" max="13060" width="13.375" style="116" customWidth="1"/>
    <col min="13061" max="13061" width="6.5" style="116" customWidth="1"/>
    <col min="13062" max="13062" width="9" style="116"/>
    <col min="13063" max="13063" width="9.5" style="116" customWidth="1"/>
    <col min="13064" max="13064" width="9" style="116" customWidth="1"/>
    <col min="13065" max="13065" width="13.125" style="116" customWidth="1"/>
    <col min="13066" max="13066" width="9.5" style="116" customWidth="1"/>
    <col min="13067" max="13067" width="9.75" style="116" customWidth="1"/>
    <col min="13068" max="13068" width="3.125" style="116" customWidth="1"/>
    <col min="13069" max="13312" width="9" style="116"/>
    <col min="13313" max="13313" width="5.5" style="116" customWidth="1"/>
    <col min="13314" max="13314" width="14" style="116" customWidth="1"/>
    <col min="13315" max="13315" width="9" style="116"/>
    <col min="13316" max="13316" width="13.375" style="116" customWidth="1"/>
    <col min="13317" max="13317" width="6.5" style="116" customWidth="1"/>
    <col min="13318" max="13318" width="9" style="116"/>
    <col min="13319" max="13319" width="9.5" style="116" customWidth="1"/>
    <col min="13320" max="13320" width="9" style="116" customWidth="1"/>
    <col min="13321" max="13321" width="13.125" style="116" customWidth="1"/>
    <col min="13322" max="13322" width="9.5" style="116" customWidth="1"/>
    <col min="13323" max="13323" width="9.75" style="116" customWidth="1"/>
    <col min="13324" max="13324" width="3.125" style="116" customWidth="1"/>
    <col min="13325" max="13568" width="9" style="116"/>
    <col min="13569" max="13569" width="5.5" style="116" customWidth="1"/>
    <col min="13570" max="13570" width="14" style="116" customWidth="1"/>
    <col min="13571" max="13571" width="9" style="116"/>
    <col min="13572" max="13572" width="13.375" style="116" customWidth="1"/>
    <col min="13573" max="13573" width="6.5" style="116" customWidth="1"/>
    <col min="13574" max="13574" width="9" style="116"/>
    <col min="13575" max="13575" width="9.5" style="116" customWidth="1"/>
    <col min="13576" max="13576" width="9" style="116" customWidth="1"/>
    <col min="13577" max="13577" width="13.125" style="116" customWidth="1"/>
    <col min="13578" max="13578" width="9.5" style="116" customWidth="1"/>
    <col min="13579" max="13579" width="9.75" style="116" customWidth="1"/>
    <col min="13580" max="13580" width="3.125" style="116" customWidth="1"/>
    <col min="13581" max="13824" width="9" style="116"/>
    <col min="13825" max="13825" width="5.5" style="116" customWidth="1"/>
    <col min="13826" max="13826" width="14" style="116" customWidth="1"/>
    <col min="13827" max="13827" width="9" style="116"/>
    <col min="13828" max="13828" width="13.375" style="116" customWidth="1"/>
    <col min="13829" max="13829" width="6.5" style="116" customWidth="1"/>
    <col min="13830" max="13830" width="9" style="116"/>
    <col min="13831" max="13831" width="9.5" style="116" customWidth="1"/>
    <col min="13832" max="13832" width="9" style="116" customWidth="1"/>
    <col min="13833" max="13833" width="13.125" style="116" customWidth="1"/>
    <col min="13834" max="13834" width="9.5" style="116" customWidth="1"/>
    <col min="13835" max="13835" width="9.75" style="116" customWidth="1"/>
    <col min="13836" max="13836" width="3.125" style="116" customWidth="1"/>
    <col min="13837" max="14080" width="9" style="116"/>
    <col min="14081" max="14081" width="5.5" style="116" customWidth="1"/>
    <col min="14082" max="14082" width="14" style="116" customWidth="1"/>
    <col min="14083" max="14083" width="9" style="116"/>
    <col min="14084" max="14084" width="13.375" style="116" customWidth="1"/>
    <col min="14085" max="14085" width="6.5" style="116" customWidth="1"/>
    <col min="14086" max="14086" width="9" style="116"/>
    <col min="14087" max="14087" width="9.5" style="116" customWidth="1"/>
    <col min="14088" max="14088" width="9" style="116" customWidth="1"/>
    <col min="14089" max="14089" width="13.125" style="116" customWidth="1"/>
    <col min="14090" max="14090" width="9.5" style="116" customWidth="1"/>
    <col min="14091" max="14091" width="9.75" style="116" customWidth="1"/>
    <col min="14092" max="14092" width="3.125" style="116" customWidth="1"/>
    <col min="14093" max="14336" width="9" style="116"/>
    <col min="14337" max="14337" width="5.5" style="116" customWidth="1"/>
    <col min="14338" max="14338" width="14" style="116" customWidth="1"/>
    <col min="14339" max="14339" width="9" style="116"/>
    <col min="14340" max="14340" width="13.375" style="116" customWidth="1"/>
    <col min="14341" max="14341" width="6.5" style="116" customWidth="1"/>
    <col min="14342" max="14342" width="9" style="116"/>
    <col min="14343" max="14343" width="9.5" style="116" customWidth="1"/>
    <col min="14344" max="14344" width="9" style="116" customWidth="1"/>
    <col min="14345" max="14345" width="13.125" style="116" customWidth="1"/>
    <col min="14346" max="14346" width="9.5" style="116" customWidth="1"/>
    <col min="14347" max="14347" width="9.75" style="116" customWidth="1"/>
    <col min="14348" max="14348" width="3.125" style="116" customWidth="1"/>
    <col min="14349" max="14592" width="9" style="116"/>
    <col min="14593" max="14593" width="5.5" style="116" customWidth="1"/>
    <col min="14594" max="14594" width="14" style="116" customWidth="1"/>
    <col min="14595" max="14595" width="9" style="116"/>
    <col min="14596" max="14596" width="13.375" style="116" customWidth="1"/>
    <col min="14597" max="14597" width="6.5" style="116" customWidth="1"/>
    <col min="14598" max="14598" width="9" style="116"/>
    <col min="14599" max="14599" width="9.5" style="116" customWidth="1"/>
    <col min="14600" max="14600" width="9" style="116" customWidth="1"/>
    <col min="14601" max="14601" width="13.125" style="116" customWidth="1"/>
    <col min="14602" max="14602" width="9.5" style="116" customWidth="1"/>
    <col min="14603" max="14603" width="9.75" style="116" customWidth="1"/>
    <col min="14604" max="14604" width="3.125" style="116" customWidth="1"/>
    <col min="14605" max="14848" width="9" style="116"/>
    <col min="14849" max="14849" width="5.5" style="116" customWidth="1"/>
    <col min="14850" max="14850" width="14" style="116" customWidth="1"/>
    <col min="14851" max="14851" width="9" style="116"/>
    <col min="14852" max="14852" width="13.375" style="116" customWidth="1"/>
    <col min="14853" max="14853" width="6.5" style="116" customWidth="1"/>
    <col min="14854" max="14854" width="9" style="116"/>
    <col min="14855" max="14855" width="9.5" style="116" customWidth="1"/>
    <col min="14856" max="14856" width="9" style="116" customWidth="1"/>
    <col min="14857" max="14857" width="13.125" style="116" customWidth="1"/>
    <col min="14858" max="14858" width="9.5" style="116" customWidth="1"/>
    <col min="14859" max="14859" width="9.75" style="116" customWidth="1"/>
    <col min="14860" max="14860" width="3.125" style="116" customWidth="1"/>
    <col min="14861" max="15104" width="9" style="116"/>
    <col min="15105" max="15105" width="5.5" style="116" customWidth="1"/>
    <col min="15106" max="15106" width="14" style="116" customWidth="1"/>
    <col min="15107" max="15107" width="9" style="116"/>
    <col min="15108" max="15108" width="13.375" style="116" customWidth="1"/>
    <col min="15109" max="15109" width="6.5" style="116" customWidth="1"/>
    <col min="15110" max="15110" width="9" style="116"/>
    <col min="15111" max="15111" width="9.5" style="116" customWidth="1"/>
    <col min="15112" max="15112" width="9" style="116" customWidth="1"/>
    <col min="15113" max="15113" width="13.125" style="116" customWidth="1"/>
    <col min="15114" max="15114" width="9.5" style="116" customWidth="1"/>
    <col min="15115" max="15115" width="9.75" style="116" customWidth="1"/>
    <col min="15116" max="15116" width="3.125" style="116" customWidth="1"/>
    <col min="15117" max="15360" width="9" style="116"/>
    <col min="15361" max="15361" width="5.5" style="116" customWidth="1"/>
    <col min="15362" max="15362" width="14" style="116" customWidth="1"/>
    <col min="15363" max="15363" width="9" style="116"/>
    <col min="15364" max="15364" width="13.375" style="116" customWidth="1"/>
    <col min="15365" max="15365" width="6.5" style="116" customWidth="1"/>
    <col min="15366" max="15366" width="9" style="116"/>
    <col min="15367" max="15367" width="9.5" style="116" customWidth="1"/>
    <col min="15368" max="15368" width="9" style="116" customWidth="1"/>
    <col min="15369" max="15369" width="13.125" style="116" customWidth="1"/>
    <col min="15370" max="15370" width="9.5" style="116" customWidth="1"/>
    <col min="15371" max="15371" width="9.75" style="116" customWidth="1"/>
    <col min="15372" max="15372" width="3.125" style="116" customWidth="1"/>
    <col min="15373" max="15616" width="9" style="116"/>
    <col min="15617" max="15617" width="5.5" style="116" customWidth="1"/>
    <col min="15618" max="15618" width="14" style="116" customWidth="1"/>
    <col min="15619" max="15619" width="9" style="116"/>
    <col min="15620" max="15620" width="13.375" style="116" customWidth="1"/>
    <col min="15621" max="15621" width="6.5" style="116" customWidth="1"/>
    <col min="15622" max="15622" width="9" style="116"/>
    <col min="15623" max="15623" width="9.5" style="116" customWidth="1"/>
    <col min="15624" max="15624" width="9" style="116" customWidth="1"/>
    <col min="15625" max="15625" width="13.125" style="116" customWidth="1"/>
    <col min="15626" max="15626" width="9.5" style="116" customWidth="1"/>
    <col min="15627" max="15627" width="9.75" style="116" customWidth="1"/>
    <col min="15628" max="15628" width="3.125" style="116" customWidth="1"/>
    <col min="15629" max="15872" width="9" style="116"/>
    <col min="15873" max="15873" width="5.5" style="116" customWidth="1"/>
    <col min="15874" max="15874" width="14" style="116" customWidth="1"/>
    <col min="15875" max="15875" width="9" style="116"/>
    <col min="15876" max="15876" width="13.375" style="116" customWidth="1"/>
    <col min="15877" max="15877" width="6.5" style="116" customWidth="1"/>
    <col min="15878" max="15878" width="9" style="116"/>
    <col min="15879" max="15879" width="9.5" style="116" customWidth="1"/>
    <col min="15880" max="15880" width="9" style="116" customWidth="1"/>
    <col min="15881" max="15881" width="13.125" style="116" customWidth="1"/>
    <col min="15882" max="15882" width="9.5" style="116" customWidth="1"/>
    <col min="15883" max="15883" width="9.75" style="116" customWidth="1"/>
    <col min="15884" max="15884" width="3.125" style="116" customWidth="1"/>
    <col min="15885" max="16128" width="9" style="116"/>
    <col min="16129" max="16129" width="5.5" style="116" customWidth="1"/>
    <col min="16130" max="16130" width="14" style="116" customWidth="1"/>
    <col min="16131" max="16131" width="9" style="116"/>
    <col min="16132" max="16132" width="13.375" style="116" customWidth="1"/>
    <col min="16133" max="16133" width="6.5" style="116" customWidth="1"/>
    <col min="16134" max="16134" width="9" style="116"/>
    <col min="16135" max="16135" width="9.5" style="116" customWidth="1"/>
    <col min="16136" max="16136" width="9" style="116" customWidth="1"/>
    <col min="16137" max="16137" width="13.125" style="116" customWidth="1"/>
    <col min="16138" max="16138" width="9.5" style="116" customWidth="1"/>
    <col min="16139" max="16139" width="9.75" style="116" customWidth="1"/>
    <col min="16140" max="16140" width="3.125" style="116" customWidth="1"/>
    <col min="16141" max="16384" width="9" style="116"/>
  </cols>
  <sheetData>
    <row r="1" spans="1:14" ht="15.75" x14ac:dyDescent="0.25">
      <c r="D1" s="2"/>
      <c r="E1" s="1"/>
    </row>
    <row r="2" spans="1:14" x14ac:dyDescent="0.25">
      <c r="A2" s="244" t="s">
        <v>271</v>
      </c>
      <c r="B2" s="244"/>
      <c r="C2" s="244"/>
      <c r="D2" s="244"/>
      <c r="F2" s="244" t="s">
        <v>272</v>
      </c>
      <c r="G2" s="244"/>
    </row>
    <row r="3" spans="1:14" ht="42.75" x14ac:dyDescent="0.25">
      <c r="A3" s="117" t="s">
        <v>273</v>
      </c>
      <c r="B3" s="117" t="s">
        <v>274</v>
      </c>
      <c r="C3" s="117" t="s">
        <v>275</v>
      </c>
      <c r="D3" s="117" t="s">
        <v>276</v>
      </c>
      <c r="F3" s="117" t="s">
        <v>277</v>
      </c>
      <c r="G3" s="117" t="s">
        <v>278</v>
      </c>
      <c r="I3" s="118" t="s">
        <v>274</v>
      </c>
      <c r="J3" s="118" t="s">
        <v>279</v>
      </c>
      <c r="K3" s="118" t="s">
        <v>60</v>
      </c>
      <c r="M3" s="116" t="s">
        <v>280</v>
      </c>
    </row>
    <row r="4" spans="1:14" x14ac:dyDescent="0.25">
      <c r="A4" s="119" t="s">
        <v>281</v>
      </c>
      <c r="B4" s="119" t="s">
        <v>282</v>
      </c>
      <c r="C4" s="119">
        <v>2000</v>
      </c>
      <c r="D4" s="119">
        <v>2300</v>
      </c>
      <c r="F4" s="119" t="s">
        <v>283</v>
      </c>
      <c r="G4" s="120">
        <v>0.02</v>
      </c>
      <c r="I4" s="119" t="s">
        <v>282</v>
      </c>
      <c r="J4" s="121">
        <f>SUMIF($D$13:$D$32,I4,$H$13:$H$32)</f>
        <v>15274100</v>
      </c>
      <c r="K4" s="121">
        <f>SUMIF($D$13:$D$32,I4,$J$13:$J$32)</f>
        <v>15485062</v>
      </c>
      <c r="M4" s="116" t="s">
        <v>284</v>
      </c>
    </row>
    <row r="5" spans="1:14" x14ac:dyDescent="0.25">
      <c r="A5" s="119" t="s">
        <v>285</v>
      </c>
      <c r="B5" s="119" t="s">
        <v>286</v>
      </c>
      <c r="C5" s="119">
        <v>2400</v>
      </c>
      <c r="D5" s="119">
        <v>2700</v>
      </c>
      <c r="F5" s="119" t="s">
        <v>287</v>
      </c>
      <c r="G5" s="120">
        <v>5.0000000000000001E-3</v>
      </c>
      <c r="I5" s="119" t="s">
        <v>286</v>
      </c>
      <c r="J5" s="121">
        <f>SUMIF($D$13:$D$32,I5,$H$13:$H$32)</f>
        <v>783900</v>
      </c>
      <c r="K5" s="121">
        <f>SUMIF($D$13:$D$32,I5,$J$13:$J$32)</f>
        <v>807417</v>
      </c>
      <c r="M5" s="116" t="s">
        <v>288</v>
      </c>
    </row>
    <row r="6" spans="1:14" x14ac:dyDescent="0.25">
      <c r="A6" s="119" t="s">
        <v>289</v>
      </c>
      <c r="B6" s="119" t="s">
        <v>290</v>
      </c>
      <c r="C6" s="119">
        <v>2200</v>
      </c>
      <c r="D6" s="119">
        <v>2500</v>
      </c>
      <c r="F6" s="119" t="s">
        <v>291</v>
      </c>
      <c r="G6" s="120">
        <v>0.01</v>
      </c>
      <c r="I6" s="119" t="s">
        <v>290</v>
      </c>
      <c r="J6" s="121">
        <f>SUMIF($D$13:$D$32,I6,$H$13:$H$32)</f>
        <v>2820600</v>
      </c>
      <c r="K6" s="121">
        <f>SUMIF($D$13:$D$32,I6,$J$13:$J$32)</f>
        <v>2897604</v>
      </c>
      <c r="M6" s="116" t="s">
        <v>292</v>
      </c>
    </row>
    <row r="7" spans="1:14" x14ac:dyDescent="0.25">
      <c r="A7" s="119" t="s">
        <v>293</v>
      </c>
      <c r="B7" s="119" t="s">
        <v>294</v>
      </c>
      <c r="C7" s="119">
        <v>2600</v>
      </c>
      <c r="D7" s="119">
        <v>3000</v>
      </c>
      <c r="F7" s="119" t="s">
        <v>295</v>
      </c>
      <c r="G7" s="120">
        <v>0.03</v>
      </c>
      <c r="I7" s="119" t="s">
        <v>294</v>
      </c>
      <c r="J7" s="121">
        <f>SUMIF($D$13:$D$32,I7,$H$13:$H$32)</f>
        <v>9450000</v>
      </c>
      <c r="K7" s="121">
        <f>SUMIF($D$13:$D$32,I7,$J$13:$J$32)</f>
        <v>9629610</v>
      </c>
      <c r="N7" s="116" t="s">
        <v>296</v>
      </c>
    </row>
    <row r="8" spans="1:14" x14ac:dyDescent="0.25">
      <c r="A8" s="119" t="s">
        <v>297</v>
      </c>
      <c r="B8" s="119" t="s">
        <v>298</v>
      </c>
      <c r="C8" s="119">
        <v>2300</v>
      </c>
      <c r="D8" s="119">
        <v>2500</v>
      </c>
      <c r="F8" s="119" t="s">
        <v>299</v>
      </c>
      <c r="G8" s="120">
        <v>2.5000000000000001E-2</v>
      </c>
      <c r="I8" s="119" t="s">
        <v>298</v>
      </c>
      <c r="J8" s="121">
        <f>SUMIF($D$13:$D$32,I8,$H$13:$H$32)</f>
        <v>6683600</v>
      </c>
      <c r="K8" s="121">
        <f>SUMIF($D$13:$D$32,I8,$J$13:$J$32)</f>
        <v>6827934</v>
      </c>
      <c r="M8" s="116" t="s">
        <v>300</v>
      </c>
    </row>
    <row r="9" spans="1:14" x14ac:dyDescent="0.25">
      <c r="N9" s="116" t="s">
        <v>301</v>
      </c>
    </row>
    <row r="10" spans="1:14" x14ac:dyDescent="0.25">
      <c r="A10" s="116" t="s">
        <v>302</v>
      </c>
      <c r="D10" s="245" t="s">
        <v>303</v>
      </c>
      <c r="E10" s="245"/>
      <c r="F10" s="245"/>
      <c r="G10" s="245"/>
      <c r="M10" s="116" t="s">
        <v>304</v>
      </c>
    </row>
    <row r="11" spans="1:14" x14ac:dyDescent="0.25">
      <c r="F11" s="116" t="s">
        <v>305</v>
      </c>
      <c r="M11" s="116" t="s">
        <v>306</v>
      </c>
    </row>
    <row r="12" spans="1:14" ht="28.5" x14ac:dyDescent="0.25">
      <c r="A12" s="117" t="s">
        <v>232</v>
      </c>
      <c r="B12" s="117" t="s">
        <v>307</v>
      </c>
      <c r="C12" s="117" t="s">
        <v>308</v>
      </c>
      <c r="D12" s="117" t="s">
        <v>274</v>
      </c>
      <c r="E12" s="117" t="s">
        <v>309</v>
      </c>
      <c r="F12" s="117" t="s">
        <v>310</v>
      </c>
      <c r="G12" s="117" t="s">
        <v>311</v>
      </c>
      <c r="H12" s="117" t="s">
        <v>312</v>
      </c>
      <c r="I12" s="117" t="s">
        <v>313</v>
      </c>
      <c r="J12" s="117" t="s">
        <v>60</v>
      </c>
      <c r="M12" s="116" t="s">
        <v>314</v>
      </c>
    </row>
    <row r="13" spans="1:14" x14ac:dyDescent="0.25">
      <c r="A13" s="122">
        <v>1</v>
      </c>
      <c r="B13" s="123">
        <v>35557</v>
      </c>
      <c r="C13" s="119" t="s">
        <v>315</v>
      </c>
      <c r="D13" s="119" t="str">
        <f>VLOOKUP(LEFT(C13,2),$A$4:$D$8,2,0)</f>
        <v>Sữa Chua Dừa</v>
      </c>
      <c r="E13" s="119">
        <v>128</v>
      </c>
      <c r="F13" s="119">
        <f>INT(E13/24)</f>
        <v>5</v>
      </c>
      <c r="G13" s="119">
        <f>MOD(E13,24)</f>
        <v>8</v>
      </c>
      <c r="H13" s="119">
        <f>24*F13*VLOOKUP(LEFT(C13,2),$A$4:$D$8,3,0)+G13*VLOOKUP(LEFT(C13,2),$A$4:$D$8,4,0)</f>
        <v>258400</v>
      </c>
      <c r="I13" s="119">
        <f>H13*VLOOKUP(RIGHT(C13,1),$F$4:$G$8,2,0)</f>
        <v>5168</v>
      </c>
      <c r="J13" s="119">
        <f>H13+I13</f>
        <v>263568</v>
      </c>
    </row>
    <row r="14" spans="1:14" x14ac:dyDescent="0.25">
      <c r="A14" s="122">
        <v>2</v>
      </c>
      <c r="B14" s="123">
        <v>35560</v>
      </c>
      <c r="C14" s="119" t="s">
        <v>316</v>
      </c>
      <c r="D14" s="119" t="str">
        <f t="shared" ref="D14:D32" si="0">VLOOKUP(LEFT(C14,2),$A$4:$D$8,2,0)</f>
        <v>Sữa Chua Chanh</v>
      </c>
      <c r="E14" s="119">
        <v>325</v>
      </c>
      <c r="F14" s="119">
        <f t="shared" ref="F14:F32" si="1">INT(E14/24)</f>
        <v>13</v>
      </c>
      <c r="G14" s="119">
        <f t="shared" ref="G14:G32" si="2">MOD(E14,24)</f>
        <v>13</v>
      </c>
      <c r="H14" s="119">
        <f t="shared" ref="H14:H32" si="3">24*F14*VLOOKUP(LEFT(C14,2),$A$4:$D$8,3,0)+G14*VLOOKUP(LEFT(C14,2),$A$4:$D$8,4,0)</f>
        <v>783900</v>
      </c>
      <c r="I14" s="119">
        <f t="shared" ref="I14:I32" si="4">H14*VLOOKUP(RIGHT(C14,1),$F$4:$G$8,2,0)</f>
        <v>23517</v>
      </c>
      <c r="J14" s="119">
        <f t="shared" ref="J14:J32" si="5">H14+I14</f>
        <v>807417</v>
      </c>
    </row>
    <row r="15" spans="1:14" x14ac:dyDescent="0.25">
      <c r="A15" s="122">
        <v>3</v>
      </c>
      <c r="B15" s="123">
        <v>35565</v>
      </c>
      <c r="C15" s="119" t="s">
        <v>317</v>
      </c>
      <c r="D15" s="119" t="str">
        <f t="shared" si="0"/>
        <v>Sữa Chua Dâu</v>
      </c>
      <c r="E15" s="119">
        <v>456</v>
      </c>
      <c r="F15" s="119">
        <f t="shared" si="1"/>
        <v>19</v>
      </c>
      <c r="G15" s="119">
        <f t="shared" si="2"/>
        <v>0</v>
      </c>
      <c r="H15" s="119">
        <f t="shared" si="3"/>
        <v>1003200</v>
      </c>
      <c r="I15" s="119">
        <f t="shared" si="4"/>
        <v>30096</v>
      </c>
      <c r="J15" s="119">
        <f t="shared" si="5"/>
        <v>1033296</v>
      </c>
    </row>
    <row r="16" spans="1:14" x14ac:dyDescent="0.25">
      <c r="A16" s="122">
        <v>4</v>
      </c>
      <c r="B16" s="123">
        <v>35572</v>
      </c>
      <c r="C16" s="119" t="s">
        <v>318</v>
      </c>
      <c r="D16" s="119" t="str">
        <f t="shared" si="0"/>
        <v>Sữa Chua Dừa</v>
      </c>
      <c r="E16" s="119">
        <v>2130</v>
      </c>
      <c r="F16" s="119">
        <f t="shared" si="1"/>
        <v>88</v>
      </c>
      <c r="G16" s="119">
        <f t="shared" si="2"/>
        <v>18</v>
      </c>
      <c r="H16" s="119">
        <f t="shared" si="3"/>
        <v>4265400</v>
      </c>
      <c r="I16" s="119">
        <f t="shared" si="4"/>
        <v>21327</v>
      </c>
      <c r="J16" s="119">
        <f t="shared" si="5"/>
        <v>4286727</v>
      </c>
    </row>
    <row r="17" spans="1:10" x14ac:dyDescent="0.25">
      <c r="A17" s="122">
        <v>5</v>
      </c>
      <c r="B17" s="123">
        <v>35579</v>
      </c>
      <c r="C17" s="119" t="s">
        <v>319</v>
      </c>
      <c r="D17" s="119" t="str">
        <f t="shared" si="0"/>
        <v>Sữa Chua Dừa</v>
      </c>
      <c r="E17" s="119">
        <v>1345</v>
      </c>
      <c r="F17" s="119">
        <f t="shared" si="1"/>
        <v>56</v>
      </c>
      <c r="G17" s="119">
        <f t="shared" si="2"/>
        <v>1</v>
      </c>
      <c r="H17" s="119">
        <f t="shared" si="3"/>
        <v>2690300</v>
      </c>
      <c r="I17" s="119">
        <f t="shared" si="4"/>
        <v>67257.5</v>
      </c>
      <c r="J17" s="119">
        <f t="shared" si="5"/>
        <v>2757557.5</v>
      </c>
    </row>
    <row r="18" spans="1:10" x14ac:dyDescent="0.25">
      <c r="A18" s="122">
        <v>6</v>
      </c>
      <c r="B18" s="123">
        <v>35582</v>
      </c>
      <c r="C18" s="119" t="s">
        <v>320</v>
      </c>
      <c r="D18" s="119" t="str">
        <f t="shared" si="0"/>
        <v>Sữa Chua Vải</v>
      </c>
      <c r="E18" s="119">
        <v>976</v>
      </c>
      <c r="F18" s="119">
        <f t="shared" si="1"/>
        <v>40</v>
      </c>
      <c r="G18" s="119">
        <f t="shared" si="2"/>
        <v>16</v>
      </c>
      <c r="H18" s="119">
        <f t="shared" si="3"/>
        <v>2248000</v>
      </c>
      <c r="I18" s="119">
        <f t="shared" si="4"/>
        <v>44960</v>
      </c>
      <c r="J18" s="119">
        <f t="shared" si="5"/>
        <v>2292960</v>
      </c>
    </row>
    <row r="19" spans="1:10" x14ac:dyDescent="0.25">
      <c r="A19" s="122">
        <v>7</v>
      </c>
      <c r="B19" s="123">
        <v>35584</v>
      </c>
      <c r="C19" s="119" t="s">
        <v>321</v>
      </c>
      <c r="D19" s="119" t="str">
        <f t="shared" si="0"/>
        <v>Sữa Chua Dâu</v>
      </c>
      <c r="E19" s="119">
        <v>159</v>
      </c>
      <c r="F19" s="119">
        <f t="shared" si="1"/>
        <v>6</v>
      </c>
      <c r="G19" s="119">
        <f t="shared" si="2"/>
        <v>15</v>
      </c>
      <c r="H19" s="119">
        <f t="shared" si="3"/>
        <v>354300</v>
      </c>
      <c r="I19" s="119">
        <f t="shared" si="4"/>
        <v>7086</v>
      </c>
      <c r="J19" s="119">
        <f t="shared" si="5"/>
        <v>361386</v>
      </c>
    </row>
    <row r="20" spans="1:10" x14ac:dyDescent="0.25">
      <c r="A20" s="122">
        <v>8</v>
      </c>
      <c r="B20" s="123">
        <v>35590</v>
      </c>
      <c r="C20" s="119" t="s">
        <v>322</v>
      </c>
      <c r="D20" s="119" t="str">
        <f t="shared" si="0"/>
        <v>Sữa Tươi TT</v>
      </c>
      <c r="E20" s="119">
        <v>1259</v>
      </c>
      <c r="F20" s="119">
        <f t="shared" si="1"/>
        <v>52</v>
      </c>
      <c r="G20" s="119">
        <f t="shared" si="2"/>
        <v>11</v>
      </c>
      <c r="H20" s="119">
        <f t="shared" si="3"/>
        <v>3277800</v>
      </c>
      <c r="I20" s="119">
        <f t="shared" si="4"/>
        <v>81945</v>
      </c>
      <c r="J20" s="119">
        <f t="shared" si="5"/>
        <v>3359745</v>
      </c>
    </row>
    <row r="21" spans="1:10" x14ac:dyDescent="0.25">
      <c r="A21" s="122">
        <v>9</v>
      </c>
      <c r="B21" s="123">
        <v>35595</v>
      </c>
      <c r="C21" s="119" t="s">
        <v>323</v>
      </c>
      <c r="D21" s="119" t="str">
        <f t="shared" si="0"/>
        <v>Sữa Tươi TT</v>
      </c>
      <c r="E21" s="119">
        <v>532</v>
      </c>
      <c r="F21" s="119">
        <f t="shared" si="1"/>
        <v>22</v>
      </c>
      <c r="G21" s="119">
        <f t="shared" si="2"/>
        <v>4</v>
      </c>
      <c r="H21" s="119">
        <f t="shared" si="3"/>
        <v>1384800</v>
      </c>
      <c r="I21" s="119">
        <f t="shared" si="4"/>
        <v>6924</v>
      </c>
      <c r="J21" s="119">
        <f t="shared" si="5"/>
        <v>1391724</v>
      </c>
    </row>
    <row r="22" spans="1:10" x14ac:dyDescent="0.25">
      <c r="A22" s="122">
        <v>10</v>
      </c>
      <c r="B22" s="123">
        <v>35601</v>
      </c>
      <c r="C22" s="119" t="s">
        <v>324</v>
      </c>
      <c r="D22" s="119" t="str">
        <f t="shared" si="0"/>
        <v>Sữa Chua Vải</v>
      </c>
      <c r="E22" s="119">
        <v>450</v>
      </c>
      <c r="F22" s="119">
        <f t="shared" si="1"/>
        <v>18</v>
      </c>
      <c r="G22" s="119">
        <f t="shared" si="2"/>
        <v>18</v>
      </c>
      <c r="H22" s="119">
        <f t="shared" si="3"/>
        <v>1038600</v>
      </c>
      <c r="I22" s="119">
        <f t="shared" si="4"/>
        <v>25965</v>
      </c>
      <c r="J22" s="119">
        <f t="shared" si="5"/>
        <v>1064565</v>
      </c>
    </row>
    <row r="23" spans="1:10" x14ac:dyDescent="0.25">
      <c r="A23" s="122">
        <v>11</v>
      </c>
      <c r="B23" s="123">
        <v>35588</v>
      </c>
      <c r="C23" s="119" t="s">
        <v>315</v>
      </c>
      <c r="D23" s="119" t="str">
        <f t="shared" si="0"/>
        <v>Sữa Chua Dừa</v>
      </c>
      <c r="E23" s="119">
        <v>152</v>
      </c>
      <c r="F23" s="119">
        <f t="shared" si="1"/>
        <v>6</v>
      </c>
      <c r="G23" s="119">
        <f t="shared" si="2"/>
        <v>8</v>
      </c>
      <c r="H23" s="119">
        <f t="shared" si="3"/>
        <v>306400</v>
      </c>
      <c r="I23" s="119">
        <f t="shared" si="4"/>
        <v>6128</v>
      </c>
      <c r="J23" s="119">
        <f t="shared" si="5"/>
        <v>312528</v>
      </c>
    </row>
    <row r="24" spans="1:10" x14ac:dyDescent="0.25">
      <c r="A24" s="122">
        <v>12</v>
      </c>
      <c r="B24" s="123">
        <v>35560</v>
      </c>
      <c r="C24" s="119" t="s">
        <v>325</v>
      </c>
      <c r="D24" s="119" t="str">
        <f t="shared" si="0"/>
        <v>Sữa Chua Dừa</v>
      </c>
      <c r="E24" s="119">
        <v>349</v>
      </c>
      <c r="F24" s="119">
        <f t="shared" si="1"/>
        <v>14</v>
      </c>
      <c r="G24" s="119">
        <f t="shared" si="2"/>
        <v>13</v>
      </c>
      <c r="H24" s="119">
        <f t="shared" si="3"/>
        <v>701900</v>
      </c>
      <c r="I24" s="119">
        <f t="shared" si="4"/>
        <v>21057</v>
      </c>
      <c r="J24" s="119">
        <f t="shared" si="5"/>
        <v>722957</v>
      </c>
    </row>
    <row r="25" spans="1:10" x14ac:dyDescent="0.25">
      <c r="A25" s="122">
        <v>13</v>
      </c>
      <c r="B25" s="123">
        <v>35565</v>
      </c>
      <c r="C25" s="119" t="s">
        <v>317</v>
      </c>
      <c r="D25" s="119" t="str">
        <f t="shared" si="0"/>
        <v>Sữa Chua Dâu</v>
      </c>
      <c r="E25" s="119">
        <v>480</v>
      </c>
      <c r="F25" s="119">
        <f t="shared" si="1"/>
        <v>20</v>
      </c>
      <c r="G25" s="119">
        <f t="shared" si="2"/>
        <v>0</v>
      </c>
      <c r="H25" s="119">
        <f t="shared" si="3"/>
        <v>1056000</v>
      </c>
      <c r="I25" s="119">
        <f t="shared" si="4"/>
        <v>31680</v>
      </c>
      <c r="J25" s="119">
        <f t="shared" si="5"/>
        <v>1087680</v>
      </c>
    </row>
    <row r="26" spans="1:10" x14ac:dyDescent="0.25">
      <c r="A26" s="122">
        <v>14</v>
      </c>
      <c r="B26" s="123">
        <v>35572</v>
      </c>
      <c r="C26" s="119" t="s">
        <v>326</v>
      </c>
      <c r="D26" s="119" t="str">
        <f t="shared" si="0"/>
        <v>Sữa Chua Dừa</v>
      </c>
      <c r="E26" s="119">
        <v>2154</v>
      </c>
      <c r="F26" s="119">
        <f t="shared" si="1"/>
        <v>89</v>
      </c>
      <c r="G26" s="119">
        <f t="shared" si="2"/>
        <v>18</v>
      </c>
      <c r="H26" s="119">
        <f t="shared" si="3"/>
        <v>4313400</v>
      </c>
      <c r="I26" s="119">
        <f t="shared" si="4"/>
        <v>21567</v>
      </c>
      <c r="J26" s="119">
        <f t="shared" si="5"/>
        <v>4334967</v>
      </c>
    </row>
    <row r="27" spans="1:10" x14ac:dyDescent="0.25">
      <c r="A27" s="122">
        <v>15</v>
      </c>
      <c r="B27" s="123">
        <v>35579</v>
      </c>
      <c r="C27" s="119" t="s">
        <v>319</v>
      </c>
      <c r="D27" s="119" t="str">
        <f t="shared" si="0"/>
        <v>Sữa Chua Dừa</v>
      </c>
      <c r="E27" s="119">
        <v>1369</v>
      </c>
      <c r="F27" s="119">
        <f t="shared" si="1"/>
        <v>57</v>
      </c>
      <c r="G27" s="119">
        <f t="shared" si="2"/>
        <v>1</v>
      </c>
      <c r="H27" s="119">
        <f t="shared" si="3"/>
        <v>2738300</v>
      </c>
      <c r="I27" s="119">
        <f t="shared" si="4"/>
        <v>68457.5</v>
      </c>
      <c r="J27" s="119">
        <f t="shared" si="5"/>
        <v>2806757.5</v>
      </c>
    </row>
    <row r="28" spans="1:10" x14ac:dyDescent="0.25">
      <c r="A28" s="122">
        <v>16</v>
      </c>
      <c r="B28" s="123">
        <v>35582</v>
      </c>
      <c r="C28" s="119" t="s">
        <v>320</v>
      </c>
      <c r="D28" s="119" t="str">
        <f t="shared" si="0"/>
        <v>Sữa Chua Vải</v>
      </c>
      <c r="E28" s="119">
        <v>1000</v>
      </c>
      <c r="F28" s="119">
        <f t="shared" si="1"/>
        <v>41</v>
      </c>
      <c r="G28" s="119">
        <f t="shared" si="2"/>
        <v>16</v>
      </c>
      <c r="H28" s="119">
        <f t="shared" si="3"/>
        <v>2303200</v>
      </c>
      <c r="I28" s="119">
        <f t="shared" si="4"/>
        <v>46064</v>
      </c>
      <c r="J28" s="119">
        <f t="shared" si="5"/>
        <v>2349264</v>
      </c>
    </row>
    <row r="29" spans="1:10" x14ac:dyDescent="0.25">
      <c r="A29" s="122">
        <v>17</v>
      </c>
      <c r="B29" s="123">
        <v>35584</v>
      </c>
      <c r="C29" s="119" t="s">
        <v>321</v>
      </c>
      <c r="D29" s="119" t="str">
        <f t="shared" si="0"/>
        <v>Sữa Chua Dâu</v>
      </c>
      <c r="E29" s="119">
        <v>183</v>
      </c>
      <c r="F29" s="119">
        <f t="shared" si="1"/>
        <v>7</v>
      </c>
      <c r="G29" s="119">
        <f t="shared" si="2"/>
        <v>15</v>
      </c>
      <c r="H29" s="119">
        <f t="shared" si="3"/>
        <v>407100</v>
      </c>
      <c r="I29" s="119">
        <f t="shared" si="4"/>
        <v>8142</v>
      </c>
      <c r="J29" s="119">
        <f t="shared" si="5"/>
        <v>415242</v>
      </c>
    </row>
    <row r="30" spans="1:10" x14ac:dyDescent="0.25">
      <c r="A30" s="122">
        <v>18</v>
      </c>
      <c r="B30" s="123">
        <v>35590</v>
      </c>
      <c r="C30" s="119" t="s">
        <v>322</v>
      </c>
      <c r="D30" s="119" t="str">
        <f t="shared" si="0"/>
        <v>Sữa Tươi TT</v>
      </c>
      <c r="E30" s="119">
        <v>1283</v>
      </c>
      <c r="F30" s="119">
        <f t="shared" si="1"/>
        <v>53</v>
      </c>
      <c r="G30" s="119">
        <f t="shared" si="2"/>
        <v>11</v>
      </c>
      <c r="H30" s="119">
        <f t="shared" si="3"/>
        <v>3340200</v>
      </c>
      <c r="I30" s="119">
        <f t="shared" si="4"/>
        <v>83505</v>
      </c>
      <c r="J30" s="119">
        <f t="shared" si="5"/>
        <v>3423705</v>
      </c>
    </row>
    <row r="31" spans="1:10" x14ac:dyDescent="0.25">
      <c r="A31" s="122">
        <v>19</v>
      </c>
      <c r="B31" s="123">
        <v>35595</v>
      </c>
      <c r="C31" s="119" t="s">
        <v>323</v>
      </c>
      <c r="D31" s="119" t="str">
        <f t="shared" si="0"/>
        <v>Sữa Tươi TT</v>
      </c>
      <c r="E31" s="119">
        <v>556</v>
      </c>
      <c r="F31" s="119">
        <f t="shared" si="1"/>
        <v>23</v>
      </c>
      <c r="G31" s="119">
        <f t="shared" si="2"/>
        <v>4</v>
      </c>
      <c r="H31" s="119">
        <f t="shared" si="3"/>
        <v>1447200</v>
      </c>
      <c r="I31" s="119">
        <f t="shared" si="4"/>
        <v>7236</v>
      </c>
      <c r="J31" s="119">
        <f t="shared" si="5"/>
        <v>1454436</v>
      </c>
    </row>
    <row r="32" spans="1:10" x14ac:dyDescent="0.25">
      <c r="A32" s="122">
        <v>20</v>
      </c>
      <c r="B32" s="123">
        <v>35601</v>
      </c>
      <c r="C32" s="119" t="s">
        <v>324</v>
      </c>
      <c r="D32" s="119" t="str">
        <f t="shared" si="0"/>
        <v>Sữa Chua Vải</v>
      </c>
      <c r="E32" s="119">
        <v>474</v>
      </c>
      <c r="F32" s="119">
        <f t="shared" si="1"/>
        <v>19</v>
      </c>
      <c r="G32" s="119">
        <f t="shared" si="2"/>
        <v>18</v>
      </c>
      <c r="H32" s="119">
        <f t="shared" si="3"/>
        <v>1093800</v>
      </c>
      <c r="I32" s="119">
        <f t="shared" si="4"/>
        <v>27345</v>
      </c>
      <c r="J32" s="119">
        <f t="shared" si="5"/>
        <v>1121145</v>
      </c>
    </row>
  </sheetData>
  <mergeCells count="3">
    <mergeCell ref="A2:D2"/>
    <mergeCell ref="F2:G2"/>
    <mergeCell ref="D10:G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Các hàm xử lý chuỗi</vt:lpstr>
      <vt:lpstr>Các hàm ngày tháng thời gian</vt:lpstr>
      <vt:lpstr>Bảng tính tiền nước</vt:lpstr>
      <vt:lpstr>Bảng kết quả học tập</vt:lpstr>
      <vt:lpstr>Bảng điểm học sinh</vt:lpstr>
      <vt:lpstr>Bảng kê hàng tồn kho</vt:lpstr>
      <vt:lpstr>Báo cáo tình hình kinh doanh</vt:lpstr>
      <vt:lpstr>Bảng thống kê bán hàng</vt:lpstr>
      <vt:lpstr>Báo cáo doanh thu</vt:lpstr>
      <vt:lpstr>Xếp loại điểm thi</vt:lpstr>
      <vt:lpstr>Kết quả tuyển sinh</vt:lpstr>
      <vt:lpstr>Bảng thống kê và tiêu thụ</vt:lpstr>
      <vt:lpstr>Thống kê cuộc gọi</vt:lpstr>
      <vt:lpstr>Xếp loại và tiền thưởng</vt:lpstr>
      <vt:lpstr>Bảng tính tiền khách sạn</vt:lpstr>
      <vt:lpstr>Xử lý điểm thi</vt:lpstr>
      <vt:lpstr>Bảng kiểm tra chất lượng</vt:lpstr>
      <vt:lpstr>Bảng lương</vt:lpstr>
      <vt:lpstr>Bảng tính tiền ks</vt:lpstr>
      <vt:lpstr>Bảng tính tiền thuê xe</vt:lpstr>
      <vt:lpstr>kết quả thi tuyển sinh</vt:lpstr>
      <vt:lpstr>Tình hình sản xuất nông sản</vt:lpstr>
    </vt:vector>
  </TitlesOfParts>
  <Company>Fall Creator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admin</cp:lastModifiedBy>
  <dcterms:created xsi:type="dcterms:W3CDTF">2018-06-09T08:01:16Z</dcterms:created>
  <dcterms:modified xsi:type="dcterms:W3CDTF">2020-09-08T04:19:10Z</dcterms:modified>
</cp:coreProperties>
</file>