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20CTT1\Thực hành NMCNTT\Tuan05\20120131_Giuaky_05\"/>
    </mc:Choice>
  </mc:AlternateContent>
  <xr:revisionPtr revIDLastSave="0" documentId="13_ncr:1_{699E1AC6-9D60-42CA-AE02-AC4D430B321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Sheet1!$A$2:$K$12</definedName>
    <definedName name="_xlnm.Criteria" localSheetId="0">Sheet1!$A$51:$A$52</definedName>
    <definedName name="_xlnm.Extract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" i="1" l="1"/>
  <c r="D70" i="1"/>
  <c r="B70" i="1"/>
  <c r="C69" i="1"/>
  <c r="D69" i="1"/>
  <c r="B69" i="1"/>
  <c r="C68" i="1"/>
  <c r="D68" i="1"/>
  <c r="B68" i="1"/>
  <c r="C67" i="1"/>
  <c r="D67" i="1"/>
  <c r="B67" i="1"/>
  <c r="C4" i="1"/>
  <c r="C5" i="1"/>
  <c r="C6" i="1"/>
  <c r="C7" i="1"/>
  <c r="C8" i="1"/>
  <c r="C9" i="1"/>
  <c r="C10" i="1"/>
  <c r="C11" i="1"/>
  <c r="C12" i="1"/>
  <c r="C3" i="1"/>
  <c r="D63" i="1" s="1"/>
  <c r="D62" i="1"/>
  <c r="D61" i="1"/>
  <c r="D60" i="1"/>
  <c r="D58" i="1"/>
  <c r="B62" i="1" l="1"/>
  <c r="B60" i="1"/>
  <c r="B57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B4" i="1"/>
  <c r="B5" i="1"/>
  <c r="B6" i="1"/>
  <c r="B7" i="1"/>
  <c r="B8" i="1"/>
  <c r="B9" i="1"/>
  <c r="B10" i="1"/>
  <c r="B11" i="1"/>
  <c r="B12" i="1"/>
  <c r="B3" i="1"/>
  <c r="O24" i="1"/>
  <c r="F4" i="1"/>
  <c r="F5" i="1"/>
  <c r="F6" i="1"/>
  <c r="F7" i="1"/>
  <c r="F8" i="1"/>
  <c r="F9" i="1"/>
  <c r="F10" i="1"/>
  <c r="F11" i="1"/>
  <c r="F12" i="1"/>
  <c r="F3" i="1"/>
  <c r="B61" i="1" l="1"/>
  <c r="D59" i="1"/>
  <c r="D57" i="1"/>
  <c r="B63" i="1"/>
  <c r="B58" i="1"/>
  <c r="B59" i="1"/>
</calcChain>
</file>

<file path=xl/sharedStrings.xml><?xml version="1.0" encoding="utf-8"?>
<sst xmlns="http://schemas.openxmlformats.org/spreadsheetml/2006/main" count="201" uniqueCount="66">
  <si>
    <t>Loại</t>
  </si>
  <si>
    <t>Mã hàng</t>
  </si>
  <si>
    <t>Tên hàng</t>
  </si>
  <si>
    <t>BÁO CÁO TÌNH HÌNH KINH DOANH</t>
  </si>
  <si>
    <t>Ngày CT</t>
  </si>
  <si>
    <t>Nhập kho</t>
  </si>
  <si>
    <t>Xuất kho</t>
  </si>
  <si>
    <t>Tồn kho</t>
  </si>
  <si>
    <t>T-1</t>
  </si>
  <si>
    <t>C-2</t>
  </si>
  <si>
    <t>M-1</t>
  </si>
  <si>
    <t>M-3</t>
  </si>
  <si>
    <t>B-2</t>
  </si>
  <si>
    <t>N-1</t>
  </si>
  <si>
    <t>T-3</t>
  </si>
  <si>
    <t>B-3</t>
  </si>
  <si>
    <t>N-2</t>
  </si>
  <si>
    <t>C-1</t>
  </si>
  <si>
    <t>Tôm</t>
  </si>
  <si>
    <t>Cá</t>
  </si>
  <si>
    <t>Bào ngư</t>
  </si>
  <si>
    <t>Nghêu</t>
  </si>
  <si>
    <t>Mực</t>
  </si>
  <si>
    <t xml:space="preserve">Loại </t>
  </si>
  <si>
    <t>DANH SÁCH MẶT HÀNG LOẠI 1</t>
  </si>
  <si>
    <t>&gt;=500</t>
  </si>
  <si>
    <t>&gt;400</t>
  </si>
  <si>
    <t>DANH SÁCH CÁC MẶT HÀNG CÓ NHẬP KHO &gt;=500 VÀ TỒN KHO &gt;400</t>
  </si>
  <si>
    <t>&gt;=600</t>
  </si>
  <si>
    <t>DANH SÁCH MẶT HÀNG LÀ TÔM VÀ TỒN KHO &gt;=600</t>
  </si>
  <si>
    <t>&lt;500</t>
  </si>
  <si>
    <t>DANH SÁCH MẶT HÀNG CÓ NHẬP KHO, XUẤT KHO VÀ TỒN KHO &lt;500</t>
  </si>
  <si>
    <t>Tháng</t>
  </si>
  <si>
    <t>DANH SÁCH CÁC MẶT HÀNG XUẤT KHO TRONG THÁNG 5 HOẶC THÁNG 10</t>
  </si>
  <si>
    <t>Kí tự đầu mã hàng</t>
  </si>
  <si>
    <t>Ngày xuất kho</t>
  </si>
  <si>
    <t>&gt;=1</t>
  </si>
  <si>
    <t>&lt;=15</t>
  </si>
  <si>
    <t>DANH SÁCH MẶT HÀNG CÓ KÍ TỰ ĐẦU LÀ "C" HOẶC "B" VÀ XUẤT KHO TỪ NGÀY 1 ĐẾN NGÀY 15</t>
  </si>
  <si>
    <t>BẢNG THỐNG KÊ</t>
  </si>
  <si>
    <t>Số mặt hàng có mã hàng bắt đầu bằng chữ T</t>
  </si>
  <si>
    <t>Số lượng mặt hàng loại 2</t>
  </si>
  <si>
    <t>Tổng nhập kho các mặt hàng loại 3</t>
  </si>
  <si>
    <t>Tổng xuất kho của các mặt hàng tôm</t>
  </si>
  <si>
    <t>Giá trị lớn nhất Xuất Kho của mặt hàng Mực</t>
  </si>
  <si>
    <t>Giá trị nhỏ nhất tồn kho của các mặt hàng loại 2</t>
  </si>
  <si>
    <t>Tổng tồn kho của các mặt hàng loại 1 và loại 2</t>
  </si>
  <si>
    <t>Tổng nhập kho và xuất kho của các mặt hàng loại 3</t>
  </si>
  <si>
    <t>Tổng tồn kho của mặt hàng Bào ngư và Nghêu</t>
  </si>
  <si>
    <t>Tổng xuất kho của các mặt hàng tôm loại 1 và mực loại 3</t>
  </si>
  <si>
    <t>Giá trị nhập kho nhỏ nhất của các mặt hàng có tồn kho &gt;=500</t>
  </si>
  <si>
    <t>Tổng tồn kho của các mặt hàng có nhập kho &lt;500 và xuất kho &gt;=200</t>
  </si>
  <si>
    <t>&gt;=200</t>
  </si>
  <si>
    <t>Tổng tồn kho các mặt hàng loại 1 trong tháng 10</t>
  </si>
  <si>
    <t>Thứ trong tuần</t>
  </si>
  <si>
    <t>Tổng nhập kho và xuất kho trong ngày thứ bảy và chủ nhật</t>
  </si>
  <si>
    <t>TÌNH HÌNH KINH DOANH</t>
  </si>
  <si>
    <t>Điều kiện câu 1a</t>
  </si>
  <si>
    <t>Điều kiện câu 1b</t>
  </si>
  <si>
    <t>Điều kiện câu 1c</t>
  </si>
  <si>
    <t>Điều kiện câu 1d</t>
  </si>
  <si>
    <t>Điều kiện câu 1e</t>
  </si>
  <si>
    <t>Điều kiện câu 1f</t>
  </si>
  <si>
    <t>Điều kiện câu 2k</t>
  </si>
  <si>
    <t>Điều kiện câu 2l</t>
  </si>
  <si>
    <t>Điều kiện câu 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</si>
</sst>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Arial"/>
    </font>
    <font>
      <sz val="8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9" fontId="2" fillId="0" borderId="0" xfId="0" applyNumberFormat="1" applyFont="1"/>
    <xf numFmtId="14" fontId="2" fillId="0" borderId="0" xfId="0" applyNumberFormat="1" applyFont="1"/>
    <xf numFmtId="1" fontId="2" fillId="0" borderId="0" xfId="0" applyNumberFormat="1" applyFont="1"/>
    <xf numFmtId="0" fontId="2" fillId="0" borderId="0" xfId="0" applyNumberFormat="1" applyFont="1"/>
    <xf numFmtId="1" fontId="2" fillId="0" borderId="0" xfId="0" applyNumberFormat="1" applyFont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1" fontId="2" fillId="0" borderId="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thống kê tình hình kinh doanh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7293800387123442"/>
          <c:w val="0.87753018372703417"/>
          <c:h val="0.61956765820939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Nhập kho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Sheet1!$A$67:$A$70</c:f>
              <c:strCache>
                <c:ptCount val="4"/>
                <c:pt idx="0">
                  <c:v>Mực</c:v>
                </c:pt>
                <c:pt idx="1">
                  <c:v>Bào ngư</c:v>
                </c:pt>
                <c:pt idx="2">
                  <c:v>Nghêu</c:v>
                </c:pt>
                <c:pt idx="3">
                  <c:v>Cá</c:v>
                </c:pt>
              </c:strCache>
            </c:strRef>
          </c:cat>
          <c:val>
            <c:numRef>
              <c:f>Sheet1!$B$67:$B$70</c:f>
              <c:numCache>
                <c:formatCode>General</c:formatCode>
                <c:ptCount val="4"/>
                <c:pt idx="0">
                  <c:v>944</c:v>
                </c:pt>
                <c:pt idx="1">
                  <c:v>1301</c:v>
                </c:pt>
                <c:pt idx="2">
                  <c:v>908</c:v>
                </c:pt>
                <c:pt idx="3">
                  <c:v>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F-423C-ACDC-6B171C4A6EA8}"/>
            </c:ext>
          </c:extLst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Xuất kho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Sheet1!$A$67:$A$70</c:f>
              <c:strCache>
                <c:ptCount val="4"/>
                <c:pt idx="0">
                  <c:v>Mực</c:v>
                </c:pt>
                <c:pt idx="1">
                  <c:v>Bào ngư</c:v>
                </c:pt>
                <c:pt idx="2">
                  <c:v>Nghêu</c:v>
                </c:pt>
                <c:pt idx="3">
                  <c:v>Cá</c:v>
                </c:pt>
              </c:strCache>
            </c:strRef>
          </c:cat>
          <c:val>
            <c:numRef>
              <c:f>Sheet1!$C$67:$C$70</c:f>
              <c:numCache>
                <c:formatCode>General</c:formatCode>
                <c:ptCount val="4"/>
                <c:pt idx="0">
                  <c:v>313</c:v>
                </c:pt>
                <c:pt idx="1">
                  <c:v>383</c:v>
                </c:pt>
                <c:pt idx="2">
                  <c:v>356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F-423C-ACDC-6B171C4A6EA8}"/>
            </c:ext>
          </c:extLst>
        </c:ser>
        <c:ser>
          <c:idx val="2"/>
          <c:order val="2"/>
          <c:tx>
            <c:strRef>
              <c:f>Sheet1!$D$66</c:f>
              <c:strCache>
                <c:ptCount val="1"/>
                <c:pt idx="0">
                  <c:v>Tồn kho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Sheet1!$A$67:$A$70</c:f>
              <c:strCache>
                <c:ptCount val="4"/>
                <c:pt idx="0">
                  <c:v>Mực</c:v>
                </c:pt>
                <c:pt idx="1">
                  <c:v>Bào ngư</c:v>
                </c:pt>
                <c:pt idx="2">
                  <c:v>Nghêu</c:v>
                </c:pt>
                <c:pt idx="3">
                  <c:v>Cá</c:v>
                </c:pt>
              </c:strCache>
            </c:strRef>
          </c:cat>
          <c:val>
            <c:numRef>
              <c:f>Sheet1!$D$67:$D$70</c:f>
              <c:numCache>
                <c:formatCode>General</c:formatCode>
                <c:ptCount val="4"/>
                <c:pt idx="0">
                  <c:v>631</c:v>
                </c:pt>
                <c:pt idx="1">
                  <c:v>918</c:v>
                </c:pt>
                <c:pt idx="2">
                  <c:v>552</c:v>
                </c:pt>
                <c:pt idx="3">
                  <c:v>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FF-423C-ACDC-6B171C4A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673744"/>
        <c:axId val="1028702912"/>
      </c:barChart>
      <c:catAx>
        <c:axId val="10346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02912"/>
        <c:crosses val="autoZero"/>
        <c:auto val="1"/>
        <c:lblAlgn val="ctr"/>
        <c:lblOffset val="100"/>
        <c:noMultiLvlLbl val="0"/>
      </c:catAx>
      <c:valAx>
        <c:axId val="10287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56</xdr:row>
      <xdr:rowOff>99060</xdr:rowOff>
    </xdr:from>
    <xdr:to>
      <xdr:col>9</xdr:col>
      <xdr:colOff>845820</xdr:colOff>
      <xdr:row>62</xdr:row>
      <xdr:rowOff>731520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F3711A5F-6A7D-4876-9AD2-863905609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"/>
  <sheetViews>
    <sheetView tabSelected="1" topLeftCell="A43" workbookViewId="0">
      <selection activeCell="N42" sqref="N42"/>
    </sheetView>
  </sheetViews>
  <sheetFormatPr defaultRowHeight="15.6" x14ac:dyDescent="0.3"/>
  <cols>
    <col min="1" max="1" width="13.453125" style="1" customWidth="1"/>
    <col min="2" max="2" width="15.7265625" style="1" bestFit="1" customWidth="1"/>
    <col min="3" max="3" width="15.6328125" style="1" bestFit="1" customWidth="1"/>
    <col min="4" max="4" width="17.81640625" style="1" customWidth="1"/>
    <col min="5" max="5" width="10.08984375" style="1" customWidth="1"/>
    <col min="6" max="8" width="9.90625" style="1" bestFit="1" customWidth="1"/>
    <col min="9" max="9" width="11.54296875" style="1" bestFit="1" customWidth="1"/>
    <col min="10" max="10" width="15.7265625" style="1" bestFit="1" customWidth="1"/>
    <col min="11" max="11" width="12.08984375" style="1" bestFit="1" customWidth="1"/>
    <col min="12" max="13" width="8.7265625" style="1"/>
    <col min="14" max="14" width="9.90625" style="1" bestFit="1" customWidth="1"/>
    <col min="15" max="15" width="8.7265625" style="1"/>
    <col min="16" max="17" width="10.90625" style="1" bestFit="1" customWidth="1"/>
    <col min="18" max="18" width="8.7265625" style="1"/>
    <col min="19" max="20" width="10.90625" style="1" bestFit="1" customWidth="1"/>
    <col min="21" max="16384" width="8.7265625" style="1"/>
  </cols>
  <sheetData>
    <row r="1" spans="1:18" ht="23.4" thickBot="1" x14ac:dyDescent="0.45">
      <c r="A1" s="66" t="s">
        <v>3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8" ht="16.8" thickTop="1" thickBot="1" x14ac:dyDescent="0.35">
      <c r="A2" s="30" t="s">
        <v>4</v>
      </c>
      <c r="B2" s="31" t="s">
        <v>32</v>
      </c>
      <c r="C2" s="31" t="s">
        <v>54</v>
      </c>
      <c r="D2" s="31" t="s">
        <v>1</v>
      </c>
      <c r="E2" s="31" t="s">
        <v>2</v>
      </c>
      <c r="F2" s="31" t="s">
        <v>0</v>
      </c>
      <c r="G2" s="31" t="s">
        <v>5</v>
      </c>
      <c r="H2" s="31" t="s">
        <v>6</v>
      </c>
      <c r="I2" s="31" t="s">
        <v>7</v>
      </c>
      <c r="J2" s="31" t="s">
        <v>34</v>
      </c>
      <c r="K2" s="32" t="s">
        <v>35</v>
      </c>
    </row>
    <row r="3" spans="1:18" ht="16.2" thickBot="1" x14ac:dyDescent="0.35">
      <c r="A3" s="19">
        <v>39002</v>
      </c>
      <c r="B3" s="20">
        <f>MONTH(A3)</f>
        <v>10</v>
      </c>
      <c r="C3" s="20">
        <f>WEEKDAY(A3,1)</f>
        <v>5</v>
      </c>
      <c r="D3" s="15" t="s">
        <v>8</v>
      </c>
      <c r="E3" s="15" t="s">
        <v>18</v>
      </c>
      <c r="F3" s="20">
        <f>RIGHT(D3,1)*1</f>
        <v>1</v>
      </c>
      <c r="G3" s="21">
        <v>871</v>
      </c>
      <c r="H3" s="21">
        <v>261</v>
      </c>
      <c r="I3" s="21">
        <v>610</v>
      </c>
      <c r="J3" s="15" t="str">
        <f>LEFT(D3,1)</f>
        <v>T</v>
      </c>
      <c r="K3" s="16">
        <f>DAY(A3)</f>
        <v>12</v>
      </c>
    </row>
    <row r="4" spans="1:18" ht="16.2" thickBot="1" x14ac:dyDescent="0.35">
      <c r="A4" s="19">
        <v>38902</v>
      </c>
      <c r="B4" s="20">
        <f t="shared" ref="B4:B12" si="0">MONTH(A4)</f>
        <v>7</v>
      </c>
      <c r="C4" s="20">
        <f t="shared" ref="C4:C12" si="1">WEEKDAY(A4,1)</f>
        <v>3</v>
      </c>
      <c r="D4" s="15" t="s">
        <v>9</v>
      </c>
      <c r="E4" s="15" t="s">
        <v>19</v>
      </c>
      <c r="F4" s="20">
        <f t="shared" ref="F4:F12" si="2">RIGHT(D4,1)*1</f>
        <v>2</v>
      </c>
      <c r="G4" s="21">
        <v>851</v>
      </c>
      <c r="H4" s="21">
        <v>24</v>
      </c>
      <c r="I4" s="21">
        <v>827</v>
      </c>
      <c r="J4" s="15" t="str">
        <f t="shared" ref="J4:J12" si="3">LEFT(D4,1)</f>
        <v>C</v>
      </c>
      <c r="K4" s="16">
        <f t="shared" ref="K4:K12" si="4">DAY(A4)</f>
        <v>4</v>
      </c>
    </row>
    <row r="5" spans="1:18" ht="16.2" thickBot="1" x14ac:dyDescent="0.35">
      <c r="A5" s="19">
        <v>38749</v>
      </c>
      <c r="B5" s="20">
        <f t="shared" si="0"/>
        <v>2</v>
      </c>
      <c r="C5" s="20">
        <f t="shared" si="1"/>
        <v>4</v>
      </c>
      <c r="D5" s="15" t="s">
        <v>10</v>
      </c>
      <c r="E5" s="15" t="s">
        <v>22</v>
      </c>
      <c r="F5" s="20">
        <f t="shared" si="2"/>
        <v>1</v>
      </c>
      <c r="G5" s="21">
        <v>263</v>
      </c>
      <c r="H5" s="21">
        <v>202</v>
      </c>
      <c r="I5" s="21">
        <v>61</v>
      </c>
      <c r="J5" s="15" t="str">
        <f t="shared" si="3"/>
        <v>M</v>
      </c>
      <c r="K5" s="16">
        <f t="shared" si="4"/>
        <v>1</v>
      </c>
    </row>
    <row r="6" spans="1:18" ht="16.2" thickBot="1" x14ac:dyDescent="0.35">
      <c r="A6" s="19">
        <v>38868</v>
      </c>
      <c r="B6" s="20">
        <f t="shared" si="0"/>
        <v>5</v>
      </c>
      <c r="C6" s="20">
        <f t="shared" si="1"/>
        <v>4</v>
      </c>
      <c r="D6" s="15" t="s">
        <v>11</v>
      </c>
      <c r="E6" s="15" t="s">
        <v>22</v>
      </c>
      <c r="F6" s="20">
        <f t="shared" si="2"/>
        <v>3</v>
      </c>
      <c r="G6" s="21">
        <v>681</v>
      </c>
      <c r="H6" s="21">
        <v>111</v>
      </c>
      <c r="I6" s="21">
        <v>570</v>
      </c>
      <c r="J6" s="15" t="str">
        <f t="shared" si="3"/>
        <v>M</v>
      </c>
      <c r="K6" s="16">
        <f t="shared" si="4"/>
        <v>31</v>
      </c>
    </row>
    <row r="7" spans="1:18" ht="16.2" thickBot="1" x14ac:dyDescent="0.35">
      <c r="A7" s="19">
        <v>38992</v>
      </c>
      <c r="B7" s="20">
        <f t="shared" si="0"/>
        <v>10</v>
      </c>
      <c r="C7" s="20">
        <f t="shared" si="1"/>
        <v>2</v>
      </c>
      <c r="D7" s="15" t="s">
        <v>12</v>
      </c>
      <c r="E7" s="15" t="s">
        <v>20</v>
      </c>
      <c r="F7" s="20">
        <f t="shared" si="2"/>
        <v>2</v>
      </c>
      <c r="G7" s="21">
        <v>405</v>
      </c>
      <c r="H7" s="21">
        <v>281</v>
      </c>
      <c r="I7" s="21">
        <v>124</v>
      </c>
      <c r="J7" s="15" t="str">
        <f t="shared" si="3"/>
        <v>B</v>
      </c>
      <c r="K7" s="16">
        <f t="shared" si="4"/>
        <v>2</v>
      </c>
    </row>
    <row r="8" spans="1:18" ht="16.2" thickBot="1" x14ac:dyDescent="0.35">
      <c r="A8" s="19">
        <v>38995</v>
      </c>
      <c r="B8" s="20">
        <f t="shared" si="0"/>
        <v>10</v>
      </c>
      <c r="C8" s="20">
        <f t="shared" si="1"/>
        <v>5</v>
      </c>
      <c r="D8" s="15" t="s">
        <v>13</v>
      </c>
      <c r="E8" s="15" t="s">
        <v>21</v>
      </c>
      <c r="F8" s="20">
        <f t="shared" si="2"/>
        <v>1</v>
      </c>
      <c r="G8" s="21">
        <v>401</v>
      </c>
      <c r="H8" s="21">
        <v>203</v>
      </c>
      <c r="I8" s="21">
        <v>198</v>
      </c>
      <c r="J8" s="15" t="str">
        <f t="shared" si="3"/>
        <v>N</v>
      </c>
      <c r="K8" s="16">
        <f t="shared" si="4"/>
        <v>5</v>
      </c>
    </row>
    <row r="9" spans="1:18" ht="16.2" thickBot="1" x14ac:dyDescent="0.35">
      <c r="A9" s="19">
        <v>38912</v>
      </c>
      <c r="B9" s="20">
        <f t="shared" si="0"/>
        <v>7</v>
      </c>
      <c r="C9" s="20">
        <f t="shared" si="1"/>
        <v>6</v>
      </c>
      <c r="D9" s="15" t="s">
        <v>14</v>
      </c>
      <c r="E9" s="15" t="s">
        <v>18</v>
      </c>
      <c r="F9" s="20">
        <f t="shared" si="2"/>
        <v>3</v>
      </c>
      <c r="G9" s="21">
        <v>639</v>
      </c>
      <c r="H9" s="21">
        <v>141</v>
      </c>
      <c r="I9" s="21">
        <v>498</v>
      </c>
      <c r="J9" s="15" t="str">
        <f t="shared" si="3"/>
        <v>T</v>
      </c>
      <c r="K9" s="16">
        <f t="shared" si="4"/>
        <v>14</v>
      </c>
    </row>
    <row r="10" spans="1:18" ht="16.2" thickBot="1" x14ac:dyDescent="0.35">
      <c r="A10" s="19">
        <v>39026</v>
      </c>
      <c r="B10" s="20">
        <f t="shared" si="0"/>
        <v>11</v>
      </c>
      <c r="C10" s="20">
        <f t="shared" si="1"/>
        <v>1</v>
      </c>
      <c r="D10" s="15" t="s">
        <v>15</v>
      </c>
      <c r="E10" s="15" t="s">
        <v>20</v>
      </c>
      <c r="F10" s="20">
        <f t="shared" si="2"/>
        <v>3</v>
      </c>
      <c r="G10" s="21">
        <v>896</v>
      </c>
      <c r="H10" s="21">
        <v>102</v>
      </c>
      <c r="I10" s="21">
        <v>794</v>
      </c>
      <c r="J10" s="15" t="str">
        <f t="shared" si="3"/>
        <v>B</v>
      </c>
      <c r="K10" s="16">
        <f t="shared" si="4"/>
        <v>5</v>
      </c>
    </row>
    <row r="11" spans="1:18" ht="16.2" thickBot="1" x14ac:dyDescent="0.35">
      <c r="A11" s="19">
        <v>38857</v>
      </c>
      <c r="B11" s="20">
        <f t="shared" si="0"/>
        <v>5</v>
      </c>
      <c r="C11" s="20">
        <f t="shared" si="1"/>
        <v>7</v>
      </c>
      <c r="D11" s="15" t="s">
        <v>16</v>
      </c>
      <c r="E11" s="15" t="s">
        <v>21</v>
      </c>
      <c r="F11" s="20">
        <f t="shared" si="2"/>
        <v>2</v>
      </c>
      <c r="G11" s="21">
        <v>507</v>
      </c>
      <c r="H11" s="21">
        <v>153</v>
      </c>
      <c r="I11" s="21">
        <v>354</v>
      </c>
      <c r="J11" s="15" t="str">
        <f t="shared" si="3"/>
        <v>N</v>
      </c>
      <c r="K11" s="16">
        <f t="shared" si="4"/>
        <v>20</v>
      </c>
    </row>
    <row r="12" spans="1:18" ht="16.2" thickBot="1" x14ac:dyDescent="0.35">
      <c r="A12" s="22">
        <v>38998</v>
      </c>
      <c r="B12" s="17">
        <f t="shared" si="0"/>
        <v>10</v>
      </c>
      <c r="C12" s="17">
        <f t="shared" si="1"/>
        <v>1</v>
      </c>
      <c r="D12" s="23" t="s">
        <v>17</v>
      </c>
      <c r="E12" s="23" t="s">
        <v>19</v>
      </c>
      <c r="F12" s="17">
        <f t="shared" si="2"/>
        <v>1</v>
      </c>
      <c r="G12" s="24">
        <v>381</v>
      </c>
      <c r="H12" s="24">
        <v>16</v>
      </c>
      <c r="I12" s="24">
        <v>365</v>
      </c>
      <c r="J12" s="23" t="str">
        <f t="shared" si="3"/>
        <v>C</v>
      </c>
      <c r="K12" s="25">
        <f t="shared" si="4"/>
        <v>8</v>
      </c>
    </row>
    <row r="13" spans="1:18" ht="16.2" thickTop="1" x14ac:dyDescent="0.3">
      <c r="L13" s="2"/>
    </row>
    <row r="14" spans="1:18" ht="18" thickBot="1" x14ac:dyDescent="0.35">
      <c r="B14" s="65" t="s">
        <v>24</v>
      </c>
      <c r="C14" s="65"/>
      <c r="D14" s="65"/>
      <c r="E14" s="65"/>
      <c r="F14" s="65"/>
      <c r="G14" s="65"/>
      <c r="H14" s="65"/>
      <c r="I14" s="65"/>
      <c r="R14" s="9"/>
    </row>
    <row r="15" spans="1:18" ht="16.8" thickTop="1" thickBot="1" x14ac:dyDescent="0.35">
      <c r="B15" s="33" t="s">
        <v>4</v>
      </c>
      <c r="C15" s="34" t="s">
        <v>1</v>
      </c>
      <c r="D15" s="34" t="s">
        <v>2</v>
      </c>
      <c r="E15" s="34" t="s">
        <v>0</v>
      </c>
      <c r="F15" s="34" t="s">
        <v>5</v>
      </c>
      <c r="G15" s="34" t="s">
        <v>6</v>
      </c>
      <c r="H15" s="35" t="s">
        <v>7</v>
      </c>
    </row>
    <row r="16" spans="1:18" ht="16.2" thickBot="1" x14ac:dyDescent="0.35">
      <c r="B16" s="19">
        <v>39002</v>
      </c>
      <c r="C16" s="15" t="s">
        <v>8</v>
      </c>
      <c r="D16" s="15" t="s">
        <v>18</v>
      </c>
      <c r="E16" s="20">
        <v>1</v>
      </c>
      <c r="F16" s="21">
        <v>871</v>
      </c>
      <c r="G16" s="21">
        <v>261</v>
      </c>
      <c r="H16" s="26">
        <v>610</v>
      </c>
    </row>
    <row r="17" spans="2:22" ht="16.2" thickBot="1" x14ac:dyDescent="0.35">
      <c r="B17" s="19">
        <v>38749</v>
      </c>
      <c r="C17" s="15" t="s">
        <v>10</v>
      </c>
      <c r="D17" s="15" t="s">
        <v>22</v>
      </c>
      <c r="E17" s="20">
        <v>1</v>
      </c>
      <c r="F17" s="21">
        <v>263</v>
      </c>
      <c r="G17" s="21">
        <v>202</v>
      </c>
      <c r="H17" s="26">
        <v>61</v>
      </c>
    </row>
    <row r="18" spans="2:22" ht="16.2" thickBot="1" x14ac:dyDescent="0.35">
      <c r="B18" s="19">
        <v>38995</v>
      </c>
      <c r="C18" s="15" t="s">
        <v>13</v>
      </c>
      <c r="D18" s="15" t="s">
        <v>21</v>
      </c>
      <c r="E18" s="20">
        <v>1</v>
      </c>
      <c r="F18" s="21">
        <v>401</v>
      </c>
      <c r="G18" s="21">
        <v>203</v>
      </c>
      <c r="H18" s="26">
        <v>198</v>
      </c>
    </row>
    <row r="19" spans="2:22" ht="16.2" thickBot="1" x14ac:dyDescent="0.35">
      <c r="B19" s="22">
        <v>38998</v>
      </c>
      <c r="C19" s="23" t="s">
        <v>17</v>
      </c>
      <c r="D19" s="23" t="s">
        <v>19</v>
      </c>
      <c r="E19" s="17">
        <v>1</v>
      </c>
      <c r="F19" s="24">
        <v>381</v>
      </c>
      <c r="G19" s="24">
        <v>16</v>
      </c>
      <c r="H19" s="27">
        <v>365</v>
      </c>
    </row>
    <row r="20" spans="2:22" ht="16.2" thickTop="1" x14ac:dyDescent="0.3">
      <c r="D20" s="3"/>
      <c r="G20" s="4"/>
      <c r="H20" s="5"/>
      <c r="I20" s="5"/>
    </row>
    <row r="21" spans="2:22" ht="16.2" thickBot="1" x14ac:dyDescent="0.35">
      <c r="B21" s="63" t="s">
        <v>27</v>
      </c>
      <c r="C21" s="63"/>
      <c r="D21" s="63"/>
      <c r="E21" s="63"/>
      <c r="F21" s="63"/>
      <c r="G21" s="63"/>
      <c r="H21" s="63"/>
      <c r="I21" s="5"/>
      <c r="J21" s="5"/>
    </row>
    <row r="22" spans="2:22" ht="32.4" thickTop="1" thickBot="1" x14ac:dyDescent="0.35">
      <c r="B22" s="36" t="s">
        <v>4</v>
      </c>
      <c r="C22" s="37" t="s">
        <v>1</v>
      </c>
      <c r="D22" s="37" t="s">
        <v>2</v>
      </c>
      <c r="E22" s="37" t="s">
        <v>0</v>
      </c>
      <c r="F22" s="37" t="s">
        <v>5</v>
      </c>
      <c r="G22" s="37" t="s">
        <v>6</v>
      </c>
      <c r="H22" s="38" t="s">
        <v>7</v>
      </c>
      <c r="O22" s="67" t="s">
        <v>57</v>
      </c>
      <c r="P22" s="68" t="s">
        <v>58</v>
      </c>
      <c r="Q22" s="68"/>
      <c r="R22" s="68" t="s">
        <v>59</v>
      </c>
      <c r="S22" s="68"/>
      <c r="T22" s="68" t="s">
        <v>60</v>
      </c>
      <c r="U22" s="68"/>
      <c r="V22" s="68"/>
    </row>
    <row r="23" spans="2:22" ht="16.2" thickBot="1" x14ac:dyDescent="0.35">
      <c r="B23" s="19">
        <v>39002</v>
      </c>
      <c r="C23" s="15" t="s">
        <v>8</v>
      </c>
      <c r="D23" s="15" t="s">
        <v>18</v>
      </c>
      <c r="E23" s="20">
        <v>1</v>
      </c>
      <c r="F23" s="21">
        <v>871</v>
      </c>
      <c r="G23" s="21">
        <v>261</v>
      </c>
      <c r="H23" s="26">
        <v>610</v>
      </c>
      <c r="O23" s="1" t="s">
        <v>23</v>
      </c>
      <c r="P23" s="2" t="s">
        <v>5</v>
      </c>
      <c r="Q23" s="1" t="s">
        <v>7</v>
      </c>
      <c r="R23" s="1" t="s">
        <v>2</v>
      </c>
      <c r="S23" s="3" t="s">
        <v>7</v>
      </c>
      <c r="T23" s="1" t="s">
        <v>5</v>
      </c>
      <c r="U23" s="1" t="s">
        <v>6</v>
      </c>
      <c r="V23" s="8" t="s">
        <v>7</v>
      </c>
    </row>
    <row r="24" spans="2:22" ht="16.2" thickBot="1" x14ac:dyDescent="0.35">
      <c r="B24" s="19">
        <v>38902</v>
      </c>
      <c r="C24" s="15" t="s">
        <v>9</v>
      </c>
      <c r="D24" s="15" t="s">
        <v>19</v>
      </c>
      <c r="E24" s="20">
        <v>2</v>
      </c>
      <c r="F24" s="21">
        <v>851</v>
      </c>
      <c r="G24" s="21">
        <v>24</v>
      </c>
      <c r="H24" s="26">
        <v>827</v>
      </c>
      <c r="O24" s="1">
        <f>1</f>
        <v>1</v>
      </c>
      <c r="P24" s="2" t="s">
        <v>25</v>
      </c>
      <c r="Q24" s="1" t="s">
        <v>26</v>
      </c>
      <c r="R24" s="1" t="s">
        <v>18</v>
      </c>
      <c r="T24" s="1" t="s">
        <v>30</v>
      </c>
      <c r="U24" s="1" t="s">
        <v>30</v>
      </c>
      <c r="V24" s="8" t="s">
        <v>30</v>
      </c>
    </row>
    <row r="25" spans="2:22" ht="16.2" thickBot="1" x14ac:dyDescent="0.35">
      <c r="B25" s="19">
        <v>38868</v>
      </c>
      <c r="C25" s="15" t="s">
        <v>11</v>
      </c>
      <c r="D25" s="15" t="s">
        <v>22</v>
      </c>
      <c r="E25" s="20">
        <v>3</v>
      </c>
      <c r="F25" s="21">
        <v>681</v>
      </c>
      <c r="G25" s="21">
        <v>111</v>
      </c>
      <c r="H25" s="26">
        <v>570</v>
      </c>
      <c r="J25" s="5"/>
      <c r="S25" s="3" t="s">
        <v>28</v>
      </c>
    </row>
    <row r="26" spans="2:22" ht="16.2" thickBot="1" x14ac:dyDescent="0.35">
      <c r="B26" s="19">
        <v>38912</v>
      </c>
      <c r="C26" s="15" t="s">
        <v>14</v>
      </c>
      <c r="D26" s="15" t="s">
        <v>18</v>
      </c>
      <c r="E26" s="20">
        <v>3</v>
      </c>
      <c r="F26" s="21">
        <v>639</v>
      </c>
      <c r="G26" s="21">
        <v>141</v>
      </c>
      <c r="H26" s="26">
        <v>498</v>
      </c>
    </row>
    <row r="27" spans="2:22" ht="16.2" thickBot="1" x14ac:dyDescent="0.35">
      <c r="B27" s="22">
        <v>39026</v>
      </c>
      <c r="C27" s="23" t="s">
        <v>15</v>
      </c>
      <c r="D27" s="23" t="s">
        <v>20</v>
      </c>
      <c r="E27" s="17">
        <v>3</v>
      </c>
      <c r="F27" s="24">
        <v>896</v>
      </c>
      <c r="G27" s="24">
        <v>102</v>
      </c>
      <c r="H27" s="27">
        <v>794</v>
      </c>
    </row>
    <row r="28" spans="2:22" ht="16.2" thickTop="1" x14ac:dyDescent="0.3"/>
    <row r="29" spans="2:22" ht="18" thickBot="1" x14ac:dyDescent="0.35">
      <c r="B29" s="62" t="s">
        <v>29</v>
      </c>
      <c r="C29" s="62"/>
      <c r="D29" s="62"/>
      <c r="E29" s="62"/>
      <c r="F29" s="62"/>
      <c r="G29" s="62"/>
      <c r="H29" s="62"/>
    </row>
    <row r="30" spans="2:22" ht="16.8" thickTop="1" thickBot="1" x14ac:dyDescent="0.35">
      <c r="B30" s="39" t="s">
        <v>4</v>
      </c>
      <c r="C30" s="40" t="s">
        <v>1</v>
      </c>
      <c r="D30" s="40" t="s">
        <v>2</v>
      </c>
      <c r="E30" s="40" t="s">
        <v>0</v>
      </c>
      <c r="F30" s="40" t="s">
        <v>5</v>
      </c>
      <c r="G30" s="40" t="s">
        <v>6</v>
      </c>
      <c r="H30" s="41" t="s">
        <v>7</v>
      </c>
    </row>
    <row r="31" spans="2:22" ht="16.2" thickBot="1" x14ac:dyDescent="0.35">
      <c r="B31" s="22">
        <v>39002</v>
      </c>
      <c r="C31" s="23" t="s">
        <v>8</v>
      </c>
      <c r="D31" s="23" t="s">
        <v>18</v>
      </c>
      <c r="E31" s="17">
        <v>1</v>
      </c>
      <c r="F31" s="24">
        <v>871</v>
      </c>
      <c r="G31" s="24">
        <v>261</v>
      </c>
      <c r="H31" s="27">
        <v>610</v>
      </c>
    </row>
    <row r="32" spans="2:22" ht="16.2" thickTop="1" x14ac:dyDescent="0.3">
      <c r="D32" s="3"/>
      <c r="G32" s="4"/>
      <c r="H32" s="5"/>
      <c r="I32" s="5"/>
    </row>
    <row r="33" spans="2:17" ht="18" thickBot="1" x14ac:dyDescent="0.35">
      <c r="B33" s="62" t="s">
        <v>31</v>
      </c>
      <c r="C33" s="62"/>
      <c r="D33" s="62"/>
      <c r="E33" s="62"/>
      <c r="F33" s="62"/>
      <c r="G33" s="62"/>
      <c r="H33" s="62"/>
    </row>
    <row r="34" spans="2:17" ht="16.8" thickTop="1" thickBot="1" x14ac:dyDescent="0.35">
      <c r="B34" s="42" t="s">
        <v>4</v>
      </c>
      <c r="C34" s="43" t="s">
        <v>1</v>
      </c>
      <c r="D34" s="43" t="s">
        <v>2</v>
      </c>
      <c r="E34" s="43" t="s">
        <v>0</v>
      </c>
      <c r="F34" s="43" t="s">
        <v>5</v>
      </c>
      <c r="G34" s="43" t="s">
        <v>6</v>
      </c>
      <c r="H34" s="44" t="s">
        <v>7</v>
      </c>
      <c r="L34" s="68" t="s">
        <v>61</v>
      </c>
      <c r="M34" s="68"/>
      <c r="O34" s="68" t="s">
        <v>62</v>
      </c>
      <c r="P34" s="68"/>
      <c r="Q34" s="68"/>
    </row>
    <row r="35" spans="2:17" ht="16.2" thickBot="1" x14ac:dyDescent="0.35">
      <c r="B35" s="19">
        <v>38749</v>
      </c>
      <c r="C35" s="15" t="s">
        <v>10</v>
      </c>
      <c r="D35" s="15" t="s">
        <v>22</v>
      </c>
      <c r="E35" s="20">
        <v>1</v>
      </c>
      <c r="F35" s="21">
        <v>263</v>
      </c>
      <c r="G35" s="21">
        <v>202</v>
      </c>
      <c r="H35" s="26">
        <v>61</v>
      </c>
      <c r="L35" s="1" t="s">
        <v>32</v>
      </c>
      <c r="M35" s="1" t="s">
        <v>32</v>
      </c>
      <c r="O35" s="1" t="s">
        <v>2</v>
      </c>
      <c r="P35" s="1" t="s">
        <v>35</v>
      </c>
      <c r="Q35" s="1" t="s">
        <v>35</v>
      </c>
    </row>
    <row r="36" spans="2:17" ht="16.2" thickBot="1" x14ac:dyDescent="0.35">
      <c r="B36" s="19">
        <v>38992</v>
      </c>
      <c r="C36" s="15" t="s">
        <v>12</v>
      </c>
      <c r="D36" s="15" t="s">
        <v>20</v>
      </c>
      <c r="E36" s="20">
        <v>2</v>
      </c>
      <c r="F36" s="21">
        <v>405</v>
      </c>
      <c r="G36" s="21">
        <v>281</v>
      </c>
      <c r="H36" s="26">
        <v>124</v>
      </c>
      <c r="L36" s="1">
        <v>5</v>
      </c>
      <c r="O36" s="1" t="s">
        <v>19</v>
      </c>
      <c r="P36" s="1" t="s">
        <v>36</v>
      </c>
      <c r="Q36" s="1" t="s">
        <v>37</v>
      </c>
    </row>
    <row r="37" spans="2:17" ht="16.2" thickBot="1" x14ac:dyDescent="0.35">
      <c r="B37" s="19">
        <v>38995</v>
      </c>
      <c r="C37" s="15" t="s">
        <v>13</v>
      </c>
      <c r="D37" s="15" t="s">
        <v>21</v>
      </c>
      <c r="E37" s="20">
        <v>1</v>
      </c>
      <c r="F37" s="21">
        <v>401</v>
      </c>
      <c r="G37" s="21">
        <v>203</v>
      </c>
      <c r="H37" s="26">
        <v>198</v>
      </c>
      <c r="M37" s="1">
        <v>10</v>
      </c>
      <c r="O37" s="1" t="s">
        <v>2</v>
      </c>
      <c r="P37" s="1" t="s">
        <v>35</v>
      </c>
      <c r="Q37" s="1" t="s">
        <v>35</v>
      </c>
    </row>
    <row r="38" spans="2:17" ht="16.2" thickBot="1" x14ac:dyDescent="0.35">
      <c r="B38" s="22">
        <v>38998</v>
      </c>
      <c r="C38" s="23" t="s">
        <v>17</v>
      </c>
      <c r="D38" s="23" t="s">
        <v>19</v>
      </c>
      <c r="E38" s="17">
        <v>1</v>
      </c>
      <c r="F38" s="24">
        <v>381</v>
      </c>
      <c r="G38" s="24">
        <v>16</v>
      </c>
      <c r="H38" s="27">
        <v>365</v>
      </c>
      <c r="O38" s="1" t="s">
        <v>20</v>
      </c>
      <c r="P38" s="1" t="s">
        <v>36</v>
      </c>
      <c r="Q38" s="1" t="s">
        <v>37</v>
      </c>
    </row>
    <row r="39" spans="2:17" ht="31.8" thickTop="1" x14ac:dyDescent="0.3">
      <c r="L39" s="69" t="s">
        <v>63</v>
      </c>
      <c r="M39" s="68" t="s">
        <v>64</v>
      </c>
      <c r="N39" s="68"/>
      <c r="P39" s="68" t="s">
        <v>65</v>
      </c>
      <c r="Q39" s="68"/>
    </row>
    <row r="40" spans="2:17" ht="18" thickBot="1" x14ac:dyDescent="0.35">
      <c r="B40" s="62" t="s">
        <v>33</v>
      </c>
      <c r="C40" s="62"/>
      <c r="D40" s="62"/>
      <c r="E40" s="62"/>
      <c r="F40" s="62"/>
      <c r="G40" s="62"/>
      <c r="H40" s="62"/>
      <c r="I40" s="62"/>
      <c r="L40" s="1" t="s">
        <v>7</v>
      </c>
      <c r="M40" s="1" t="s">
        <v>5</v>
      </c>
      <c r="N40" s="1" t="s">
        <v>6</v>
      </c>
      <c r="P40" s="1" t="s">
        <v>0</v>
      </c>
      <c r="Q40" s="1" t="s">
        <v>32</v>
      </c>
    </row>
    <row r="41" spans="2:17" ht="16.8" thickTop="1" thickBot="1" x14ac:dyDescent="0.35">
      <c r="B41" s="45" t="s">
        <v>4</v>
      </c>
      <c r="C41" s="46" t="s">
        <v>32</v>
      </c>
      <c r="D41" s="46" t="s">
        <v>1</v>
      </c>
      <c r="E41" s="46" t="s">
        <v>2</v>
      </c>
      <c r="F41" s="46" t="s">
        <v>0</v>
      </c>
      <c r="G41" s="46" t="s">
        <v>5</v>
      </c>
      <c r="H41" s="46" t="s">
        <v>6</v>
      </c>
      <c r="I41" s="47" t="s">
        <v>7</v>
      </c>
      <c r="L41" s="1" t="s">
        <v>25</v>
      </c>
      <c r="M41" s="1" t="s">
        <v>30</v>
      </c>
      <c r="P41" s="1">
        <v>1</v>
      </c>
      <c r="Q41" s="1">
        <v>10</v>
      </c>
    </row>
    <row r="42" spans="2:17" ht="16.2" thickBot="1" x14ac:dyDescent="0.35">
      <c r="B42" s="19">
        <v>39002</v>
      </c>
      <c r="C42" s="20">
        <v>10</v>
      </c>
      <c r="D42" s="15" t="s">
        <v>8</v>
      </c>
      <c r="E42" s="15" t="s">
        <v>18</v>
      </c>
      <c r="F42" s="20">
        <v>1</v>
      </c>
      <c r="G42" s="21">
        <v>871</v>
      </c>
      <c r="H42" s="21">
        <v>261</v>
      </c>
      <c r="I42" s="26">
        <v>610</v>
      </c>
      <c r="N42" s="1" t="s">
        <v>52</v>
      </c>
    </row>
    <row r="43" spans="2:17" ht="16.2" thickBot="1" x14ac:dyDescent="0.35">
      <c r="B43" s="19">
        <v>38868</v>
      </c>
      <c r="C43" s="20">
        <v>5</v>
      </c>
      <c r="D43" s="15" t="s">
        <v>11</v>
      </c>
      <c r="E43" s="15" t="s">
        <v>22</v>
      </c>
      <c r="F43" s="20">
        <v>3</v>
      </c>
      <c r="G43" s="21">
        <v>681</v>
      </c>
      <c r="H43" s="21">
        <v>111</v>
      </c>
      <c r="I43" s="26">
        <v>570</v>
      </c>
    </row>
    <row r="44" spans="2:17" ht="16.2" thickBot="1" x14ac:dyDescent="0.35">
      <c r="B44" s="19">
        <v>38992</v>
      </c>
      <c r="C44" s="20">
        <v>10</v>
      </c>
      <c r="D44" s="15" t="s">
        <v>12</v>
      </c>
      <c r="E44" s="15" t="s">
        <v>20</v>
      </c>
      <c r="F44" s="20">
        <v>2</v>
      </c>
      <c r="G44" s="21">
        <v>405</v>
      </c>
      <c r="H44" s="21">
        <v>281</v>
      </c>
      <c r="I44" s="26">
        <v>124</v>
      </c>
    </row>
    <row r="45" spans="2:17" ht="16.2" thickBot="1" x14ac:dyDescent="0.35">
      <c r="B45" s="19">
        <v>38995</v>
      </c>
      <c r="C45" s="20">
        <v>10</v>
      </c>
      <c r="D45" s="15" t="s">
        <v>13</v>
      </c>
      <c r="E45" s="15" t="s">
        <v>21</v>
      </c>
      <c r="F45" s="20">
        <v>1</v>
      </c>
      <c r="G45" s="21">
        <v>401</v>
      </c>
      <c r="H45" s="21">
        <v>203</v>
      </c>
      <c r="I45" s="26">
        <v>198</v>
      </c>
    </row>
    <row r="46" spans="2:17" ht="16.2" thickBot="1" x14ac:dyDescent="0.35">
      <c r="B46" s="19">
        <v>38857</v>
      </c>
      <c r="C46" s="20">
        <v>5</v>
      </c>
      <c r="D46" s="15" t="s">
        <v>16</v>
      </c>
      <c r="E46" s="15" t="s">
        <v>21</v>
      </c>
      <c r="F46" s="20">
        <v>2</v>
      </c>
      <c r="G46" s="21">
        <v>507</v>
      </c>
      <c r="H46" s="21">
        <v>153</v>
      </c>
      <c r="I46" s="26">
        <v>354</v>
      </c>
    </row>
    <row r="47" spans="2:17" ht="16.2" thickBot="1" x14ac:dyDescent="0.35">
      <c r="B47" s="22">
        <v>38998</v>
      </c>
      <c r="C47" s="17">
        <v>10</v>
      </c>
      <c r="D47" s="23" t="s">
        <v>17</v>
      </c>
      <c r="E47" s="23" t="s">
        <v>19</v>
      </c>
      <c r="F47" s="17">
        <v>1</v>
      </c>
      <c r="G47" s="24">
        <v>381</v>
      </c>
      <c r="H47" s="24">
        <v>16</v>
      </c>
      <c r="I47" s="27">
        <v>365</v>
      </c>
    </row>
    <row r="48" spans="2:17" ht="16.2" thickTop="1" x14ac:dyDescent="0.3"/>
    <row r="49" spans="1:9" ht="16.2" thickBot="1" x14ac:dyDescent="0.35">
      <c r="B49" s="63" t="s">
        <v>38</v>
      </c>
      <c r="C49" s="63"/>
      <c r="D49" s="63"/>
      <c r="E49" s="63"/>
      <c r="F49" s="63"/>
      <c r="G49" s="63"/>
      <c r="H49" s="63"/>
      <c r="I49" s="63"/>
    </row>
    <row r="50" spans="1:9" ht="16.8" thickTop="1" thickBot="1" x14ac:dyDescent="0.35">
      <c r="B50" s="48" t="s">
        <v>4</v>
      </c>
      <c r="C50" s="49" t="s">
        <v>32</v>
      </c>
      <c r="D50" s="49" t="s">
        <v>1</v>
      </c>
      <c r="E50" s="49" t="s">
        <v>2</v>
      </c>
      <c r="F50" s="49" t="s">
        <v>0</v>
      </c>
      <c r="G50" s="49" t="s">
        <v>5</v>
      </c>
      <c r="H50" s="49" t="s">
        <v>6</v>
      </c>
      <c r="I50" s="50" t="s">
        <v>7</v>
      </c>
    </row>
    <row r="51" spans="1:9" ht="16.2" thickBot="1" x14ac:dyDescent="0.35">
      <c r="B51" s="19">
        <v>38902</v>
      </c>
      <c r="C51" s="20">
        <v>7</v>
      </c>
      <c r="D51" s="15" t="s">
        <v>9</v>
      </c>
      <c r="E51" s="15" t="s">
        <v>19</v>
      </c>
      <c r="F51" s="20">
        <v>2</v>
      </c>
      <c r="G51" s="21">
        <v>851</v>
      </c>
      <c r="H51" s="21">
        <v>24</v>
      </c>
      <c r="I51" s="26">
        <v>827</v>
      </c>
    </row>
    <row r="52" spans="1:9" ht="16.2" thickBot="1" x14ac:dyDescent="0.35">
      <c r="B52" s="19">
        <v>38998</v>
      </c>
      <c r="C52" s="20">
        <v>10</v>
      </c>
      <c r="D52" s="15" t="s">
        <v>17</v>
      </c>
      <c r="E52" s="15" t="s">
        <v>19</v>
      </c>
      <c r="F52" s="20">
        <v>1</v>
      </c>
      <c r="G52" s="21">
        <v>381</v>
      </c>
      <c r="H52" s="21">
        <v>16</v>
      </c>
      <c r="I52" s="26">
        <v>365</v>
      </c>
    </row>
    <row r="53" spans="1:9" ht="16.2" thickBot="1" x14ac:dyDescent="0.35">
      <c r="B53" s="19">
        <v>38992</v>
      </c>
      <c r="C53" s="20">
        <v>10</v>
      </c>
      <c r="D53" s="15" t="s">
        <v>12</v>
      </c>
      <c r="E53" s="15" t="s">
        <v>20</v>
      </c>
      <c r="F53" s="20">
        <v>2</v>
      </c>
      <c r="G53" s="21">
        <v>405</v>
      </c>
      <c r="H53" s="21">
        <v>281</v>
      </c>
      <c r="I53" s="26">
        <v>124</v>
      </c>
    </row>
    <row r="54" spans="1:9" ht="16.2" thickBot="1" x14ac:dyDescent="0.35">
      <c r="B54" s="22">
        <v>39026</v>
      </c>
      <c r="C54" s="17">
        <v>11</v>
      </c>
      <c r="D54" s="23" t="s">
        <v>15</v>
      </c>
      <c r="E54" s="23" t="s">
        <v>20</v>
      </c>
      <c r="F54" s="17">
        <v>3</v>
      </c>
      <c r="G54" s="24">
        <v>896</v>
      </c>
      <c r="H54" s="24">
        <v>102</v>
      </c>
      <c r="I54" s="27">
        <v>794</v>
      </c>
    </row>
    <row r="55" spans="1:9" ht="16.2" thickTop="1" x14ac:dyDescent="0.3"/>
    <row r="56" spans="1:9" ht="23.4" thickBot="1" x14ac:dyDescent="0.45">
      <c r="A56" s="64" t="s">
        <v>39</v>
      </c>
      <c r="B56" s="64"/>
      <c r="C56" s="64"/>
      <c r="D56" s="64"/>
    </row>
    <row r="57" spans="1:9" ht="48" thickTop="1" thickBot="1" x14ac:dyDescent="0.35">
      <c r="A57" s="51" t="s">
        <v>40</v>
      </c>
      <c r="B57" s="7">
        <f>COUNTIF(D3:D12,"T*")</f>
        <v>2</v>
      </c>
      <c r="C57" s="54" t="s">
        <v>47</v>
      </c>
      <c r="D57" s="14">
        <f>SUMIF(F3:F12,3,G3:G12)+SUMIF(F3:F12,3,H3:H12)</f>
        <v>2570</v>
      </c>
    </row>
    <row r="58" spans="1:9" ht="47.4" thickBot="1" x14ac:dyDescent="0.35">
      <c r="A58" s="52" t="s">
        <v>41</v>
      </c>
      <c r="B58" s="15">
        <f>COUNTIF(F3:F12,2)</f>
        <v>3</v>
      </c>
      <c r="C58" s="55" t="s">
        <v>48</v>
      </c>
      <c r="D58" s="16">
        <f>SUMIF(E3:E12,"Bào ngư",I3:I12)+SUMIF(E3:E12,"Nghêu",I3:I12)</f>
        <v>1470</v>
      </c>
    </row>
    <row r="59" spans="1:9" ht="47.4" thickBot="1" x14ac:dyDescent="0.35">
      <c r="A59" s="52" t="s">
        <v>42</v>
      </c>
      <c r="B59" s="15">
        <f>SUMIF(F3:F12,3,G3:G12)</f>
        <v>2216</v>
      </c>
      <c r="C59" s="55" t="s">
        <v>49</v>
      </c>
      <c r="D59" s="16">
        <f>SUMIFS(H3:H12,E3:E12,"Tôm",F3:F12,1)+SUMIFS(H3:H12,E3:E12,"Mực",F3:F12,3)</f>
        <v>372</v>
      </c>
      <c r="I59" s="1" t="s">
        <v>23</v>
      </c>
    </row>
    <row r="60" spans="1:9" ht="63" thickBot="1" x14ac:dyDescent="0.35">
      <c r="A60" s="52" t="s">
        <v>43</v>
      </c>
      <c r="B60" s="15">
        <f>SUMIF(E3:E12,"Tôm",H3:H12)</f>
        <v>402</v>
      </c>
      <c r="C60" s="55" t="s">
        <v>50</v>
      </c>
      <c r="D60" s="16">
        <f>DMIN(A2:K12,G2,L40:L41)</f>
        <v>681</v>
      </c>
      <c r="I60" s="1">
        <v>1</v>
      </c>
    </row>
    <row r="61" spans="1:9" ht="63" thickBot="1" x14ac:dyDescent="0.35">
      <c r="A61" s="52" t="s">
        <v>45</v>
      </c>
      <c r="B61" s="15">
        <f>_xlfn.MINIFS(I3:I12,F3:F12,2)</f>
        <v>124</v>
      </c>
      <c r="C61" s="55" t="s">
        <v>51</v>
      </c>
      <c r="D61" s="16">
        <f>DSUM(A2:K12,I2,M40:N41)</f>
        <v>748</v>
      </c>
    </row>
    <row r="62" spans="1:9" ht="47.4" thickBot="1" x14ac:dyDescent="0.35">
      <c r="A62" s="52" t="s">
        <v>44</v>
      </c>
      <c r="B62" s="15">
        <f>_xlfn.MAXIFS(H3:H12,E3:E12,"Mực")</f>
        <v>202</v>
      </c>
      <c r="C62" s="55" t="s">
        <v>53</v>
      </c>
      <c r="D62" s="16">
        <f>DSUM(A2:K12,I2,I52:J53)</f>
        <v>4401</v>
      </c>
    </row>
    <row r="63" spans="1:9" ht="63" thickBot="1" x14ac:dyDescent="0.35">
      <c r="A63" s="53" t="s">
        <v>46</v>
      </c>
      <c r="B63" s="17">
        <f>SUMIF(F3:F12,1,I3:I12)+SUMIF(F3:F12,2,I3:I12)</f>
        <v>2539</v>
      </c>
      <c r="C63" s="56" t="s">
        <v>55</v>
      </c>
      <c r="D63" s="18">
        <f>SUMIF(C3:C12,7,G3:G12)+SUMIF(C3:C12,7,H3:H12)+SUMIF(C3:C12,1,G3:G12)+SUMIF(C3:C12,1,H3:H12)</f>
        <v>2055</v>
      </c>
    </row>
    <row r="64" spans="1:9" ht="16.2" thickTop="1" x14ac:dyDescent="0.3">
      <c r="C64" s="6"/>
    </row>
    <row r="65" spans="1:4" ht="21" thickBot="1" x14ac:dyDescent="0.4">
      <c r="A65" s="61" t="s">
        <v>56</v>
      </c>
      <c r="B65" s="61"/>
      <c r="C65" s="61"/>
      <c r="D65" s="61"/>
    </row>
    <row r="66" spans="1:4" ht="16.8" thickTop="1" thickBot="1" x14ac:dyDescent="0.35">
      <c r="A66" s="57" t="s">
        <v>2</v>
      </c>
      <c r="B66" s="58" t="s">
        <v>5</v>
      </c>
      <c r="C66" s="59" t="s">
        <v>6</v>
      </c>
      <c r="D66" s="60" t="s">
        <v>7</v>
      </c>
    </row>
    <row r="67" spans="1:4" ht="16.2" thickBot="1" x14ac:dyDescent="0.35">
      <c r="A67" s="10" t="s">
        <v>22</v>
      </c>
      <c r="B67" s="11">
        <f>SUMIF($E$3:$E$12,A67,G3:G12)</f>
        <v>944</v>
      </c>
      <c r="C67" s="11">
        <f>SUMIF($E$3:$E$12,A67,$H$3:H12)</f>
        <v>313</v>
      </c>
      <c r="D67" s="12">
        <f>SUMIF($E$3:$E$12,A67,I3:I12)</f>
        <v>631</v>
      </c>
    </row>
    <row r="68" spans="1:4" ht="16.2" thickBot="1" x14ac:dyDescent="0.35">
      <c r="A68" s="10" t="s">
        <v>20</v>
      </c>
      <c r="B68" s="11">
        <f>SUMIF($E$3:$E$12,$A$68,G3:G12)</f>
        <v>1301</v>
      </c>
      <c r="C68" s="11">
        <f>SUMIF($E$3:$E$12,$A$68,H3:H12)</f>
        <v>383</v>
      </c>
      <c r="D68" s="12">
        <f>SUMIF($E$3:$E$12,$A$68,I3:I12)</f>
        <v>918</v>
      </c>
    </row>
    <row r="69" spans="1:4" ht="16.2" thickBot="1" x14ac:dyDescent="0.35">
      <c r="A69" s="10" t="s">
        <v>21</v>
      </c>
      <c r="B69" s="11">
        <f>SUMIF($E$3:$E$12,$A$69,G3:G12)</f>
        <v>908</v>
      </c>
      <c r="C69" s="11">
        <f>SUMIF($E$3:$E$12,$A$69,H3:H12)</f>
        <v>356</v>
      </c>
      <c r="D69" s="12">
        <f>SUMIF($E$3:$E$12,$A$69,I3:I12)</f>
        <v>552</v>
      </c>
    </row>
    <row r="70" spans="1:4" ht="16.2" thickBot="1" x14ac:dyDescent="0.35">
      <c r="A70" s="13" t="s">
        <v>19</v>
      </c>
      <c r="B70" s="28">
        <f>SUMIF($E$3:$E$12,$A$70,G3:G12)</f>
        <v>1232</v>
      </c>
      <c r="C70" s="28">
        <f>SUMIF($E$3:$E$12,$A$70,H3:H12)</f>
        <v>40</v>
      </c>
      <c r="D70" s="29">
        <f>SUMIF($E$3:$E$12,$A$70,I3:I12)</f>
        <v>1192</v>
      </c>
    </row>
    <row r="71" spans="1:4" ht="16.2" thickTop="1" x14ac:dyDescent="0.3"/>
  </sheetData>
  <mergeCells count="16">
    <mergeCell ref="L34:M34"/>
    <mergeCell ref="O34:Q34"/>
    <mergeCell ref="M39:N39"/>
    <mergeCell ref="P39:Q39"/>
    <mergeCell ref="B14:I14"/>
    <mergeCell ref="A1:K1"/>
    <mergeCell ref="B33:H33"/>
    <mergeCell ref="P22:Q22"/>
    <mergeCell ref="T22:V22"/>
    <mergeCell ref="R22:S22"/>
    <mergeCell ref="A65:D65"/>
    <mergeCell ref="B40:I40"/>
    <mergeCell ref="B49:I49"/>
    <mergeCell ref="A56:D56"/>
    <mergeCell ref="B21:H21"/>
    <mergeCell ref="B29:H29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3</vt:i4>
      </vt:variant>
      <vt:variant>
        <vt:lpstr>Phạm vi Có tên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Sheet1!Criteria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thquang</dc:creator>
  <cp:lastModifiedBy>Loc Nguyen</cp:lastModifiedBy>
  <dcterms:created xsi:type="dcterms:W3CDTF">2009-05-12T15:38:09Z</dcterms:created>
  <dcterms:modified xsi:type="dcterms:W3CDTF">2020-12-04T06:24:43Z</dcterms:modified>
</cp:coreProperties>
</file>