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CTT1\Thực hành NMCNTT\Tuan05\20120131_Giuaky_05\"/>
    </mc:Choice>
  </mc:AlternateContent>
  <xr:revisionPtr revIDLastSave="0" documentId="13_ncr:1_{4E46E0ED-3740-41B9-A911-18815D93188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4" i="1"/>
  <c r="C34" i="1" l="1"/>
  <c r="C35" i="1"/>
  <c r="C36" i="1"/>
  <c r="C37" i="1"/>
  <c r="C38" i="1"/>
  <c r="C11" i="1"/>
  <c r="H11" i="1" s="1"/>
  <c r="C12" i="1"/>
  <c r="H12" i="1" s="1"/>
  <c r="C4" i="1"/>
  <c r="H4" i="1" s="1"/>
  <c r="C9" i="1"/>
  <c r="H9" i="1" s="1"/>
  <c r="C7" i="1"/>
  <c r="H7" i="1" s="1"/>
  <c r="C5" i="1"/>
  <c r="H5" i="1" s="1"/>
  <c r="D27" i="1" s="1"/>
  <c r="C13" i="1"/>
  <c r="H13" i="1" s="1"/>
  <c r="C10" i="1"/>
  <c r="H10" i="1" s="1"/>
  <c r="C8" i="1"/>
  <c r="H8" i="1" s="1"/>
  <c r="C6" i="1"/>
  <c r="H6" i="1" s="1"/>
  <c r="C28" i="1" l="1"/>
  <c r="D28" i="1"/>
  <c r="C25" i="1"/>
  <c r="D25" i="1"/>
  <c r="C26" i="1"/>
  <c r="D26" i="1"/>
  <c r="C27" i="1"/>
</calcChain>
</file>

<file path=xl/sharedStrings.xml><?xml version="1.0" encoding="utf-8"?>
<sst xmlns="http://schemas.openxmlformats.org/spreadsheetml/2006/main" count="62" uniqueCount="44">
  <si>
    <t>B</t>
  </si>
  <si>
    <t>Mã hàng</t>
  </si>
  <si>
    <t>Tên hàng</t>
  </si>
  <si>
    <t>Số lượng</t>
  </si>
  <si>
    <t>Thành tiền</t>
  </si>
  <si>
    <t>Ngày</t>
  </si>
  <si>
    <t>TT</t>
  </si>
  <si>
    <t>SHĐ</t>
  </si>
  <si>
    <t>Mua/Bán</t>
  </si>
  <si>
    <t>Đơn giá</t>
  </si>
  <si>
    <t>V9901</t>
  </si>
  <si>
    <t>VSJC</t>
  </si>
  <si>
    <t>VSJC02</t>
  </si>
  <si>
    <t>VSJC03</t>
  </si>
  <si>
    <t>V9604</t>
  </si>
  <si>
    <t>VN05</t>
  </si>
  <si>
    <t>V9906</t>
  </si>
  <si>
    <t>V9607</t>
  </si>
  <si>
    <t>VSJC08</t>
  </si>
  <si>
    <t>VN09</t>
  </si>
  <si>
    <t>V9910</t>
  </si>
  <si>
    <t>M</t>
  </si>
  <si>
    <t>Giá mua</t>
  </si>
  <si>
    <t>Giá bán</t>
  </si>
  <si>
    <t>V99</t>
  </si>
  <si>
    <t>V96</t>
  </si>
  <si>
    <t>VN</t>
  </si>
  <si>
    <t>Vàng 9999</t>
  </si>
  <si>
    <t>Vàng SJC</t>
  </si>
  <si>
    <t>Vàng 96</t>
  </si>
  <si>
    <t>Vàng núi</t>
  </si>
  <si>
    <t>Trước ngày 20/12/2006</t>
  </si>
  <si>
    <t>Sau ngày 20/12/2006</t>
  </si>
  <si>
    <t>DOANH SỐ BÁN HÀNG</t>
  </si>
  <si>
    <t>Mua vào</t>
  </si>
  <si>
    <t>Bán ra</t>
  </si>
  <si>
    <t>SỐ LƯỢNG HÀNG BÁN RA THEO NGÀY</t>
  </si>
  <si>
    <t>18/12/2006</t>
  </si>
  <si>
    <t>19/12/2006</t>
  </si>
  <si>
    <t>20/12/2006</t>
  </si>
  <si>
    <t>21/12/2006</t>
  </si>
  <si>
    <t>22/12/2006</t>
  </si>
  <si>
    <t xml:space="preserve">BÁO CÁO DOANH THU </t>
  </si>
  <si>
    <t>Từ ngày 18/12/2006 đến ngày 22/12/2006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</si>
</sst>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2"/>
      <name val="Arial"/>
    </font>
    <font>
      <sz val="8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sz val="16"/>
      <name val="Times New Roman"/>
      <family val="1"/>
    </font>
    <font>
      <b/>
      <sz val="1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42">
    <border>
      <left/>
      <right/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medium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medium">
        <color auto="1"/>
      </bottom>
      <diagonal/>
    </border>
    <border>
      <left style="dotted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/>
      <right style="slantDashDot">
        <color auto="1"/>
      </right>
      <top style="medium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 style="medium">
        <color auto="1"/>
      </top>
      <bottom style="medium">
        <color auto="1"/>
      </bottom>
      <diagonal/>
    </border>
    <border>
      <left style="slantDashDot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medium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dashed">
        <color auto="1"/>
      </bottom>
      <diagonal/>
    </border>
    <border>
      <left style="medium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medium">
        <color auto="1"/>
      </bottom>
      <diagonal/>
    </border>
    <border>
      <left style="dashed">
        <color auto="1"/>
      </left>
      <right style="medium">
        <color auto="1"/>
      </right>
      <top style="dashed">
        <color auto="1"/>
      </top>
      <bottom style="medium">
        <color auto="1"/>
      </bottom>
      <diagonal/>
    </border>
    <border>
      <left style="medium">
        <color auto="1"/>
      </left>
      <right style="mediumDashDot">
        <color auto="1"/>
      </right>
      <top style="medium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 style="medium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auto="1"/>
      </left>
      <right style="mediumDashDot">
        <color auto="1"/>
      </right>
      <top style="mediumDashDot">
        <color auto="1"/>
      </top>
      <bottom style="medium">
        <color auto="1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">
        <color auto="1"/>
      </bottom>
      <diagonal/>
    </border>
    <border>
      <left style="mediumDashDot">
        <color auto="1"/>
      </left>
      <right style="medium">
        <color auto="1"/>
      </right>
      <top style="mediumDashDot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14" fontId="3" fillId="0" borderId="0" xfId="0" applyNumberFormat="1" applyFont="1"/>
    <xf numFmtId="9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164" fontId="3" fillId="0" borderId="5" xfId="0" applyNumberFormat="1" applyFont="1" applyBorder="1"/>
    <xf numFmtId="14" fontId="3" fillId="0" borderId="5" xfId="0" applyNumberFormat="1" applyFont="1" applyBorder="1"/>
    <xf numFmtId="0" fontId="3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0" applyNumberFormat="1" applyFont="1" applyBorder="1"/>
    <xf numFmtId="14" fontId="3" fillId="0" borderId="8" xfId="0" applyNumberFormat="1" applyFont="1" applyBorder="1"/>
    <xf numFmtId="0" fontId="3" fillId="0" borderId="8" xfId="0" applyNumberFormat="1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NumberFormat="1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NumberFormat="1" applyFont="1" applyBorder="1"/>
    <xf numFmtId="0" fontId="3" fillId="0" borderId="21" xfId="0" applyFont="1" applyBorder="1"/>
    <xf numFmtId="0" fontId="3" fillId="0" borderId="22" xfId="0" applyFont="1" applyBorder="1"/>
    <xf numFmtId="0" fontId="3" fillId="0" borderId="23" xfId="0" applyFont="1" applyBorder="1"/>
    <xf numFmtId="0" fontId="3" fillId="0" borderId="27" xfId="0" applyFont="1" applyBorder="1"/>
    <xf numFmtId="0" fontId="3" fillId="0" borderId="28" xfId="0" applyFont="1" applyBorder="1"/>
    <xf numFmtId="0" fontId="3" fillId="0" borderId="29" xfId="0" applyFont="1" applyBorder="1"/>
    <xf numFmtId="0" fontId="3" fillId="0" borderId="30" xfId="0" applyFont="1" applyBorder="1"/>
    <xf numFmtId="0" fontId="3" fillId="0" borderId="31" xfId="0" applyFont="1" applyBorder="1"/>
    <xf numFmtId="0" fontId="3" fillId="0" borderId="32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3" borderId="12" xfId="0" applyFont="1" applyFill="1" applyBorder="1"/>
    <xf numFmtId="0" fontId="2" fillId="3" borderId="13" xfId="0" applyFont="1" applyFill="1" applyBorder="1"/>
    <xf numFmtId="14" fontId="2" fillId="3" borderId="13" xfId="0" applyNumberFormat="1" applyFont="1" applyFill="1" applyBorder="1"/>
    <xf numFmtId="9" fontId="2" fillId="3" borderId="14" xfId="0" applyNumberFormat="1" applyFont="1" applyFill="1" applyBorder="1"/>
    <xf numFmtId="0" fontId="2" fillId="4" borderId="24" xfId="0" applyFont="1" applyFill="1" applyBorder="1"/>
    <xf numFmtId="0" fontId="2" fillId="4" borderId="25" xfId="0" applyFont="1" applyFill="1" applyBorder="1"/>
    <xf numFmtId="0" fontId="2" fillId="4" borderId="26" xfId="0" applyFont="1" applyFill="1" applyBorder="1"/>
    <xf numFmtId="0" fontId="2" fillId="5" borderId="33" xfId="0" applyFont="1" applyFill="1" applyBorder="1" applyAlignment="1">
      <alignment horizontal="center"/>
    </xf>
    <xf numFmtId="164" fontId="3" fillId="0" borderId="36" xfId="0" applyNumberFormat="1" applyFont="1" applyBorder="1" applyAlignment="1">
      <alignment horizontal="center"/>
    </xf>
    <xf numFmtId="164" fontId="3" fillId="0" borderId="39" xfId="0" applyNumberFormat="1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3" fillId="0" borderId="38" xfId="0" applyFont="1" applyBorder="1" applyAlignment="1">
      <alignment horizontal="center"/>
    </xf>
    <xf numFmtId="0" fontId="3" fillId="0" borderId="40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5" borderId="34" xfId="0" applyFont="1" applyFill="1" applyBorder="1" applyAlignment="1">
      <alignment horizontal="center"/>
    </xf>
    <xf numFmtId="0" fontId="2" fillId="5" borderId="35" xfId="0" applyFont="1" applyFill="1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doanh số bán hàng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Sheet1!$C$24</c:f>
              <c:strCache>
                <c:ptCount val="1"/>
                <c:pt idx="0">
                  <c:v>Mua vào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Sheet1!$B$25:$B$28</c:f>
              <c:strCache>
                <c:ptCount val="4"/>
                <c:pt idx="0">
                  <c:v>V99</c:v>
                </c:pt>
                <c:pt idx="1">
                  <c:v>VSJC</c:v>
                </c:pt>
                <c:pt idx="2">
                  <c:v>V96</c:v>
                </c:pt>
                <c:pt idx="3">
                  <c:v>VN</c:v>
                </c:pt>
              </c:strCache>
            </c:strRef>
          </c:cat>
          <c:val>
            <c:numRef>
              <c:f>Sheet1!$C$25:$C$28</c:f>
              <c:numCache>
                <c:formatCode>General</c:formatCode>
                <c:ptCount val="4"/>
                <c:pt idx="0">
                  <c:v>28990000</c:v>
                </c:pt>
                <c:pt idx="1">
                  <c:v>0</c:v>
                </c:pt>
                <c:pt idx="2">
                  <c:v>13200000</c:v>
                </c:pt>
                <c:pt idx="3">
                  <c:v>42755000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EF-4E35-BA1A-491E5BD6CC02}"/>
            </c:ext>
          </c:extLst>
        </c:ser>
        <c:ser>
          <c:idx val="1"/>
          <c:order val="1"/>
          <c:tx>
            <c:strRef>
              <c:f>Sheet1!$D$24</c:f>
              <c:strCache>
                <c:ptCount val="1"/>
                <c:pt idx="0">
                  <c:v>Bán ra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Sheet1!$B$25:$B$28</c:f>
              <c:strCache>
                <c:ptCount val="4"/>
                <c:pt idx="0">
                  <c:v>V99</c:v>
                </c:pt>
                <c:pt idx="1">
                  <c:v>VSJC</c:v>
                </c:pt>
                <c:pt idx="2">
                  <c:v>V96</c:v>
                </c:pt>
                <c:pt idx="3">
                  <c:v>VN</c:v>
                </c:pt>
              </c:strCache>
            </c:strRef>
          </c:cat>
          <c:val>
            <c:numRef>
              <c:f>Sheet1!$D$25:$D$28</c:f>
              <c:numCache>
                <c:formatCode>General</c:formatCode>
                <c:ptCount val="4"/>
                <c:pt idx="0">
                  <c:v>13750000</c:v>
                </c:pt>
                <c:pt idx="1">
                  <c:v>96310000</c:v>
                </c:pt>
                <c:pt idx="2">
                  <c:v>15680000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EF-4E35-BA1A-491E5BD6C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48111167"/>
        <c:axId val="347227967"/>
        <c:axId val="0"/>
      </c:bar3DChart>
      <c:catAx>
        <c:axId val="3481111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7227967"/>
        <c:crosses val="autoZero"/>
        <c:auto val="1"/>
        <c:lblAlgn val="ctr"/>
        <c:lblOffset val="100"/>
        <c:noMultiLvlLbl val="0"/>
      </c:catAx>
      <c:valAx>
        <c:axId val="347227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1111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vi-V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Biểu</a:t>
            </a:r>
            <a:r>
              <a:rPr lang="en-US" baseline="0"/>
              <a:t> đồ số lượng hàng bán ra theo ngày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Sheet1!$C$33</c:f>
              <c:strCache>
                <c:ptCount val="1"/>
                <c:pt idx="0">
                  <c:v>Số lượng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Sheet1!$B$34:$B$38</c:f>
              <c:strCache>
                <c:ptCount val="5"/>
                <c:pt idx="0">
                  <c:v>18/12/2006</c:v>
                </c:pt>
                <c:pt idx="1">
                  <c:v>19/12/2006</c:v>
                </c:pt>
                <c:pt idx="2">
                  <c:v>20/12/2006</c:v>
                </c:pt>
                <c:pt idx="3">
                  <c:v>21/12/2006</c:v>
                </c:pt>
                <c:pt idx="4">
                  <c:v>22/12/2006</c:v>
                </c:pt>
              </c:strCache>
            </c:strRef>
          </c:cat>
          <c:val>
            <c:numRef>
              <c:f>Sheet1!$C$34:$C$38</c:f>
              <c:numCache>
                <c:formatCode>General</c:formatCode>
                <c:ptCount val="5"/>
                <c:pt idx="0">
                  <c:v>15</c:v>
                </c:pt>
                <c:pt idx="1">
                  <c:v>30</c:v>
                </c:pt>
                <c:pt idx="2">
                  <c:v>14</c:v>
                </c:pt>
                <c:pt idx="3">
                  <c:v>32</c:v>
                </c:pt>
                <c:pt idx="4">
                  <c:v>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80-4101-B8D8-571D952D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580879"/>
        <c:axId val="925702239"/>
      </c:lineChart>
      <c:catAx>
        <c:axId val="982580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702239"/>
        <c:crosses val="autoZero"/>
        <c:auto val="1"/>
        <c:lblAlgn val="ctr"/>
        <c:lblOffset val="100"/>
        <c:noMultiLvlLbl val="0"/>
      </c:catAx>
      <c:valAx>
        <c:axId val="925702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5808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617220</xdr:colOff>
      <xdr:row>14</xdr:row>
      <xdr:rowOff>72390</xdr:rowOff>
    </xdr:from>
    <xdr:to>
      <xdr:col>15</xdr:col>
      <xdr:colOff>53340</xdr:colOff>
      <xdr:row>28</xdr:row>
      <xdr:rowOff>148590</xdr:rowOff>
    </xdr:to>
    <xdr:graphicFrame macro="">
      <xdr:nvGraphicFramePr>
        <xdr:cNvPr id="2" name="Biểu đồ 1">
          <a:extLst>
            <a:ext uri="{FF2B5EF4-FFF2-40B4-BE49-F238E27FC236}">
              <a16:creationId xmlns:a16="http://schemas.microsoft.com/office/drawing/2014/main" id="{E85ED049-D83F-4E10-AD18-909D4BDFA8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662940</xdr:colOff>
      <xdr:row>30</xdr:row>
      <xdr:rowOff>140970</xdr:rowOff>
    </xdr:from>
    <xdr:to>
      <xdr:col>15</xdr:col>
      <xdr:colOff>99060</xdr:colOff>
      <xdr:row>45</xdr:row>
      <xdr:rowOff>26670</xdr:rowOff>
    </xdr:to>
    <xdr:graphicFrame macro="">
      <xdr:nvGraphicFramePr>
        <xdr:cNvPr id="4" name="Biểu đồ 3">
          <a:extLst>
            <a:ext uri="{FF2B5EF4-FFF2-40B4-BE49-F238E27FC236}">
              <a16:creationId xmlns:a16="http://schemas.microsoft.com/office/drawing/2014/main" id="{AAE134A8-29F4-4504-A3FF-F87BC1F9AD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G4" sqref="G4"/>
    </sheetView>
  </sheetViews>
  <sheetFormatPr defaultRowHeight="15.6" x14ac:dyDescent="0.3"/>
  <cols>
    <col min="1" max="1" width="8.7265625" style="1"/>
    <col min="2" max="2" width="10.6328125" style="1" customWidth="1"/>
    <col min="3" max="3" width="10.81640625" style="1" customWidth="1"/>
    <col min="4" max="6" width="9.90625" style="1" bestFit="1" customWidth="1"/>
    <col min="7" max="7" width="11.453125" style="1" customWidth="1"/>
    <col min="8" max="8" width="9" style="1" bestFit="1" customWidth="1"/>
    <col min="9" max="9" width="8.7265625" style="1"/>
    <col min="10" max="10" width="8.90625" style="1" bestFit="1" customWidth="1"/>
    <col min="11" max="16384" width="8.7265625" style="1"/>
  </cols>
  <sheetData>
    <row r="1" spans="1:10" ht="22.8" x14ac:dyDescent="0.4">
      <c r="A1" s="50" t="s">
        <v>42</v>
      </c>
      <c r="B1" s="50"/>
      <c r="C1" s="50"/>
      <c r="D1" s="50"/>
      <c r="E1" s="50"/>
      <c r="F1" s="50"/>
      <c r="G1" s="50"/>
      <c r="H1" s="50"/>
    </row>
    <row r="2" spans="1:10" ht="21" thickBot="1" x14ac:dyDescent="0.4">
      <c r="A2" s="51" t="s">
        <v>43</v>
      </c>
      <c r="B2" s="51"/>
      <c r="C2" s="51"/>
      <c r="D2" s="51"/>
      <c r="E2" s="51"/>
      <c r="F2" s="51"/>
      <c r="G2" s="51"/>
      <c r="H2" s="51"/>
    </row>
    <row r="3" spans="1:10" ht="16.8" thickTop="1" thickBot="1" x14ac:dyDescent="0.35">
      <c r="A3" s="33" t="s">
        <v>6</v>
      </c>
      <c r="B3" s="34" t="s">
        <v>7</v>
      </c>
      <c r="C3" s="34" t="s">
        <v>2</v>
      </c>
      <c r="D3" s="34" t="s">
        <v>5</v>
      </c>
      <c r="E3" s="34" t="s">
        <v>8</v>
      </c>
      <c r="F3" s="34" t="s">
        <v>3</v>
      </c>
      <c r="G3" s="34" t="s">
        <v>9</v>
      </c>
      <c r="H3" s="35" t="s">
        <v>4</v>
      </c>
      <c r="J3" s="2"/>
    </row>
    <row r="4" spans="1:10" ht="16.2" thickBot="1" x14ac:dyDescent="0.35">
      <c r="A4" s="4">
        <v>4</v>
      </c>
      <c r="B4" s="5" t="s">
        <v>14</v>
      </c>
      <c r="C4" s="5" t="str">
        <f t="shared" ref="C4:C13" si="0">VLOOKUP(LEFT(B4,LEN(B4)-2),$B$17:$C$20,2,0)</f>
        <v>Vàng 96</v>
      </c>
      <c r="D4" s="6">
        <v>39070</v>
      </c>
      <c r="E4" s="7" t="s">
        <v>21</v>
      </c>
      <c r="F4" s="8">
        <v>12</v>
      </c>
      <c r="G4" s="5">
        <f>VLOOKUP(C4,$C$17:$G$20,IF(D4&lt;=DATE(2006,12,20),IF(E4="M",2,3),IF(E4="M",4,5)),0)</f>
        <v>1100000</v>
      </c>
      <c r="H4" s="9">
        <f t="shared" ref="H4:H13" si="1">F4*G4</f>
        <v>13200000</v>
      </c>
      <c r="J4" s="2"/>
    </row>
    <row r="5" spans="1:10" ht="16.2" thickBot="1" x14ac:dyDescent="0.35">
      <c r="A5" s="4">
        <v>7</v>
      </c>
      <c r="B5" s="5" t="s">
        <v>17</v>
      </c>
      <c r="C5" s="5" t="str">
        <f t="shared" si="0"/>
        <v>Vàng 96</v>
      </c>
      <c r="D5" s="6">
        <v>39071</v>
      </c>
      <c r="E5" s="7" t="s">
        <v>0</v>
      </c>
      <c r="F5" s="8">
        <v>14</v>
      </c>
      <c r="G5" s="5">
        <f t="shared" ref="G5:G13" si="2">VLOOKUP(C5,$C$17:$G$20,IF(D5&lt;=DATE(2006,12,20),IF(E5="M",2,3),IF(E5="M",4,5)),0)</f>
        <v>1120000</v>
      </c>
      <c r="H5" s="9">
        <f t="shared" si="1"/>
        <v>15680000</v>
      </c>
      <c r="J5" s="2"/>
    </row>
    <row r="6" spans="1:10" ht="16.2" thickBot="1" x14ac:dyDescent="0.35">
      <c r="A6" s="4">
        <v>1</v>
      </c>
      <c r="B6" s="5" t="s">
        <v>10</v>
      </c>
      <c r="C6" s="5" t="str">
        <f t="shared" si="0"/>
        <v>Vàng 9999</v>
      </c>
      <c r="D6" s="6">
        <v>39069</v>
      </c>
      <c r="E6" s="7" t="s">
        <v>21</v>
      </c>
      <c r="F6" s="8">
        <v>10</v>
      </c>
      <c r="G6" s="5">
        <f t="shared" si="2"/>
        <v>1115000</v>
      </c>
      <c r="H6" s="9">
        <f t="shared" si="1"/>
        <v>11150000</v>
      </c>
      <c r="J6" s="2"/>
    </row>
    <row r="7" spans="1:10" ht="16.2" thickBot="1" x14ac:dyDescent="0.35">
      <c r="A7" s="4">
        <v>6</v>
      </c>
      <c r="B7" s="5" t="s">
        <v>16</v>
      </c>
      <c r="C7" s="5" t="str">
        <f t="shared" si="0"/>
        <v>Vàng 9999</v>
      </c>
      <c r="D7" s="6">
        <v>39071</v>
      </c>
      <c r="E7" s="7" t="s">
        <v>21</v>
      </c>
      <c r="F7" s="8">
        <v>16</v>
      </c>
      <c r="G7" s="5">
        <f t="shared" si="2"/>
        <v>1115000</v>
      </c>
      <c r="H7" s="9">
        <f t="shared" si="1"/>
        <v>17840000</v>
      </c>
      <c r="J7" s="2"/>
    </row>
    <row r="8" spans="1:10" ht="16.2" thickBot="1" x14ac:dyDescent="0.35">
      <c r="A8" s="4">
        <v>10</v>
      </c>
      <c r="B8" s="5" t="s">
        <v>20</v>
      </c>
      <c r="C8" s="5" t="str">
        <f t="shared" si="0"/>
        <v>Vàng 9999</v>
      </c>
      <c r="D8" s="6">
        <v>39073</v>
      </c>
      <c r="E8" s="7" t="s">
        <v>0</v>
      </c>
      <c r="F8" s="8">
        <v>11</v>
      </c>
      <c r="G8" s="5">
        <f t="shared" si="2"/>
        <v>1250000</v>
      </c>
      <c r="H8" s="9">
        <f t="shared" si="1"/>
        <v>13750000</v>
      </c>
      <c r="J8" s="2"/>
    </row>
    <row r="9" spans="1:10" ht="16.2" thickBot="1" x14ac:dyDescent="0.35">
      <c r="A9" s="4">
        <v>5</v>
      </c>
      <c r="B9" s="5" t="s">
        <v>15</v>
      </c>
      <c r="C9" s="5" t="str">
        <f t="shared" si="0"/>
        <v>Vàng núi</v>
      </c>
      <c r="D9" s="6">
        <v>39070</v>
      </c>
      <c r="E9" s="7" t="s">
        <v>21</v>
      </c>
      <c r="F9" s="8">
        <v>25</v>
      </c>
      <c r="G9" s="5">
        <f t="shared" si="2"/>
        <v>1120000</v>
      </c>
      <c r="H9" s="9">
        <f t="shared" si="1"/>
        <v>28000000</v>
      </c>
      <c r="J9" s="2"/>
    </row>
    <row r="10" spans="1:10" ht="16.2" thickBot="1" x14ac:dyDescent="0.35">
      <c r="A10" s="4">
        <v>9</v>
      </c>
      <c r="B10" s="5" t="s">
        <v>19</v>
      </c>
      <c r="C10" s="5" t="str">
        <f t="shared" si="0"/>
        <v>Vàng núi</v>
      </c>
      <c r="D10" s="6">
        <v>39073</v>
      </c>
      <c r="E10" s="7" t="s">
        <v>21</v>
      </c>
      <c r="F10" s="8">
        <v>13</v>
      </c>
      <c r="G10" s="5">
        <f t="shared" si="2"/>
        <v>1135000</v>
      </c>
      <c r="H10" s="9">
        <f t="shared" si="1"/>
        <v>14755000</v>
      </c>
      <c r="J10" s="2"/>
    </row>
    <row r="11" spans="1:10" ht="16.2" thickBot="1" x14ac:dyDescent="0.35">
      <c r="A11" s="4">
        <v>2</v>
      </c>
      <c r="B11" s="5" t="s">
        <v>12</v>
      </c>
      <c r="C11" s="5" t="str">
        <f t="shared" si="0"/>
        <v>Vàng SJC</v>
      </c>
      <c r="D11" s="6">
        <v>39069</v>
      </c>
      <c r="E11" s="7" t="s">
        <v>0</v>
      </c>
      <c r="F11" s="8">
        <v>15</v>
      </c>
      <c r="G11" s="5">
        <f t="shared" si="2"/>
        <v>1230000</v>
      </c>
      <c r="H11" s="9">
        <f t="shared" si="1"/>
        <v>18450000</v>
      </c>
      <c r="J11" s="2"/>
    </row>
    <row r="12" spans="1:10" ht="16.2" thickBot="1" x14ac:dyDescent="0.35">
      <c r="A12" s="4">
        <v>3</v>
      </c>
      <c r="B12" s="5" t="s">
        <v>13</v>
      </c>
      <c r="C12" s="5" t="str">
        <f t="shared" si="0"/>
        <v>Vàng SJC</v>
      </c>
      <c r="D12" s="6">
        <v>39070</v>
      </c>
      <c r="E12" s="7" t="s">
        <v>0</v>
      </c>
      <c r="F12" s="8">
        <v>30</v>
      </c>
      <c r="G12" s="5">
        <f t="shared" si="2"/>
        <v>1230000</v>
      </c>
      <c r="H12" s="9">
        <f t="shared" si="1"/>
        <v>36900000</v>
      </c>
      <c r="J12" s="2"/>
    </row>
    <row r="13" spans="1:10" ht="16.2" thickBot="1" x14ac:dyDescent="0.35">
      <c r="A13" s="10">
        <v>8</v>
      </c>
      <c r="B13" s="11" t="s">
        <v>18</v>
      </c>
      <c r="C13" s="11" t="str">
        <f t="shared" si="0"/>
        <v>Vàng SJC</v>
      </c>
      <c r="D13" s="12">
        <v>39072</v>
      </c>
      <c r="E13" s="13" t="s">
        <v>0</v>
      </c>
      <c r="F13" s="14">
        <v>32</v>
      </c>
      <c r="G13" s="5">
        <f t="shared" si="2"/>
        <v>1280000</v>
      </c>
      <c r="H13" s="15">
        <f t="shared" si="1"/>
        <v>40960000</v>
      </c>
      <c r="J13" s="3"/>
    </row>
    <row r="14" spans="1:10" ht="16.8" thickTop="1" thickBot="1" x14ac:dyDescent="0.35">
      <c r="J14" s="3"/>
    </row>
    <row r="15" spans="1:10" ht="16.2" thickBot="1" x14ac:dyDescent="0.35">
      <c r="B15" s="16"/>
      <c r="C15" s="17"/>
      <c r="D15" s="24" t="s">
        <v>31</v>
      </c>
      <c r="E15" s="25"/>
      <c r="F15" s="25" t="s">
        <v>32</v>
      </c>
      <c r="G15" s="26"/>
      <c r="J15" s="3"/>
    </row>
    <row r="16" spans="1:10" x14ac:dyDescent="0.3">
      <c r="B16" s="36" t="s">
        <v>1</v>
      </c>
      <c r="C16" s="37" t="s">
        <v>2</v>
      </c>
      <c r="D16" s="37" t="s">
        <v>22</v>
      </c>
      <c r="E16" s="38" t="s">
        <v>23</v>
      </c>
      <c r="F16" s="37" t="s">
        <v>22</v>
      </c>
      <c r="G16" s="39" t="s">
        <v>23</v>
      </c>
      <c r="J16" s="3"/>
    </row>
    <row r="17" spans="2:10" x14ac:dyDescent="0.3">
      <c r="B17" s="18" t="s">
        <v>24</v>
      </c>
      <c r="C17" s="19" t="s">
        <v>27</v>
      </c>
      <c r="D17" s="19">
        <v>1115000</v>
      </c>
      <c r="E17" s="19">
        <v>1135000</v>
      </c>
      <c r="F17" s="19">
        <v>1220000</v>
      </c>
      <c r="G17" s="20">
        <v>1250000</v>
      </c>
      <c r="J17" s="3"/>
    </row>
    <row r="18" spans="2:10" x14ac:dyDescent="0.3">
      <c r="B18" s="18" t="s">
        <v>11</v>
      </c>
      <c r="C18" s="19" t="s">
        <v>28</v>
      </c>
      <c r="D18" s="19">
        <v>1200000</v>
      </c>
      <c r="E18" s="19">
        <v>1230000</v>
      </c>
      <c r="F18" s="19">
        <v>1250000</v>
      </c>
      <c r="G18" s="20">
        <v>1280000</v>
      </c>
      <c r="J18" s="3"/>
    </row>
    <row r="19" spans="2:10" x14ac:dyDescent="0.3">
      <c r="B19" s="18" t="s">
        <v>25</v>
      </c>
      <c r="C19" s="19" t="s">
        <v>29</v>
      </c>
      <c r="D19" s="19">
        <v>1100000</v>
      </c>
      <c r="E19" s="19">
        <v>1120000</v>
      </c>
      <c r="F19" s="19">
        <v>1120000</v>
      </c>
      <c r="G19" s="20">
        <v>1140000</v>
      </c>
    </row>
    <row r="20" spans="2:10" ht="16.2" thickBot="1" x14ac:dyDescent="0.35">
      <c r="B20" s="21" t="s">
        <v>26</v>
      </c>
      <c r="C20" s="22" t="s">
        <v>30</v>
      </c>
      <c r="D20" s="22">
        <v>1120000</v>
      </c>
      <c r="E20" s="22">
        <v>1150000</v>
      </c>
      <c r="F20" s="22">
        <v>1135000</v>
      </c>
      <c r="G20" s="23">
        <v>1175000</v>
      </c>
    </row>
    <row r="23" spans="2:10" ht="16.2" thickBot="1" x14ac:dyDescent="0.35">
      <c r="B23" s="52" t="s">
        <v>33</v>
      </c>
      <c r="C23" s="52"/>
      <c r="D23" s="52"/>
    </row>
    <row r="24" spans="2:10" x14ac:dyDescent="0.3">
      <c r="B24" s="40" t="s">
        <v>2</v>
      </c>
      <c r="C24" s="41" t="s">
        <v>34</v>
      </c>
      <c r="D24" s="42" t="s">
        <v>35</v>
      </c>
    </row>
    <row r="25" spans="2:10" x14ac:dyDescent="0.3">
      <c r="B25" s="27" t="s">
        <v>24</v>
      </c>
      <c r="C25" s="28">
        <f>SUMIFS($H$4:$H$13,C4:C13,"Vàng 9999",E4:E13,"M")</f>
        <v>28990000</v>
      </c>
      <c r="D25" s="29">
        <f>SUMIFS($H$4:$H$13,C4:C13,"Vàng 9999",E4:E13,"B")</f>
        <v>13750000</v>
      </c>
    </row>
    <row r="26" spans="2:10" x14ac:dyDescent="0.3">
      <c r="B26" s="27" t="s">
        <v>11</v>
      </c>
      <c r="C26" s="28">
        <f>SUMIFS($H$4:$H$13,C4:C13,"Vàng SJC",E4:E13,"M")</f>
        <v>0</v>
      </c>
      <c r="D26" s="29">
        <f>SUMIFS($H$4:$H$13,C4:C13,"Vàng SJC",E4:E13,"B")</f>
        <v>96310000</v>
      </c>
    </row>
    <row r="27" spans="2:10" x14ac:dyDescent="0.3">
      <c r="B27" s="27" t="s">
        <v>25</v>
      </c>
      <c r="C27" s="28">
        <f>SUMIFS($H$4:$H$13,C4:C13,"Vàng 96",E4:E13,"M")</f>
        <v>13200000</v>
      </c>
      <c r="D27" s="29">
        <f>SUMIFS($H$4:$H$13,C4:C13,"Vàng 96",E4:E13,"B")</f>
        <v>15680000</v>
      </c>
    </row>
    <row r="28" spans="2:10" ht="16.2" thickBot="1" x14ac:dyDescent="0.35">
      <c r="B28" s="30" t="s">
        <v>26</v>
      </c>
      <c r="C28" s="31">
        <f>SUMIFS($H$4:$H$13,C4:C13,"Vàng núi",E4:E13,"M")</f>
        <v>42755000</v>
      </c>
      <c r="D28" s="32">
        <f>SUMIFS($H$4:$H$13,C4:C13,"Vàng núi",E4:E13,"B")</f>
        <v>0</v>
      </c>
    </row>
    <row r="32" spans="2:10" ht="16.2" thickBot="1" x14ac:dyDescent="0.35">
      <c r="B32" s="52" t="s">
        <v>36</v>
      </c>
      <c r="C32" s="52"/>
      <c r="D32" s="52"/>
      <c r="E32" s="52"/>
    </row>
    <row r="33" spans="2:5" ht="16.2" thickBot="1" x14ac:dyDescent="0.35">
      <c r="B33" s="43" t="s">
        <v>5</v>
      </c>
      <c r="C33" s="53" t="s">
        <v>3</v>
      </c>
      <c r="D33" s="53"/>
      <c r="E33" s="54"/>
    </row>
    <row r="34" spans="2:5" ht="16.2" thickBot="1" x14ac:dyDescent="0.35">
      <c r="B34" s="44" t="s">
        <v>37</v>
      </c>
      <c r="C34" s="46">
        <f>SUMIFS($F$4:$F$13,$D$4:$D$13,D6,$E$4:$E$13,"B")</f>
        <v>15</v>
      </c>
      <c r="D34" s="46"/>
      <c r="E34" s="47"/>
    </row>
    <row r="35" spans="2:5" ht="16.2" thickBot="1" x14ac:dyDescent="0.35">
      <c r="B35" s="44" t="s">
        <v>38</v>
      </c>
      <c r="C35" s="46">
        <f>SUMIFS($F$4:$F$13,$D$4:$D$13,D4,$E$4:$E$13,"B")</f>
        <v>30</v>
      </c>
      <c r="D35" s="46"/>
      <c r="E35" s="47"/>
    </row>
    <row r="36" spans="2:5" ht="16.2" thickBot="1" x14ac:dyDescent="0.35">
      <c r="B36" s="44" t="s">
        <v>39</v>
      </c>
      <c r="C36" s="46">
        <f>SUMIFS($F$4:$F$13,$D$4:$D$13,D5,$E$4:$E$13,"B")</f>
        <v>14</v>
      </c>
      <c r="D36" s="46"/>
      <c r="E36" s="47"/>
    </row>
    <row r="37" spans="2:5" ht="16.2" thickBot="1" x14ac:dyDescent="0.35">
      <c r="B37" s="44" t="s">
        <v>40</v>
      </c>
      <c r="C37" s="46">
        <f>SUMIFS($F$4:$F$13,$D$4:$D$13,D13,$E$4:$E$13,"B")</f>
        <v>32</v>
      </c>
      <c r="D37" s="46"/>
      <c r="E37" s="47"/>
    </row>
    <row r="38" spans="2:5" ht="16.2" thickBot="1" x14ac:dyDescent="0.35">
      <c r="B38" s="45" t="s">
        <v>41</v>
      </c>
      <c r="C38" s="48">
        <f>SUMIFS($F$4:$F$13,$D$4:$D$13,D8,$E$4:$E$13,"B")</f>
        <v>11</v>
      </c>
      <c r="D38" s="48"/>
      <c r="E38" s="49"/>
    </row>
  </sheetData>
  <sortState xmlns:xlrd2="http://schemas.microsoft.com/office/spreadsheetml/2017/richdata2" ref="A4:H13">
    <sortCondition ref="B3"/>
  </sortState>
  <mergeCells count="10">
    <mergeCell ref="C37:E37"/>
    <mergeCell ref="C38:E38"/>
    <mergeCell ref="A1:H1"/>
    <mergeCell ref="A2:H2"/>
    <mergeCell ref="B23:D23"/>
    <mergeCell ref="B32:E32"/>
    <mergeCell ref="C33:E33"/>
    <mergeCell ref="C34:E34"/>
    <mergeCell ref="C35:E35"/>
    <mergeCell ref="C36:E36"/>
  </mergeCells>
  <phoneticPr fontId="1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thquang</dc:creator>
  <cp:lastModifiedBy>Loc Nguyen</cp:lastModifiedBy>
  <dcterms:created xsi:type="dcterms:W3CDTF">2009-05-12T15:38:09Z</dcterms:created>
  <dcterms:modified xsi:type="dcterms:W3CDTF">2020-12-03T14:40:30Z</dcterms:modified>
</cp:coreProperties>
</file>