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upleixCredit\Practice File Handling\"/>
    </mc:Choice>
  </mc:AlternateContent>
  <bookViews>
    <workbookView xWindow="0" yWindow="0" windowWidth="16815" windowHeight="9090" firstSheet="5" activeTab="7"/>
  </bookViews>
  <sheets>
    <sheet name="Settings" sheetId="1" r:id="rId1"/>
    <sheet name="Sheet4" sheetId="4" r:id="rId2"/>
    <sheet name="Sheet2" sheetId="2" r:id="rId3"/>
    <sheet name="FullListUnsorted" sheetId="5" r:id="rId4"/>
    <sheet name="Settings-Variables" sheetId="3" r:id="rId5"/>
    <sheet name="FullList" sheetId="6" r:id="rId6"/>
    <sheet name="SettingVariables-Initialised" sheetId="7" r:id="rId7"/>
    <sheet name="SettingVariables-GetFormData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1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2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1" i="4"/>
  <c r="U3" i="1"/>
  <c r="V3" i="1" s="1"/>
  <c r="J3" i="1"/>
  <c r="K3" i="1" s="1"/>
  <c r="F3" i="1"/>
  <c r="G3" i="1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2" i="3"/>
  <c r="E3" i="3"/>
  <c r="E4" i="3"/>
  <c r="E5" i="3"/>
  <c r="E6" i="3"/>
  <c r="G1" i="3"/>
  <c r="F1" i="3"/>
  <c r="E1" i="3"/>
  <c r="S3" i="1"/>
  <c r="T3" i="1" s="1"/>
  <c r="M3" i="1"/>
  <c r="C1" i="3" s="1"/>
  <c r="O3" i="1"/>
  <c r="P3" i="1" s="1"/>
  <c r="Q3" i="1"/>
  <c r="R3" i="1" s="1"/>
  <c r="D1" i="3"/>
  <c r="B1" i="3"/>
  <c r="A1" i="3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N3" i="1"/>
  <c r="L3" i="1"/>
  <c r="I3" i="1"/>
  <c r="H3" i="1"/>
  <c r="E3" i="1"/>
  <c r="D3" i="1"/>
  <c r="C3" i="1"/>
  <c r="B3" i="1"/>
  <c r="L12" i="1"/>
  <c r="L11" i="1"/>
  <c r="L10" i="1"/>
  <c r="L9" i="1"/>
  <c r="L5" i="1"/>
  <c r="L6" i="1"/>
  <c r="L7" i="1"/>
  <c r="M8" i="1"/>
  <c r="C6" i="3" s="1"/>
  <c r="M5" i="1"/>
  <c r="M6" i="1"/>
  <c r="M7" i="1"/>
  <c r="C5" i="3" s="1"/>
  <c r="L4" i="1"/>
  <c r="C3" i="3"/>
  <c r="D3" i="3"/>
  <c r="C4" i="3"/>
  <c r="D4" i="3"/>
  <c r="D5" i="3"/>
  <c r="D6" i="3"/>
  <c r="D7" i="3"/>
  <c r="D8" i="3"/>
  <c r="D9" i="3"/>
  <c r="D10" i="3"/>
  <c r="D11" i="3"/>
  <c r="D12" i="3"/>
  <c r="D13" i="3"/>
  <c r="D14" i="3"/>
  <c r="D15" i="3"/>
  <c r="S8" i="1"/>
  <c r="U8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D2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J59" i="1" s="1"/>
  <c r="B57" i="3" s="1"/>
  <c r="I60" i="1"/>
  <c r="I4" i="1"/>
  <c r="S5" i="1"/>
  <c r="S6" i="1"/>
  <c r="S7" i="1"/>
  <c r="S9" i="1"/>
  <c r="S10" i="1"/>
  <c r="S11" i="1"/>
  <c r="S12" i="1"/>
  <c r="S13" i="1"/>
  <c r="S14" i="1"/>
  <c r="S15" i="1"/>
  <c r="U15" i="1" s="1"/>
  <c r="S16" i="1"/>
  <c r="S17" i="1"/>
  <c r="S4" i="1"/>
  <c r="T4" i="1" s="1"/>
  <c r="T17" i="1"/>
  <c r="T16" i="1"/>
  <c r="T13" i="1"/>
  <c r="T10" i="1"/>
  <c r="T7" i="1"/>
  <c r="T5" i="1"/>
  <c r="Q5" i="1"/>
  <c r="Q6" i="1"/>
  <c r="R6" i="1" s="1"/>
  <c r="Q7" i="1"/>
  <c r="Q8" i="1"/>
  <c r="R8" i="1" s="1"/>
  <c r="Q9" i="1"/>
  <c r="R9" i="1" s="1"/>
  <c r="Q10" i="1"/>
  <c r="Q11" i="1"/>
  <c r="Q12" i="1"/>
  <c r="R12" i="1" s="1"/>
  <c r="Q13" i="1"/>
  <c r="R13" i="1" s="1"/>
  <c r="Q14" i="1"/>
  <c r="Q15" i="1"/>
  <c r="R15" i="1" s="1"/>
  <c r="Q16" i="1"/>
  <c r="Q17" i="1"/>
  <c r="Q4" i="1"/>
  <c r="R4" i="1" s="1"/>
  <c r="U4" i="1"/>
  <c r="G2" i="3" s="1"/>
  <c r="U5" i="1"/>
  <c r="R7" i="1"/>
  <c r="U7" i="1"/>
  <c r="R10" i="1"/>
  <c r="U10" i="1"/>
  <c r="R11" i="1"/>
  <c r="R14" i="1"/>
  <c r="U14" i="1"/>
  <c r="R16" i="1"/>
  <c r="R17" i="1"/>
  <c r="U1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36" i="1"/>
  <c r="C37" i="1"/>
  <c r="C38" i="1"/>
  <c r="C39" i="1"/>
  <c r="C40" i="1"/>
  <c r="C41" i="1"/>
  <c r="C42" i="1"/>
  <c r="C43" i="1"/>
  <c r="C35" i="1"/>
  <c r="J51" i="1" l="1"/>
  <c r="B49" i="3" s="1"/>
  <c r="J39" i="1"/>
  <c r="B37" i="3" s="1"/>
  <c r="J27" i="1"/>
  <c r="B25" i="3" s="1"/>
  <c r="J23" i="1"/>
  <c r="B21" i="3" s="1"/>
  <c r="J15" i="1"/>
  <c r="B13" i="3" s="1"/>
  <c r="T6" i="1"/>
  <c r="U11" i="1"/>
  <c r="J55" i="1"/>
  <c r="B53" i="3" s="1"/>
  <c r="J35" i="1"/>
  <c r="B33" i="3" s="1"/>
  <c r="J7" i="1"/>
  <c r="B5" i="3" s="1"/>
  <c r="J47" i="1"/>
  <c r="B45" i="3" s="1"/>
  <c r="J43" i="1"/>
  <c r="B41" i="3" s="1"/>
  <c r="J31" i="1"/>
  <c r="B29" i="3" s="1"/>
  <c r="J19" i="1"/>
  <c r="B17" i="3" s="1"/>
  <c r="J11" i="1"/>
  <c r="B9" i="3" s="1"/>
  <c r="U6" i="1"/>
  <c r="T14" i="1"/>
  <c r="J10" i="1"/>
  <c r="B8" i="3" s="1"/>
  <c r="J57" i="1"/>
  <c r="B55" i="3" s="1"/>
  <c r="J53" i="1"/>
  <c r="B51" i="3" s="1"/>
  <c r="J49" i="1"/>
  <c r="B47" i="3" s="1"/>
  <c r="J45" i="1"/>
  <c r="B43" i="3" s="1"/>
  <c r="J41" i="1"/>
  <c r="B39" i="3" s="1"/>
  <c r="J37" i="1"/>
  <c r="B35" i="3" s="1"/>
  <c r="J33" i="1"/>
  <c r="B31" i="3" s="1"/>
  <c r="J29" i="1"/>
  <c r="B27" i="3" s="1"/>
  <c r="J25" i="1"/>
  <c r="B23" i="3" s="1"/>
  <c r="J21" i="1"/>
  <c r="B19" i="3" s="1"/>
  <c r="J17" i="1"/>
  <c r="B15" i="3" s="1"/>
  <c r="J13" i="1"/>
  <c r="B11" i="3" s="1"/>
  <c r="J9" i="1"/>
  <c r="B7" i="3" s="1"/>
  <c r="J5" i="1"/>
  <c r="B3" i="3" s="1"/>
  <c r="U13" i="1"/>
  <c r="U9" i="1"/>
  <c r="T9" i="1"/>
  <c r="T12" i="1"/>
  <c r="J60" i="1"/>
  <c r="B58" i="3" s="1"/>
  <c r="J56" i="1"/>
  <c r="B54" i="3" s="1"/>
  <c r="J52" i="1"/>
  <c r="B50" i="3" s="1"/>
  <c r="J48" i="1"/>
  <c r="B46" i="3" s="1"/>
  <c r="J44" i="1"/>
  <c r="B42" i="3" s="1"/>
  <c r="J40" i="1"/>
  <c r="B38" i="3" s="1"/>
  <c r="J36" i="1"/>
  <c r="B34" i="3" s="1"/>
  <c r="J32" i="1"/>
  <c r="B30" i="3" s="1"/>
  <c r="J28" i="1"/>
  <c r="B26" i="3" s="1"/>
  <c r="J24" i="1"/>
  <c r="B22" i="3" s="1"/>
  <c r="J20" i="1"/>
  <c r="B18" i="3" s="1"/>
  <c r="J16" i="1"/>
  <c r="B14" i="3" s="1"/>
  <c r="J12" i="1"/>
  <c r="B10" i="3" s="1"/>
  <c r="J8" i="1"/>
  <c r="B6" i="3" s="1"/>
  <c r="P4" i="1"/>
  <c r="K44" i="1"/>
  <c r="K40" i="1"/>
  <c r="K32" i="1"/>
  <c r="K16" i="1"/>
  <c r="K55" i="1"/>
  <c r="K47" i="1"/>
  <c r="K39" i="1"/>
  <c r="K31" i="1"/>
  <c r="K27" i="1"/>
  <c r="K15" i="1"/>
  <c r="K11" i="1"/>
  <c r="K48" i="1"/>
  <c r="K36" i="1"/>
  <c r="K12" i="1"/>
  <c r="K59" i="1"/>
  <c r="K51" i="1"/>
  <c r="K43" i="1"/>
  <c r="K35" i="1"/>
  <c r="K19" i="1"/>
  <c r="K52" i="1"/>
  <c r="K57" i="1"/>
  <c r="K53" i="1"/>
  <c r="K49" i="1"/>
  <c r="K41" i="1"/>
  <c r="K37" i="1"/>
  <c r="K33" i="1"/>
  <c r="K25" i="1"/>
  <c r="K21" i="1"/>
  <c r="K17" i="1"/>
  <c r="K9" i="1"/>
  <c r="K5" i="1"/>
  <c r="J58" i="1"/>
  <c r="B56" i="3" s="1"/>
  <c r="J50" i="1"/>
  <c r="B48" i="3" s="1"/>
  <c r="J42" i="1"/>
  <c r="B40" i="3" s="1"/>
  <c r="J30" i="1"/>
  <c r="B28" i="3" s="1"/>
  <c r="J18" i="1"/>
  <c r="B16" i="3" s="1"/>
  <c r="J14" i="1"/>
  <c r="B12" i="3" s="1"/>
  <c r="U16" i="1"/>
  <c r="R5" i="1"/>
  <c r="J4" i="1"/>
  <c r="J54" i="1"/>
  <c r="B52" i="3" s="1"/>
  <c r="J38" i="1"/>
  <c r="B36" i="3" s="1"/>
  <c r="J26" i="1"/>
  <c r="B24" i="3" s="1"/>
  <c r="J6" i="1"/>
  <c r="B4" i="3" s="1"/>
  <c r="F2" i="3"/>
  <c r="J46" i="1"/>
  <c r="B44" i="3" s="1"/>
  <c r="J34" i="1"/>
  <c r="B32" i="3" s="1"/>
  <c r="J22" i="1"/>
  <c r="B20" i="3" s="1"/>
  <c r="D33" i="1"/>
  <c r="E33" i="1" s="1"/>
  <c r="F33" i="1" s="1"/>
  <c r="T11" i="1"/>
  <c r="U12" i="1"/>
  <c r="T8" i="1"/>
  <c r="T15" i="1"/>
  <c r="D4" i="1"/>
  <c r="E4" i="1" s="1"/>
  <c r="F4" i="1" s="1"/>
  <c r="D8" i="1"/>
  <c r="E8" i="1" s="1"/>
  <c r="F8" i="1" s="1"/>
  <c r="A6" i="3" s="1"/>
  <c r="D12" i="1"/>
  <c r="E12" i="1" s="1"/>
  <c r="F12" i="1" s="1"/>
  <c r="A10" i="3" s="1"/>
  <c r="D15" i="1"/>
  <c r="E15" i="1" s="1"/>
  <c r="F15" i="1" s="1"/>
  <c r="A13" i="3" s="1"/>
  <c r="D19" i="1"/>
  <c r="E19" i="1" s="1"/>
  <c r="F19" i="1" s="1"/>
  <c r="A17" i="3" s="1"/>
  <c r="D23" i="1"/>
  <c r="E23" i="1" s="1"/>
  <c r="F23" i="1" s="1"/>
  <c r="A21" i="3" s="1"/>
  <c r="D27" i="1"/>
  <c r="E27" i="1" s="1"/>
  <c r="F27" i="1" s="1"/>
  <c r="A25" i="3" s="1"/>
  <c r="D31" i="1"/>
  <c r="E31" i="1" s="1"/>
  <c r="F31" i="1" s="1"/>
  <c r="A29" i="3" s="1"/>
  <c r="D5" i="1"/>
  <c r="E5" i="1" s="1"/>
  <c r="F5" i="1" s="1"/>
  <c r="A3" i="3" s="1"/>
  <c r="D9" i="1"/>
  <c r="E9" i="1" s="1"/>
  <c r="F9" i="1" s="1"/>
  <c r="A7" i="3" s="1"/>
  <c r="D16" i="1"/>
  <c r="E16" i="1" s="1"/>
  <c r="F16" i="1" s="1"/>
  <c r="A14" i="3" s="1"/>
  <c r="D20" i="1"/>
  <c r="E20" i="1" s="1"/>
  <c r="F20" i="1" s="1"/>
  <c r="A18" i="3" s="1"/>
  <c r="D24" i="1"/>
  <c r="E24" i="1" s="1"/>
  <c r="F24" i="1" s="1"/>
  <c r="A22" i="3" s="1"/>
  <c r="D7" i="1"/>
  <c r="E7" i="1" s="1"/>
  <c r="F7" i="1" s="1"/>
  <c r="A5" i="3" s="1"/>
  <c r="D11" i="1"/>
  <c r="E11" i="1" s="1"/>
  <c r="F11" i="1" s="1"/>
  <c r="A9" i="3" s="1"/>
  <c r="D14" i="1"/>
  <c r="E14" i="1" s="1"/>
  <c r="F14" i="1" s="1"/>
  <c r="A12" i="3" s="1"/>
  <c r="D18" i="1"/>
  <c r="E18" i="1" s="1"/>
  <c r="F18" i="1" s="1"/>
  <c r="A16" i="3" s="1"/>
  <c r="D22" i="1"/>
  <c r="E22" i="1" s="1"/>
  <c r="F22" i="1" s="1"/>
  <c r="A20" i="3" s="1"/>
  <c r="D26" i="1"/>
  <c r="E26" i="1" s="1"/>
  <c r="F26" i="1" s="1"/>
  <c r="A24" i="3" s="1"/>
  <c r="D30" i="1"/>
  <c r="E30" i="1" s="1"/>
  <c r="F30" i="1" s="1"/>
  <c r="A28" i="3" s="1"/>
  <c r="D34" i="1"/>
  <c r="E34" i="1" s="1"/>
  <c r="F34" i="1" s="1"/>
  <c r="A32" i="3" s="1"/>
  <c r="D28" i="1"/>
  <c r="E28" i="1" s="1"/>
  <c r="F28" i="1" s="1"/>
  <c r="A26" i="3" s="1"/>
  <c r="D32" i="1"/>
  <c r="E32" i="1" s="1"/>
  <c r="F32" i="1" s="1"/>
  <c r="A30" i="3" s="1"/>
  <c r="D6" i="1"/>
  <c r="E6" i="1" s="1"/>
  <c r="F6" i="1" s="1"/>
  <c r="A4" i="3" s="1"/>
  <c r="D10" i="1"/>
  <c r="E10" i="1" s="1"/>
  <c r="F10" i="1" s="1"/>
  <c r="A8" i="3" s="1"/>
  <c r="D13" i="1"/>
  <c r="E13" i="1" s="1"/>
  <c r="F13" i="1" s="1"/>
  <c r="A11" i="3" s="1"/>
  <c r="D17" i="1"/>
  <c r="E17" i="1" s="1"/>
  <c r="F17" i="1" s="1"/>
  <c r="A15" i="3" s="1"/>
  <c r="D21" i="1"/>
  <c r="E21" i="1" s="1"/>
  <c r="F21" i="1" s="1"/>
  <c r="A19" i="3" s="1"/>
  <c r="D25" i="1"/>
  <c r="E25" i="1" s="1"/>
  <c r="F25" i="1" s="1"/>
  <c r="A23" i="3" s="1"/>
  <c r="D29" i="1"/>
  <c r="E29" i="1" s="1"/>
  <c r="F29" i="1" s="1"/>
  <c r="A27" i="3" s="1"/>
  <c r="D36" i="1"/>
  <c r="E36" i="1" s="1"/>
  <c r="D56" i="1"/>
  <c r="E56" i="1" s="1"/>
  <c r="D35" i="1"/>
  <c r="E35" i="1" s="1"/>
  <c r="D59" i="1"/>
  <c r="E59" i="1" s="1"/>
  <c r="D55" i="1"/>
  <c r="E55" i="1" s="1"/>
  <c r="D51" i="1"/>
  <c r="E51" i="1" s="1"/>
  <c r="D50" i="1"/>
  <c r="E50" i="1" s="1"/>
  <c r="D46" i="1"/>
  <c r="E46" i="1" s="1"/>
  <c r="D43" i="1"/>
  <c r="E43" i="1" s="1"/>
  <c r="D39" i="1"/>
  <c r="E39" i="1" s="1"/>
  <c r="D52" i="1"/>
  <c r="E52" i="1" s="1"/>
  <c r="D40" i="1"/>
  <c r="E40" i="1" s="1"/>
  <c r="D58" i="1"/>
  <c r="E58" i="1" s="1"/>
  <c r="D54" i="1"/>
  <c r="E54" i="1" s="1"/>
  <c r="D49" i="1"/>
  <c r="E49" i="1" s="1"/>
  <c r="D45" i="1"/>
  <c r="E45" i="1" s="1"/>
  <c r="D42" i="1"/>
  <c r="E42" i="1" s="1"/>
  <c r="D38" i="1"/>
  <c r="E38" i="1" s="1"/>
  <c r="D60" i="1"/>
  <c r="E60" i="1" s="1"/>
  <c r="D47" i="1"/>
  <c r="E47" i="1" s="1"/>
  <c r="D57" i="1"/>
  <c r="E57" i="1" s="1"/>
  <c r="D53" i="1"/>
  <c r="E53" i="1" s="1"/>
  <c r="D48" i="1"/>
  <c r="E48" i="1" s="1"/>
  <c r="D44" i="1"/>
  <c r="E44" i="1" s="1"/>
  <c r="D41" i="1"/>
  <c r="E41" i="1" s="1"/>
  <c r="D37" i="1"/>
  <c r="E37" i="1" s="1"/>
  <c r="K8" i="1" l="1"/>
  <c r="L33" i="1"/>
  <c r="M33" i="1" s="1"/>
  <c r="C31" i="3" s="1"/>
  <c r="A31" i="3"/>
  <c r="K13" i="1"/>
  <c r="K29" i="1"/>
  <c r="K45" i="1"/>
  <c r="K10" i="1"/>
  <c r="K20" i="1"/>
  <c r="K60" i="1"/>
  <c r="K23" i="1"/>
  <c r="K24" i="1"/>
  <c r="K56" i="1"/>
  <c r="K28" i="1"/>
  <c r="K7" i="1"/>
  <c r="K14" i="1"/>
  <c r="K34" i="1"/>
  <c r="K26" i="1"/>
  <c r="K18" i="1"/>
  <c r="K58" i="1"/>
  <c r="K22" i="1"/>
  <c r="K50" i="1"/>
  <c r="K46" i="1"/>
  <c r="K38" i="1"/>
  <c r="K30" i="1"/>
  <c r="K6" i="1"/>
  <c r="B2" i="3"/>
  <c r="K4" i="1"/>
  <c r="K54" i="1"/>
  <c r="K42" i="1"/>
  <c r="G33" i="1"/>
  <c r="G13" i="1"/>
  <c r="L13" i="1"/>
  <c r="M13" i="1" s="1"/>
  <c r="C11" i="3" s="1"/>
  <c r="G7" i="1"/>
  <c r="G27" i="1"/>
  <c r="L27" i="1"/>
  <c r="M27" i="1" s="1"/>
  <c r="C25" i="3" s="1"/>
  <c r="L25" i="1"/>
  <c r="M25" i="1" s="1"/>
  <c r="C23" i="3" s="1"/>
  <c r="G25" i="1"/>
  <c r="G10" i="1"/>
  <c r="M10" i="1"/>
  <c r="C8" i="3" s="1"/>
  <c r="L34" i="1"/>
  <c r="M34" i="1" s="1"/>
  <c r="C32" i="3" s="1"/>
  <c r="G34" i="1"/>
  <c r="L18" i="1"/>
  <c r="M18" i="1" s="1"/>
  <c r="C16" i="3" s="1"/>
  <c r="G18" i="1"/>
  <c r="L24" i="1"/>
  <c r="M24" i="1" s="1"/>
  <c r="C22" i="3" s="1"/>
  <c r="G24" i="1"/>
  <c r="M9" i="1"/>
  <c r="C7" i="3" s="1"/>
  <c r="G9" i="1"/>
  <c r="G23" i="1"/>
  <c r="L23" i="1"/>
  <c r="M23" i="1" s="1"/>
  <c r="C21" i="3" s="1"/>
  <c r="G8" i="1"/>
  <c r="G28" i="1"/>
  <c r="L28" i="1"/>
  <c r="M28" i="1" s="1"/>
  <c r="C26" i="3" s="1"/>
  <c r="G12" i="1"/>
  <c r="M12" i="1"/>
  <c r="C10" i="3" s="1"/>
  <c r="L21" i="1"/>
  <c r="M21" i="1" s="1"/>
  <c r="C19" i="3" s="1"/>
  <c r="G21" i="1"/>
  <c r="G6" i="1"/>
  <c r="L30" i="1"/>
  <c r="M30" i="1" s="1"/>
  <c r="C28" i="3" s="1"/>
  <c r="G30" i="1"/>
  <c r="L14" i="1"/>
  <c r="M14" i="1" s="1"/>
  <c r="C12" i="3" s="1"/>
  <c r="G14" i="1"/>
  <c r="L20" i="1"/>
  <c r="M20" i="1" s="1"/>
  <c r="C18" i="3" s="1"/>
  <c r="G20" i="1"/>
  <c r="G5" i="1"/>
  <c r="G19" i="1"/>
  <c r="L19" i="1"/>
  <c r="M19" i="1" s="1"/>
  <c r="C17" i="3" s="1"/>
  <c r="A2" i="3"/>
  <c r="M4" i="1"/>
  <c r="G4" i="1"/>
  <c r="L29" i="1"/>
  <c r="M29" i="1" s="1"/>
  <c r="C27" i="3" s="1"/>
  <c r="G29" i="1"/>
  <c r="L22" i="1"/>
  <c r="M22" i="1" s="1"/>
  <c r="C20" i="3" s="1"/>
  <c r="G22" i="1"/>
  <c r="G17" i="1"/>
  <c r="L17" i="1"/>
  <c r="M17" i="1" s="1"/>
  <c r="C15" i="3" s="1"/>
  <c r="G32" i="1"/>
  <c r="L32" i="1"/>
  <c r="M32" i="1" s="1"/>
  <c r="C30" i="3" s="1"/>
  <c r="L26" i="1"/>
  <c r="M26" i="1" s="1"/>
  <c r="C24" i="3" s="1"/>
  <c r="G26" i="1"/>
  <c r="M11" i="1"/>
  <c r="C9" i="3" s="1"/>
  <c r="G11" i="1"/>
  <c r="L16" i="1"/>
  <c r="M16" i="1" s="1"/>
  <c r="C14" i="3" s="1"/>
  <c r="G16" i="1"/>
  <c r="G31" i="1"/>
  <c r="L31" i="1"/>
  <c r="M31" i="1" s="1"/>
  <c r="C29" i="3" s="1"/>
  <c r="G15" i="1"/>
  <c r="L15" i="1"/>
  <c r="M15" i="1" s="1"/>
  <c r="C13" i="3" s="1"/>
  <c r="O33" i="1"/>
  <c r="D31" i="3" s="1"/>
  <c r="N33" i="1"/>
  <c r="F45" i="1"/>
  <c r="A43" i="3" s="1"/>
  <c r="F60" i="1"/>
  <c r="A58" i="3" s="1"/>
  <c r="F49" i="1"/>
  <c r="A47" i="3" s="1"/>
  <c r="F52" i="1"/>
  <c r="A50" i="3" s="1"/>
  <c r="F50" i="1"/>
  <c r="A48" i="3" s="1"/>
  <c r="F35" i="1"/>
  <c r="A33" i="3" s="1"/>
  <c r="F47" i="1"/>
  <c r="A45" i="3" s="1"/>
  <c r="F40" i="1"/>
  <c r="A38" i="3" s="1"/>
  <c r="F59" i="1"/>
  <c r="A57" i="3" s="1"/>
  <c r="F37" i="1"/>
  <c r="A35" i="3" s="1"/>
  <c r="F53" i="1"/>
  <c r="A51" i="3" s="1"/>
  <c r="F38" i="1"/>
  <c r="A36" i="3" s="1"/>
  <c r="F54" i="1"/>
  <c r="A52" i="3" s="1"/>
  <c r="F39" i="1"/>
  <c r="A37" i="3" s="1"/>
  <c r="F51" i="1"/>
  <c r="A49" i="3" s="1"/>
  <c r="F56" i="1"/>
  <c r="A54" i="3" s="1"/>
  <c r="F44" i="1"/>
  <c r="A42" i="3" s="1"/>
  <c r="F46" i="1"/>
  <c r="A44" i="3" s="1"/>
  <c r="F48" i="1"/>
  <c r="A46" i="3" s="1"/>
  <c r="F41" i="1"/>
  <c r="A39" i="3" s="1"/>
  <c r="F57" i="1"/>
  <c r="A55" i="3" s="1"/>
  <c r="F42" i="1"/>
  <c r="A40" i="3" s="1"/>
  <c r="F58" i="1"/>
  <c r="A56" i="3" s="1"/>
  <c r="F43" i="1"/>
  <c r="A41" i="3" s="1"/>
  <c r="F55" i="1"/>
  <c r="A53" i="3" s="1"/>
  <c r="F36" i="1"/>
  <c r="A34" i="3" s="1"/>
  <c r="Q33" i="1" l="1"/>
  <c r="S33" i="1"/>
  <c r="P33" i="1"/>
  <c r="N11" i="1"/>
  <c r="O26" i="1"/>
  <c r="D24" i="3" s="1"/>
  <c r="N26" i="1"/>
  <c r="N17" i="1"/>
  <c r="O30" i="1"/>
  <c r="D28" i="3" s="1"/>
  <c r="N30" i="1"/>
  <c r="N12" i="1"/>
  <c r="O24" i="1"/>
  <c r="D22" i="3" s="1"/>
  <c r="N24" i="1"/>
  <c r="N10" i="1"/>
  <c r="N13" i="1"/>
  <c r="L43" i="1"/>
  <c r="M43" i="1" s="1"/>
  <c r="L56" i="1"/>
  <c r="M56" i="1" s="1"/>
  <c r="C54" i="3" s="1"/>
  <c r="L38" i="1"/>
  <c r="M38" i="1" s="1"/>
  <c r="L40" i="1"/>
  <c r="M40" i="1" s="1"/>
  <c r="C38" i="3" s="1"/>
  <c r="O22" i="1"/>
  <c r="D20" i="3" s="1"/>
  <c r="N22" i="1"/>
  <c r="O19" i="1"/>
  <c r="D17" i="3" s="1"/>
  <c r="N19" i="1"/>
  <c r="N5" i="1"/>
  <c r="O28" i="1"/>
  <c r="D26" i="3" s="1"/>
  <c r="N28" i="1"/>
  <c r="O34" i="1"/>
  <c r="D32" i="3" s="1"/>
  <c r="N34" i="1"/>
  <c r="L58" i="1"/>
  <c r="M58" i="1" s="1"/>
  <c r="C56" i="3" s="1"/>
  <c r="L51" i="1"/>
  <c r="M51" i="1" s="1"/>
  <c r="C49" i="3" s="1"/>
  <c r="L47" i="1"/>
  <c r="M47" i="1" s="1"/>
  <c r="L49" i="1"/>
  <c r="M49" i="1" s="1"/>
  <c r="L36" i="1"/>
  <c r="M36" i="1" s="1"/>
  <c r="L42" i="1"/>
  <c r="M42" i="1" s="1"/>
  <c r="L46" i="1"/>
  <c r="M46" i="1" s="1"/>
  <c r="C44" i="3" s="1"/>
  <c r="L39" i="1"/>
  <c r="M39" i="1" s="1"/>
  <c r="L37" i="1"/>
  <c r="M37" i="1" s="1"/>
  <c r="C35" i="3" s="1"/>
  <c r="L35" i="1"/>
  <c r="M35" i="1" s="1"/>
  <c r="C33" i="3" s="1"/>
  <c r="L60" i="1"/>
  <c r="M60" i="1" s="1"/>
  <c r="C58" i="3" s="1"/>
  <c r="O31" i="1"/>
  <c r="D29" i="3" s="1"/>
  <c r="N31" i="1"/>
  <c r="N16" i="1"/>
  <c r="O32" i="1"/>
  <c r="D30" i="3" s="1"/>
  <c r="N32" i="1"/>
  <c r="C2" i="3"/>
  <c r="N4" i="1"/>
  <c r="N14" i="1"/>
  <c r="O23" i="1"/>
  <c r="D21" i="3" s="1"/>
  <c r="N23" i="1"/>
  <c r="N9" i="1"/>
  <c r="O25" i="1"/>
  <c r="D23" i="3" s="1"/>
  <c r="N25" i="1"/>
  <c r="L41" i="1"/>
  <c r="M41" i="1" s="1"/>
  <c r="C39" i="3" s="1"/>
  <c r="L52" i="1"/>
  <c r="M52" i="1" s="1"/>
  <c r="C50" i="3" s="1"/>
  <c r="N6" i="1"/>
  <c r="O18" i="1"/>
  <c r="D16" i="3" s="1"/>
  <c r="N18" i="1"/>
  <c r="L48" i="1"/>
  <c r="M48" i="1" s="1"/>
  <c r="L53" i="1"/>
  <c r="M53" i="1" s="1"/>
  <c r="L55" i="1"/>
  <c r="M55" i="1" s="1"/>
  <c r="L57" i="1"/>
  <c r="M57" i="1" s="1"/>
  <c r="C55" i="3" s="1"/>
  <c r="L44" i="1"/>
  <c r="M44" i="1" s="1"/>
  <c r="L54" i="1"/>
  <c r="M54" i="1" s="1"/>
  <c r="L59" i="1"/>
  <c r="M59" i="1" s="1"/>
  <c r="L50" i="1"/>
  <c r="M50" i="1" s="1"/>
  <c r="L45" i="1"/>
  <c r="M45" i="1" s="1"/>
  <c r="N15" i="1"/>
  <c r="O29" i="1"/>
  <c r="D27" i="3" s="1"/>
  <c r="N29" i="1"/>
  <c r="O20" i="1"/>
  <c r="D18" i="3" s="1"/>
  <c r="N20" i="1"/>
  <c r="O21" i="1"/>
  <c r="D19" i="3" s="1"/>
  <c r="N21" i="1"/>
  <c r="N8" i="1"/>
  <c r="O27" i="1"/>
  <c r="D25" i="3" s="1"/>
  <c r="N27" i="1"/>
  <c r="N7" i="1"/>
  <c r="N35" i="1"/>
  <c r="G36" i="1"/>
  <c r="G43" i="1"/>
  <c r="G42" i="1"/>
  <c r="G41" i="1"/>
  <c r="G46" i="1"/>
  <c r="G56" i="1"/>
  <c r="G39" i="1"/>
  <c r="G38" i="1"/>
  <c r="G37" i="1"/>
  <c r="G40" i="1"/>
  <c r="G35" i="1"/>
  <c r="G52" i="1"/>
  <c r="G60" i="1"/>
  <c r="N51" i="1"/>
  <c r="G55" i="1"/>
  <c r="G58" i="1"/>
  <c r="G57" i="1"/>
  <c r="G48" i="1"/>
  <c r="G44" i="1"/>
  <c r="G51" i="1"/>
  <c r="G54" i="1"/>
  <c r="G53" i="1"/>
  <c r="G59" i="1"/>
  <c r="G47" i="1"/>
  <c r="G50" i="1"/>
  <c r="G49" i="1"/>
  <c r="G45" i="1"/>
  <c r="N57" i="1" l="1"/>
  <c r="N50" i="1"/>
  <c r="C48" i="3"/>
  <c r="N36" i="1"/>
  <c r="C34" i="3"/>
  <c r="N55" i="1"/>
  <c r="C53" i="3"/>
  <c r="N49" i="1"/>
  <c r="C47" i="3"/>
  <c r="N43" i="1"/>
  <c r="C41" i="3"/>
  <c r="N54" i="1"/>
  <c r="C52" i="3"/>
  <c r="N53" i="1"/>
  <c r="C51" i="3"/>
  <c r="N47" i="1"/>
  <c r="C45" i="3"/>
  <c r="N59" i="1"/>
  <c r="C57" i="3"/>
  <c r="N39" i="1"/>
  <c r="C37" i="3"/>
  <c r="N45" i="1"/>
  <c r="C43" i="3"/>
  <c r="N44" i="1"/>
  <c r="C42" i="3"/>
  <c r="N48" i="1"/>
  <c r="C46" i="3"/>
  <c r="N42" i="1"/>
  <c r="C40" i="3"/>
  <c r="N38" i="1"/>
  <c r="C36" i="3"/>
  <c r="S29" i="1"/>
  <c r="P29" i="1"/>
  <c r="Q29" i="1"/>
  <c r="O52" i="1"/>
  <c r="D50" i="3" s="1"/>
  <c r="P32" i="1"/>
  <c r="Q32" i="1"/>
  <c r="S32" i="1"/>
  <c r="O46" i="1"/>
  <c r="D44" i="3" s="1"/>
  <c r="O36" i="1"/>
  <c r="D34" i="3" s="1"/>
  <c r="O47" i="1"/>
  <c r="D45" i="3" s="1"/>
  <c r="O58" i="1"/>
  <c r="D56" i="3" s="1"/>
  <c r="O40" i="1"/>
  <c r="D38" i="3" s="1"/>
  <c r="O56" i="1"/>
  <c r="D54" i="3" s="1"/>
  <c r="Q24" i="1"/>
  <c r="P24" i="1"/>
  <c r="S24" i="1"/>
  <c r="S26" i="1"/>
  <c r="Q26" i="1"/>
  <c r="P26" i="1"/>
  <c r="N58" i="1"/>
  <c r="N40" i="1"/>
  <c r="N56" i="1"/>
  <c r="Q27" i="1"/>
  <c r="P27" i="1"/>
  <c r="S27" i="1"/>
  <c r="Q20" i="1"/>
  <c r="S20" i="1"/>
  <c r="P20" i="1"/>
  <c r="O45" i="1"/>
  <c r="D43" i="3" s="1"/>
  <c r="O59" i="1"/>
  <c r="D57" i="3" s="1"/>
  <c r="O44" i="1"/>
  <c r="D42" i="3" s="1"/>
  <c r="O55" i="1"/>
  <c r="D53" i="3" s="1"/>
  <c r="O48" i="1"/>
  <c r="D46" i="3" s="1"/>
  <c r="Q23" i="1"/>
  <c r="S23" i="1"/>
  <c r="P23" i="1"/>
  <c r="Q31" i="1"/>
  <c r="P31" i="1"/>
  <c r="S31" i="1"/>
  <c r="S28" i="1"/>
  <c r="P28" i="1"/>
  <c r="Q28" i="1"/>
  <c r="T33" i="1"/>
  <c r="U33" i="1"/>
  <c r="O60" i="1"/>
  <c r="D58" i="3" s="1"/>
  <c r="N60" i="1"/>
  <c r="O42" i="1"/>
  <c r="D40" i="3" s="1"/>
  <c r="O49" i="1"/>
  <c r="D47" i="3" s="1"/>
  <c r="O51" i="1"/>
  <c r="D49" i="3" s="1"/>
  <c r="Q34" i="1"/>
  <c r="P34" i="1"/>
  <c r="S34" i="1"/>
  <c r="S19" i="1"/>
  <c r="Q19" i="1"/>
  <c r="P19" i="1"/>
  <c r="Q22" i="1"/>
  <c r="P22" i="1"/>
  <c r="S22" i="1"/>
  <c r="O38" i="1"/>
  <c r="D36" i="3" s="1"/>
  <c r="O43" i="1"/>
  <c r="D41" i="3" s="1"/>
  <c r="Q30" i="1"/>
  <c r="S30" i="1"/>
  <c r="P30" i="1"/>
  <c r="R33" i="1"/>
  <c r="Q25" i="1"/>
  <c r="S25" i="1"/>
  <c r="P25" i="1"/>
  <c r="O37" i="1"/>
  <c r="D35" i="3" s="1"/>
  <c r="N37" i="1"/>
  <c r="N46" i="1"/>
  <c r="S21" i="1"/>
  <c r="Q21" i="1"/>
  <c r="P21" i="1"/>
  <c r="O41" i="1"/>
  <c r="D39" i="3" s="1"/>
  <c r="O35" i="1"/>
  <c r="D33" i="3" s="1"/>
  <c r="O39" i="1"/>
  <c r="D37" i="3" s="1"/>
  <c r="N41" i="1"/>
  <c r="N52" i="1"/>
  <c r="O50" i="1"/>
  <c r="D48" i="3" s="1"/>
  <c r="O54" i="1"/>
  <c r="D52" i="3" s="1"/>
  <c r="O57" i="1"/>
  <c r="D55" i="3" s="1"/>
  <c r="O53" i="1"/>
  <c r="D51" i="3" s="1"/>
  <c r="Q18" i="1"/>
  <c r="P18" i="1"/>
  <c r="S18" i="1"/>
  <c r="S53" i="1" l="1"/>
  <c r="Q53" i="1"/>
  <c r="P53" i="1"/>
  <c r="Q35" i="1"/>
  <c r="P35" i="1"/>
  <c r="S35" i="1"/>
  <c r="T25" i="1"/>
  <c r="U25" i="1"/>
  <c r="S49" i="1"/>
  <c r="P49" i="1"/>
  <c r="Q49" i="1"/>
  <c r="S55" i="1"/>
  <c r="Q55" i="1"/>
  <c r="P55" i="1"/>
  <c r="T27" i="1"/>
  <c r="U27" i="1"/>
  <c r="R24" i="1"/>
  <c r="R29" i="1"/>
  <c r="R18" i="1"/>
  <c r="T21" i="1"/>
  <c r="U21" i="1"/>
  <c r="R25" i="1"/>
  <c r="T22" i="1"/>
  <c r="U22" i="1"/>
  <c r="U34" i="1"/>
  <c r="T34" i="1"/>
  <c r="Q60" i="1"/>
  <c r="P60" i="1"/>
  <c r="S60" i="1"/>
  <c r="T31" i="1"/>
  <c r="U31" i="1"/>
  <c r="T20" i="1"/>
  <c r="U20" i="1"/>
  <c r="P40" i="1"/>
  <c r="S40" i="1"/>
  <c r="Q40" i="1"/>
  <c r="Q47" i="1"/>
  <c r="P47" i="1"/>
  <c r="S47" i="1"/>
  <c r="S46" i="1"/>
  <c r="Q46" i="1"/>
  <c r="P46" i="1"/>
  <c r="T18" i="1"/>
  <c r="U18" i="1"/>
  <c r="S54" i="1"/>
  <c r="Q54" i="1"/>
  <c r="P54" i="1"/>
  <c r="R21" i="1"/>
  <c r="P38" i="1"/>
  <c r="S38" i="1"/>
  <c r="Q38" i="1"/>
  <c r="T19" i="1"/>
  <c r="U19" i="1"/>
  <c r="T28" i="1"/>
  <c r="U28" i="1"/>
  <c r="R23" i="1"/>
  <c r="S59" i="1"/>
  <c r="Q59" i="1"/>
  <c r="P59" i="1"/>
  <c r="T26" i="1"/>
  <c r="U26" i="1"/>
  <c r="S57" i="1"/>
  <c r="P57" i="1"/>
  <c r="Q57" i="1"/>
  <c r="P50" i="1"/>
  <c r="Q50" i="1"/>
  <c r="S50" i="1"/>
  <c r="P39" i="1"/>
  <c r="S39" i="1"/>
  <c r="Q39" i="1"/>
  <c r="S41" i="1"/>
  <c r="Q41" i="1"/>
  <c r="P41" i="1"/>
  <c r="S37" i="1"/>
  <c r="Q37" i="1"/>
  <c r="P37" i="1"/>
  <c r="T30" i="1"/>
  <c r="U30" i="1"/>
  <c r="S43" i="1"/>
  <c r="Q43" i="1"/>
  <c r="P43" i="1"/>
  <c r="S51" i="1"/>
  <c r="P51" i="1"/>
  <c r="Q51" i="1"/>
  <c r="S42" i="1"/>
  <c r="Q42" i="1"/>
  <c r="P42" i="1"/>
  <c r="R28" i="1"/>
  <c r="P48" i="1"/>
  <c r="S48" i="1"/>
  <c r="Q48" i="1"/>
  <c r="P44" i="1"/>
  <c r="Q44" i="1"/>
  <c r="S44" i="1"/>
  <c r="Q45" i="1"/>
  <c r="P45" i="1"/>
  <c r="S45" i="1"/>
  <c r="R20" i="1"/>
  <c r="R27" i="1"/>
  <c r="T24" i="1"/>
  <c r="U24" i="1"/>
  <c r="T32" i="1"/>
  <c r="U32" i="1"/>
  <c r="T29" i="1"/>
  <c r="U29" i="1"/>
  <c r="R30" i="1"/>
  <c r="R22" i="1"/>
  <c r="R19" i="1"/>
  <c r="R34" i="1"/>
  <c r="R31" i="1"/>
  <c r="T23" i="1"/>
  <c r="U23" i="1"/>
  <c r="R26" i="1"/>
  <c r="P56" i="1"/>
  <c r="Q56" i="1"/>
  <c r="S56" i="1"/>
  <c r="S58" i="1"/>
  <c r="Q58" i="1"/>
  <c r="P58" i="1"/>
  <c r="P36" i="1"/>
  <c r="Q36" i="1"/>
  <c r="S36" i="1"/>
  <c r="R32" i="1"/>
  <c r="S52" i="1"/>
  <c r="P52" i="1"/>
  <c r="Q52" i="1"/>
  <c r="R52" i="1" l="1"/>
  <c r="U58" i="1"/>
  <c r="T58" i="1"/>
  <c r="R37" i="1"/>
  <c r="U39" i="1"/>
  <c r="T39" i="1"/>
  <c r="U59" i="1"/>
  <c r="T59" i="1"/>
  <c r="U40" i="1"/>
  <c r="T40" i="1"/>
  <c r="R43" i="1"/>
  <c r="U37" i="1"/>
  <c r="T37" i="1"/>
  <c r="U41" i="1"/>
  <c r="T41" i="1"/>
  <c r="U57" i="1"/>
  <c r="T57" i="1"/>
  <c r="R54" i="1"/>
  <c r="U46" i="1"/>
  <c r="T46" i="1"/>
  <c r="R47" i="1"/>
  <c r="U60" i="1"/>
  <c r="T60" i="1"/>
  <c r="R49" i="1"/>
  <c r="R53" i="1"/>
  <c r="R45" i="1"/>
  <c r="R51" i="1"/>
  <c r="R41" i="1"/>
  <c r="U35" i="1"/>
  <c r="T35" i="1"/>
  <c r="R42" i="1"/>
  <c r="U52" i="1"/>
  <c r="T52" i="1"/>
  <c r="U36" i="1"/>
  <c r="T36" i="1"/>
  <c r="U56" i="1"/>
  <c r="T56" i="1"/>
  <c r="U45" i="1"/>
  <c r="T45" i="1"/>
  <c r="U44" i="1"/>
  <c r="T44" i="1"/>
  <c r="R48" i="1"/>
  <c r="U42" i="1"/>
  <c r="T42" i="1"/>
  <c r="U51" i="1"/>
  <c r="T51" i="1"/>
  <c r="U43" i="1"/>
  <c r="T43" i="1"/>
  <c r="R38" i="1"/>
  <c r="U54" i="1"/>
  <c r="T54" i="1"/>
  <c r="R55" i="1"/>
  <c r="R35" i="1"/>
  <c r="U53" i="1"/>
  <c r="T53" i="1"/>
  <c r="R50" i="1"/>
  <c r="R46" i="1"/>
  <c r="R36" i="1"/>
  <c r="R58" i="1"/>
  <c r="R56" i="1"/>
  <c r="R44" i="1"/>
  <c r="U48" i="1"/>
  <c r="T48" i="1"/>
  <c r="R39" i="1"/>
  <c r="U50" i="1"/>
  <c r="T50" i="1"/>
  <c r="R57" i="1"/>
  <c r="R59" i="1"/>
  <c r="U38" i="1"/>
  <c r="T38" i="1"/>
  <c r="U47" i="1"/>
  <c r="T47" i="1"/>
  <c r="R40" i="1"/>
  <c r="R60" i="1"/>
  <c r="U55" i="1"/>
  <c r="T55" i="1"/>
  <c r="U49" i="1"/>
  <c r="T49" i="1"/>
</calcChain>
</file>

<file path=xl/sharedStrings.xml><?xml version="1.0" encoding="utf-8"?>
<sst xmlns="http://schemas.openxmlformats.org/spreadsheetml/2006/main" count="895" uniqueCount="303">
  <si>
    <t>IndustrialAnalysis</t>
  </si>
  <si>
    <t>ShareholderAnalysis</t>
  </si>
  <si>
    <t>BehavioralAnalysis</t>
  </si>
  <si>
    <t>ManagementAnalysis</t>
  </si>
  <si>
    <t>FIXED LENGTH</t>
  </si>
  <si>
    <t>CommitmentCategory</t>
  </si>
  <si>
    <t>IntegrityCategory</t>
  </si>
  <si>
    <t>InformationQualityCategory</t>
  </si>
  <si>
    <t>LeadershipCategory</t>
  </si>
  <si>
    <t>StrategyCategory</t>
  </si>
  <si>
    <t>StructureCategory</t>
  </si>
  <si>
    <t>ManagementCategory</t>
  </si>
  <si>
    <t>SuccessionPlanCategory</t>
  </si>
  <si>
    <t>OrganisationalDesignCategory</t>
  </si>
  <si>
    <t>BusinessCyclicality</t>
  </si>
  <si>
    <t>IndustryPerformance</t>
  </si>
  <si>
    <t>Porters</t>
  </si>
  <si>
    <t>OwnersPaidDebtExceedsDefaults</t>
  </si>
  <si>
    <t>OwnersNoOfJudgements</t>
  </si>
  <si>
    <t>OwnersNoOfDefaults</t>
  </si>
  <si>
    <t>OwnersNoOfTraceAlerts</t>
  </si>
  <si>
    <t>LoanRateType</t>
  </si>
  <si>
    <t>LoanMaturity</t>
  </si>
  <si>
    <t>BBSBankingRelationshipYears</t>
  </si>
  <si>
    <t>BBSBankingProductsNo</t>
  </si>
  <si>
    <t>PastYearArrearIncidentsNo</t>
  </si>
  <si>
    <t>Past2YearsArrearLoansRenegotiatedNo</t>
  </si>
  <si>
    <t>PaidDebtExceedsDefaults</t>
  </si>
  <si>
    <t>NoOfJudgements</t>
  </si>
  <si>
    <t>NoOfDefaults</t>
  </si>
  <si>
    <t>NoOfTraceAlerts</t>
  </si>
  <si>
    <t>GLOBAL SETTINGS VARIABLES</t>
  </si>
  <si>
    <t xml:space="preserve">weight_in_table </t>
  </si>
  <si>
    <t>table_name</t>
  </si>
  <si>
    <t>charecteristic</t>
  </si>
  <si>
    <t>length</t>
  </si>
  <si>
    <t>max_length</t>
  </si>
  <si>
    <t>remainder</t>
  </si>
  <si>
    <t>same length string</t>
  </si>
  <si>
    <t>PHP TEMPORARY VARIABLE</t>
  </si>
  <si>
    <t>weight_in_table
same length</t>
  </si>
  <si>
    <t>len
after</t>
  </si>
  <si>
    <t>big_firm_effective_weight</t>
  </si>
  <si>
    <t>small_firm_effective_weight</t>
  </si>
  <si>
    <t>len_
after</t>
  </si>
  <si>
    <t>$bfFinancialAnalysisPercentage</t>
  </si>
  <si>
    <t>100</t>
  </si>
  <si>
    <t>$bfFinancialAnalysisScore</t>
  </si>
  <si>
    <t>0</t>
  </si>
  <si>
    <t>$username</t>
  </si>
  <si>
    <t>$bfManagementAnalysisPercentage</t>
  </si>
  <si>
    <t>$bfManagementAnalysisScore</t>
  </si>
  <si>
    <t>$bfIndustryAnalysisPercentage</t>
  </si>
  <si>
    <t>$bfIndustryAnalysisScore</t>
  </si>
  <si>
    <t>$bfShareholderAnalysisPercentage</t>
  </si>
  <si>
    <t>$bfShareholderAnalysisScore</t>
  </si>
  <si>
    <t>$bfTotalScore</t>
  </si>
  <si>
    <t>$sfFinancialAnalysisPercentage</t>
  </si>
  <si>
    <t>$sfFinancialAnalysisScore</t>
  </si>
  <si>
    <t>$sfManagementAnalysisPercentage</t>
  </si>
  <si>
    <t>$sfManagementAnalysisScore</t>
  </si>
  <si>
    <t>$sfIndustryAnalysisPercentage</t>
  </si>
  <si>
    <t>$sfIndustryAnalysisScore</t>
  </si>
  <si>
    <t>$sfShareholderAnalysisPercentage</t>
  </si>
  <si>
    <t>$sfShareholderAnalysisScore</t>
  </si>
  <si>
    <t>$sfTotalScore</t>
  </si>
  <si>
    <t>$TurnoverThreshold</t>
  </si>
  <si>
    <t>$RatioWeightYear1</t>
  </si>
  <si>
    <t>$RatioWeightYear2</t>
  </si>
  <si>
    <t>$RatioWeightYear3</t>
  </si>
  <si>
    <t>n/a</t>
  </si>
  <si>
    <t>FinancialSettings</t>
  </si>
  <si>
    <t>$LiquidityCategoryWeight</t>
  </si>
  <si>
    <t>$bfLiquidityCategoryEffectiveWeight</t>
  </si>
  <si>
    <t>$sfLiquidityCategoryEffectiveWeight</t>
  </si>
  <si>
    <t>$bfLiquidityCategoryScore</t>
  </si>
  <si>
    <t>$sfLiquidityCategoryScore</t>
  </si>
  <si>
    <t>$ProfitabilityCategoryWeight</t>
  </si>
  <si>
    <t>$bfProfitabilityCategoryEffectiveWeight</t>
  </si>
  <si>
    <t>$sfProfitabilityCategoryEffectiveWeight</t>
  </si>
  <si>
    <t>$bfProfitabilityCategoryScore</t>
  </si>
  <si>
    <t>$sfProfitabilityCategoryScore</t>
  </si>
  <si>
    <t>$CapitalStructureCategoryWeight</t>
  </si>
  <si>
    <t>$bfCapitalStructureCategoryEffectiveWeight</t>
  </si>
  <si>
    <t>$sfCapitalStructureCategoryEffectiveWeight</t>
  </si>
  <si>
    <t>$bfCapitalStructureCategoryScore</t>
  </si>
  <si>
    <t>$sfCapitalStructureCategoryScore</t>
  </si>
  <si>
    <t>$DebtServiceCategoryWeight</t>
  </si>
  <si>
    <t>$bfDebtServiceCategoryEffectiveWeight</t>
  </si>
  <si>
    <t>$sfDebtServiceCategoryEffectiveWeight</t>
  </si>
  <si>
    <t>$bfDebtServiceCategoryScore</t>
  </si>
  <si>
    <t>$sfDebtServiceCategoryScore</t>
  </si>
  <si>
    <t>LiquiditySettings</t>
  </si>
  <si>
    <t>$CurrentRatioWeight</t>
  </si>
  <si>
    <t>$bfCurrentRatioEffectiveWeight</t>
  </si>
  <si>
    <t>$sfCurrentRatioEffectiveWeight</t>
  </si>
  <si>
    <t>$bfCurrentRatioScore</t>
  </si>
  <si>
    <t>$sfCurrentRatioScore</t>
  </si>
  <si>
    <t>$DebtorDaysWeight</t>
  </si>
  <si>
    <t>$bfDebtorDaysEffectiveWeight</t>
  </si>
  <si>
    <t>$sfDebtorDaysEffectiveWeight</t>
  </si>
  <si>
    <t>$bfDebtorDaysScore</t>
  </si>
  <si>
    <t>$sfDebtorDaysScore</t>
  </si>
  <si>
    <t>$TurnoverToWorkingCapitalWeight</t>
  </si>
  <si>
    <t>$bfTurnoverToWorkingCapitalEffectiveWeight</t>
  </si>
  <si>
    <t>$sfTurnoverToWorkingCapitalEffectiveWeight</t>
  </si>
  <si>
    <t>$bfTurnoverToWorkingCapitalScore</t>
  </si>
  <si>
    <t>$sfTurnoverToWorkingCapitalScore</t>
  </si>
  <si>
    <t>ProfitabilitySettings</t>
  </si>
  <si>
    <t>$GrossProfitMarginWeight</t>
  </si>
  <si>
    <t>$bfGrossProfitMarginEffectiveWeight</t>
  </si>
  <si>
    <t>$sfGrossProfitMarginEffectiveWeight</t>
  </si>
  <si>
    <t>$bfGrossProfitMarginScore</t>
  </si>
  <si>
    <t>$sfGrossProfitMarginScore</t>
  </si>
  <si>
    <t>$OperatingProfitMarginWeight</t>
  </si>
  <si>
    <t>$bfOperatingProfitMarginEffectiveWeight</t>
  </si>
  <si>
    <t>$sfOperatingProfitMarginEffectiveWeight</t>
  </si>
  <si>
    <t>$bfOperatingProfitMarginScore</t>
  </si>
  <si>
    <t>$sfOperatingProfitScore</t>
  </si>
  <si>
    <t>$TurnoverGrowthWeight</t>
  </si>
  <si>
    <t>$bfTurnoverGrowthEffectiveWeight</t>
  </si>
  <si>
    <t>$sfTurnoverGrowthEffectiveWeight</t>
  </si>
  <si>
    <t>$bfTurnoverGrowthScore</t>
  </si>
  <si>
    <t>$sfTurnoverGrowthScore</t>
  </si>
  <si>
    <t>$ReturnOnAssetsWeight</t>
  </si>
  <si>
    <t>$bfReturnOnAssetsEffectiveWeight</t>
  </si>
  <si>
    <t>$sfReturnOnAssetsEffectiveWeight</t>
  </si>
  <si>
    <t>$bfReturnOnAssetsScore</t>
  </si>
  <si>
    <t>$sfReturnOnAssetsScore</t>
  </si>
  <si>
    <t>$ReturnOnInvestmentsWeight</t>
  </si>
  <si>
    <t>$bfReturnOnInvestmentsEffectiveWeight</t>
  </si>
  <si>
    <t>$sfReturnOnInvestmentsEffectiveWeight</t>
  </si>
  <si>
    <t>$bfReturnOnInvestmentsScore</t>
  </si>
  <si>
    <t>$sfReturnOnInvestmentsScore</t>
  </si>
  <si>
    <t>CapitalStructureSettings</t>
  </si>
  <si>
    <t>$DebtToEquityWeight</t>
  </si>
  <si>
    <t>$bfDebtToEquityEffectiveWeight</t>
  </si>
  <si>
    <t>$sfDebtToEquityEffectiveWeight</t>
  </si>
  <si>
    <t>$bfDebtToEquityScore</t>
  </si>
  <si>
    <t>$sfDebtToEquityScore</t>
  </si>
  <si>
    <t>$DebtToTangibleNetWorthWeight</t>
  </si>
  <si>
    <t>$bfDebtToTangibleNetWorthEffectiveWeight</t>
  </si>
  <si>
    <t>$sfDebtToTangibleNetWorthEffectiveWeight</t>
  </si>
  <si>
    <t>$bfDebtToTangibleNetWorthScore</t>
  </si>
  <si>
    <t>$sfDebtToTangibleNetWorthScore</t>
  </si>
  <si>
    <t>$ShareholdersFundsToTotalAssetsWeight</t>
  </si>
  <si>
    <t>$bfShareholdersFundsToTotalAssetsEffectiveWeight</t>
  </si>
  <si>
    <t>$sfShareholdersFundsToTotalAssetsEffectiveWeight</t>
  </si>
  <si>
    <t>$bfShareholdersFundsToTotalAssetsScore</t>
  </si>
  <si>
    <t>$sfShareholdersFundsToTotalAssetsScore</t>
  </si>
  <si>
    <t>DebtServiceSettings</t>
  </si>
  <si>
    <t>$InterestCoverWeight</t>
  </si>
  <si>
    <t>$bfInterestCoverEffectiveWeight</t>
  </si>
  <si>
    <t>$sfInterestCoverEffectiveWeight</t>
  </si>
  <si>
    <t>$bfInterestCoverScore</t>
  </si>
  <si>
    <t>$sfInterestCoverScore</t>
  </si>
  <si>
    <t>$EBITDAToGrossIntDebtsWeight</t>
  </si>
  <si>
    <t>$bfEBITDAToGrossIntDebtsEffectiveWeight</t>
  </si>
  <si>
    <t>$sfEBITDAToGrossIntDebtsEffectiveWeight</t>
  </si>
  <si>
    <t>$bfEBITDAToGrossIntDebtsScore</t>
  </si>
  <si>
    <t>$sfEBITDAToGrossIntDebtsScore</t>
  </si>
  <si>
    <t>bfFinancialAnalysisPercentage</t>
  </si>
  <si>
    <t>bfManagementAnalysisPercentage</t>
  </si>
  <si>
    <t>bfIndustryAnalysisPercentage</t>
  </si>
  <si>
    <t>bfShareholderAnalysisPercentage</t>
  </si>
  <si>
    <t>bfTotalPercentage</t>
  </si>
  <si>
    <t>sfFinancialAnalysisPercentage</t>
  </si>
  <si>
    <t>sfManagementAnalysisPercentage</t>
  </si>
  <si>
    <t>sfIndustryAnalysisPercentage</t>
  </si>
  <si>
    <t>sfShareholderAnalysisPercentage</t>
  </si>
  <si>
    <t>sfTotalPercentage</t>
  </si>
  <si>
    <t>TurnoverThreshold</t>
  </si>
  <si>
    <t>RatioWeightYear1</t>
  </si>
  <si>
    <t>RatioWeightYear2</t>
  </si>
  <si>
    <t>RatioWeightYear3</t>
  </si>
  <si>
    <t>update_notes</t>
  </si>
  <si>
    <t>LiquidityCategory</t>
  </si>
  <si>
    <t>ProfitabilityCategory</t>
  </si>
  <si>
    <t>CapitalStructureCategory</t>
  </si>
  <si>
    <t>DebtServiceCategory</t>
  </si>
  <si>
    <t>CurrentRatio</t>
  </si>
  <si>
    <t>DebtorDays</t>
  </si>
  <si>
    <t>TurnoverToWorkingCapital</t>
  </si>
  <si>
    <t>GrossProfitMargin</t>
  </si>
  <si>
    <t>OperatingProfit</t>
  </si>
  <si>
    <t>TurnoverGrowth</t>
  </si>
  <si>
    <t>ReturnOnAssets</t>
  </si>
  <si>
    <t>ReturnOnInvestments</t>
  </si>
  <si>
    <t>DebtToEquity</t>
  </si>
  <si>
    <t>DebtToTangibleNetWorth</t>
  </si>
  <si>
    <t>ShareholdersFundsToTotalAssets</t>
  </si>
  <si>
    <t>InterestCover</t>
  </si>
  <si>
    <t>EBITDAToGrossIntDebts</t>
  </si>
  <si>
    <t>$blank</t>
  </si>
  <si>
    <t>$update_notes</t>
  </si>
  <si>
    <t>GlobalSettings</t>
  </si>
  <si>
    <t xml:space="preserve">charecteristic </t>
  </si>
  <si>
    <t>weight_in_table</t>
  </si>
  <si>
    <t>big_firm_max_score</t>
  </si>
  <si>
    <t>small_firm_max_score</t>
  </si>
  <si>
    <t>username</t>
  </si>
  <si>
    <t>table_name same length</t>
  </si>
  <si>
    <t>table_
name_
length</t>
  </si>
  <si>
    <t>Count</t>
  </si>
  <si>
    <t>$username'</t>
  </si>
  <si>
    <t>$blank'),</t>
  </si>
  <si>
    <t>$update_notes'),</t>
  </si>
  <si>
    <t>bfFinancialAnalysis</t>
  </si>
  <si>
    <t>bfManagementAnalysis</t>
  </si>
  <si>
    <t>bfIndustryAnalysis</t>
  </si>
  <si>
    <t>bfShareholderAnalysis</t>
  </si>
  <si>
    <t>sfFinancialAnalysis</t>
  </si>
  <si>
    <t>sfManagementAnalysis</t>
  </si>
  <si>
    <t>sfIndustryAnalysis</t>
  </si>
  <si>
    <t>sfShareholderAnalysis</t>
  </si>
  <si>
    <t>TotalScore</t>
  </si>
  <si>
    <t>null</t>
  </si>
  <si>
    <t>update_notes)</t>
  </si>
  <si>
    <t xml:space="preserve">username  </t>
  </si>
  <si>
    <t>CommitmentCategoryWeight</t>
  </si>
  <si>
    <t>IntegrityCategoryWeight</t>
  </si>
  <si>
    <t>InformationQualityCategoryWeight</t>
  </si>
  <si>
    <t>LeadershipCategoryWeight</t>
  </si>
  <si>
    <t>StrategyCategoryWeight</t>
  </si>
  <si>
    <t>StructureCategoryWeight</t>
  </si>
  <si>
    <t>ManagementCategoryWeight</t>
  </si>
  <si>
    <t>SuccessionPlanCategoryWeight</t>
  </si>
  <si>
    <t>OrganisationalDesignCategoryWeight</t>
  </si>
  <si>
    <t>BusinessCyclicalityWeight</t>
  </si>
  <si>
    <t>IndustryPerformanceWeight</t>
  </si>
  <si>
    <t>PortersWeight</t>
  </si>
  <si>
    <t>OwnersPaidDebtExceedsDefaultsWeight</t>
  </si>
  <si>
    <t>OwnersNoOfJudgementsWeight</t>
  </si>
  <si>
    <t>OwnersNoOfDefaultsWeight</t>
  </si>
  <si>
    <t>OwnersNoOfTraceAlertsWeight</t>
  </si>
  <si>
    <t>LoanRateTypeWeight</t>
  </si>
  <si>
    <t>LoanMaturityWeight</t>
  </si>
  <si>
    <t>BBSBankingRelationshipYearsWeight</t>
  </si>
  <si>
    <t>BBSBankingProductsNoWeight</t>
  </si>
  <si>
    <t>PastYearArrearIncidentsNoWeight</t>
  </si>
  <si>
    <t>Past2YearsArrearLoansRenegotiatedNoWeight</t>
  </si>
  <si>
    <t>PaidDebtExceedsDefaultsWeight</t>
  </si>
  <si>
    <t>NoOfJudgementsWeight</t>
  </si>
  <si>
    <t>NoOfDefaultsWeight</t>
  </si>
  <si>
    <t>NoOfTraceAlertsWeight</t>
  </si>
  <si>
    <t>CommitmentCategoryEffectiveWeight</t>
  </si>
  <si>
    <t>IntegrityCategoryEffectiveWeight</t>
  </si>
  <si>
    <t>InformationQualityCategoryEffectiveWeight</t>
  </si>
  <si>
    <t>LeadershipCategoryEffectiveWeight</t>
  </si>
  <si>
    <t>StrategyCategoryEffectiveWeight</t>
  </si>
  <si>
    <t>StructureCategoryEffectiveWeight</t>
  </si>
  <si>
    <t>ManagementCategoryEffectiveWeight</t>
  </si>
  <si>
    <t>SuccessionPlanCategoryEffectiveWeight</t>
  </si>
  <si>
    <t>OrganisationalDesignCategoryEffectiveWeight</t>
  </si>
  <si>
    <t>BusinessCyclicalityEffectiveWeight</t>
  </si>
  <si>
    <t>IndustryPerformanceEffectiveWeight</t>
  </si>
  <si>
    <t>PortersEffectiveWeight</t>
  </si>
  <si>
    <t>OwnersPaidDebtExceedsDefaultsEffectiveWeight</t>
  </si>
  <si>
    <t>OwnersNoOfJudgementsEffectiveWeight</t>
  </si>
  <si>
    <t>OwnersNoOfDefaultsEffectiveWeight</t>
  </si>
  <si>
    <t>OwnersNoOfTraceAlertsEffectiveWeight</t>
  </si>
  <si>
    <t>LoanRateTypeEffectiveWeight</t>
  </si>
  <si>
    <t>LoanMaturityEffectiveWeight</t>
  </si>
  <si>
    <t>BBSBankingRelationshipYearsEffectiveWeight</t>
  </si>
  <si>
    <t>BBSBankingProductsNoEffectiveWeight</t>
  </si>
  <si>
    <t>PastYearArrearIncidentsNoEffectiveWeight</t>
  </si>
  <si>
    <t>Past2YearsArrearLoansRenegotiatedNoEffectiveWeight</t>
  </si>
  <si>
    <t>PaidDebtExceedsDefaultsEffectiveWeight</t>
  </si>
  <si>
    <t>NoOfJudgementsEffectiveWeight</t>
  </si>
  <si>
    <t>NoOfDefaultsEffectiveWeight</t>
  </si>
  <si>
    <t>NoOfTraceAlertsEffectiveWeight</t>
  </si>
  <si>
    <t>CommitmentCategoryScore</t>
  </si>
  <si>
    <t>IntegrityCategoryScore</t>
  </si>
  <si>
    <t>InformationQualityCategoryScore</t>
  </si>
  <si>
    <t>LeadershipCategoryScore</t>
  </si>
  <si>
    <t>StrategyCategoryScore</t>
  </si>
  <si>
    <t>StructureCategoryScore</t>
  </si>
  <si>
    <t>ManagementCategoryScore</t>
  </si>
  <si>
    <t>SuccessionPlanCategoryScore</t>
  </si>
  <si>
    <t>OrganisationalDesignCategoryScore</t>
  </si>
  <si>
    <t>BusinessCyclicalityScore</t>
  </si>
  <si>
    <t>IndustryPerformanceScore</t>
  </si>
  <si>
    <t>PortersScore</t>
  </si>
  <si>
    <t>OwnersPaidDebtExceedsDefaultsScore</t>
  </si>
  <si>
    <t>OwnersNoOfJudgementsScore</t>
  </si>
  <si>
    <t>OwnersNoOfDefaultsScore</t>
  </si>
  <si>
    <t>OwnersNoOfTraceAlertsScore</t>
  </si>
  <si>
    <t>LoanRateTypeScore</t>
  </si>
  <si>
    <t>LoanMaturityScore</t>
  </si>
  <si>
    <t>BBSBankingRelationshipYearsScore</t>
  </si>
  <si>
    <t>BBSBankingProductsNoScore</t>
  </si>
  <si>
    <t>PastYearArrearIncidentsNoScore</t>
  </si>
  <si>
    <t>Past2YearsArrearLoansRenegotiatedNoScore</t>
  </si>
  <si>
    <t>PaidDebtExceedsDefaultsScore</t>
  </si>
  <si>
    <t>NoOfJudgementsScore</t>
  </si>
  <si>
    <t>NoOfDefaultsScore</t>
  </si>
  <si>
    <t>NoOfTraceAlertsScore</t>
  </si>
  <si>
    <t>IndustryAnalysis</t>
  </si>
  <si>
    <t>Len</t>
  </si>
  <si>
    <t>Max</t>
  </si>
  <si>
    <t>Remainder</t>
  </si>
  <si>
    <t>Fixed Length String</t>
  </si>
  <si>
    <t>Len_
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</si>
</sst>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A21" workbookViewId="0">
      <selection activeCell="B21" sqref="B21"/>
    </sheetView>
  </sheetViews>
  <sheetFormatPr defaultRowHeight="15" x14ac:dyDescent="0.25"/>
  <cols>
    <col min="1" max="1" width="6.28515625" style="3" bestFit="1" customWidth="1"/>
    <col min="2" max="2" width="61.42578125" bestFit="1" customWidth="1"/>
    <col min="3" max="3" width="6.7109375" style="3" bestFit="1" customWidth="1"/>
    <col min="4" max="5" width="12.42578125" style="3" customWidth="1"/>
    <col min="6" max="6" width="44.28515625" style="3" bestFit="1" customWidth="1"/>
    <col min="7" max="7" width="5.28515625" style="3" bestFit="1" customWidth="1"/>
    <col min="8" max="8" width="22.85546875" bestFit="1" customWidth="1"/>
    <col min="9" max="9" width="7" style="3" bestFit="1" customWidth="1"/>
    <col min="10" max="10" width="22.85546875" customWidth="1"/>
    <col min="11" max="11" width="5.28515625" style="3" bestFit="1" customWidth="1"/>
    <col min="12" max="12" width="44.28515625" customWidth="1"/>
    <col min="13" max="13" width="44.140625" bestFit="1" customWidth="1"/>
    <col min="14" max="14" width="5.28515625" style="3" bestFit="1" customWidth="1"/>
    <col min="15" max="15" width="52.28515625" bestFit="1" customWidth="1"/>
    <col min="16" max="16" width="5.28515625" style="3" bestFit="1" customWidth="1"/>
    <col min="17" max="17" width="53.85546875" bestFit="1" customWidth="1"/>
    <col min="18" max="18" width="5.28515625" style="3" bestFit="1" customWidth="1"/>
    <col min="19" max="19" width="44.42578125" bestFit="1" customWidth="1"/>
    <col min="20" max="20" width="5.5703125" customWidth="1"/>
    <col min="21" max="21" width="44.140625" bestFit="1" customWidth="1"/>
  </cols>
  <sheetData>
    <row r="1" spans="1:22" x14ac:dyDescent="0.25">
      <c r="A1" s="12" t="s">
        <v>31</v>
      </c>
      <c r="B1" s="12"/>
      <c r="C1" s="2"/>
      <c r="D1" s="2"/>
      <c r="E1" s="2"/>
      <c r="F1" s="5" t="s">
        <v>4</v>
      </c>
      <c r="G1" s="2"/>
      <c r="L1" s="1" t="s">
        <v>39</v>
      </c>
      <c r="O1" s="8"/>
      <c r="P1" s="8"/>
      <c r="Q1" s="8"/>
    </row>
    <row r="2" spans="1:22" ht="45" x14ac:dyDescent="0.25">
      <c r="A2" s="2" t="s">
        <v>203</v>
      </c>
      <c r="B2" s="1" t="s">
        <v>34</v>
      </c>
      <c r="C2" s="2" t="s">
        <v>35</v>
      </c>
      <c r="D2" s="2" t="s">
        <v>36</v>
      </c>
      <c r="E2" s="2" t="s">
        <v>37</v>
      </c>
      <c r="F2" s="5" t="s">
        <v>38</v>
      </c>
      <c r="G2" s="7" t="s">
        <v>44</v>
      </c>
      <c r="H2" s="1" t="s">
        <v>33</v>
      </c>
      <c r="I2" s="7" t="s">
        <v>202</v>
      </c>
      <c r="J2" s="1" t="s">
        <v>201</v>
      </c>
      <c r="K2" s="7" t="s">
        <v>44</v>
      </c>
      <c r="L2" s="5" t="s">
        <v>32</v>
      </c>
      <c r="M2" s="6" t="s">
        <v>40</v>
      </c>
      <c r="N2" s="7" t="s">
        <v>41</v>
      </c>
      <c r="O2" s="1" t="s">
        <v>42</v>
      </c>
      <c r="P2" s="7" t="s">
        <v>44</v>
      </c>
      <c r="Q2" s="1" t="s">
        <v>43</v>
      </c>
      <c r="R2" s="7" t="s">
        <v>44</v>
      </c>
      <c r="S2" s="9" t="s">
        <v>198</v>
      </c>
      <c r="T2" s="7" t="s">
        <v>44</v>
      </c>
      <c r="U2" s="9" t="s">
        <v>199</v>
      </c>
    </row>
    <row r="3" spans="1:22" x14ac:dyDescent="0.25">
      <c r="A3" s="2"/>
      <c r="B3" s="1" t="str">
        <f>B2</f>
        <v>charecteristic</v>
      </c>
      <c r="C3" s="3">
        <f t="shared" ref="C3:C34" si="0">LEN(B3)</f>
        <v>14</v>
      </c>
      <c r="D3" s="3">
        <f>MAX(C:C)</f>
        <v>35</v>
      </c>
      <c r="E3" s="3">
        <f t="shared" ref="E3:E34" si="1">D3-C3</f>
        <v>21</v>
      </c>
      <c r="F3" s="4" t="str">
        <f>B3&amp;REPT(" ",E3+3)</f>
        <v xml:space="preserve">charecteristic                        </v>
      </c>
      <c r="G3" s="3">
        <f t="shared" ref="G3:G34" si="2">LEN(F3)</f>
        <v>38</v>
      </c>
      <c r="H3" s="1" t="str">
        <f>H2</f>
        <v>table_name</v>
      </c>
      <c r="I3" s="11">
        <f>LEN(H3)</f>
        <v>10</v>
      </c>
      <c r="J3" s="10" t="str">
        <f>H3&amp;REPT(" ",MAX(I:I)-I3+2)</f>
        <v xml:space="preserve">table_name                </v>
      </c>
      <c r="K3" s="11">
        <f>LEN(J3)</f>
        <v>26</v>
      </c>
      <c r="L3" s="5" t="str">
        <f>L2</f>
        <v xml:space="preserve">weight_in_table </v>
      </c>
      <c r="M3" t="str">
        <f>L3&amp;REPT(" ",44-LEN(L3))</f>
        <v xml:space="preserve">weight_in_table                             </v>
      </c>
      <c r="N3" s="3">
        <f t="shared" ref="N3:N34" si="3">LEN(M3)</f>
        <v>44</v>
      </c>
      <c r="O3" s="1" t="str">
        <f>O2&amp;REPT(" ",30)</f>
        <v xml:space="preserve">big_firm_effective_weight                              </v>
      </c>
      <c r="P3" s="3">
        <f t="shared" ref="P3:R34" si="4">LEN(O3)</f>
        <v>55</v>
      </c>
      <c r="Q3" s="1" t="str">
        <f>Q2&amp;REPT(" ",28)</f>
        <v xml:space="preserve">small_firm_effective_weight                            </v>
      </c>
      <c r="R3" s="3">
        <f t="shared" si="4"/>
        <v>55</v>
      </c>
      <c r="S3" s="1" t="str">
        <f>S2&amp;REPT(" ",27)</f>
        <v xml:space="preserve">big_firm_max_score                           </v>
      </c>
      <c r="T3" s="3">
        <f t="shared" ref="T3:U4" si="5">LEN(S3)</f>
        <v>45</v>
      </c>
      <c r="U3" s="1" t="str">
        <f>U2&amp;REPT(" ",24)</f>
        <v xml:space="preserve">small_firm_max_score                        </v>
      </c>
      <c r="V3">
        <f>LEN(U3)</f>
        <v>44</v>
      </c>
    </row>
    <row r="4" spans="1:22" x14ac:dyDescent="0.25">
      <c r="A4" s="3">
        <v>1</v>
      </c>
      <c r="B4" t="s">
        <v>207</v>
      </c>
      <c r="C4" s="3">
        <f t="shared" si="0"/>
        <v>19</v>
      </c>
      <c r="D4" s="3">
        <f>MAX(C:C)</f>
        <v>35</v>
      </c>
      <c r="E4" s="3">
        <f t="shared" si="1"/>
        <v>16</v>
      </c>
      <c r="F4" s="4" t="str">
        <f t="shared" ref="F3:F34" si="6">"$"&amp;B4&amp;REPT(" ",E4)</f>
        <v xml:space="preserve">$bfFinancialAnalysis                </v>
      </c>
      <c r="G4" s="3">
        <f t="shared" si="2"/>
        <v>36</v>
      </c>
      <c r="H4" s="10" t="s">
        <v>195</v>
      </c>
      <c r="I4" s="11">
        <f>LEN(H4)</f>
        <v>14</v>
      </c>
      <c r="J4" s="10" t="str">
        <f>H4&amp;REPT(" ",MAX(I:I)-I4)</f>
        <v xml:space="preserve">GlobalSettings          </v>
      </c>
      <c r="K4" s="11">
        <f>LEN(J4)</f>
        <v>24</v>
      </c>
      <c r="L4" s="5" t="str">
        <f>B4&amp;"Percentage"</f>
        <v>bfFinancialAnalysisPercentage</v>
      </c>
      <c r="M4" t="str">
        <f t="shared" ref="M3:M34" si="7">L4&amp;REPT(" ",42-LEN(L4))</f>
        <v xml:space="preserve">bfFinancialAnalysisPercentage             </v>
      </c>
      <c r="N4" s="3">
        <f t="shared" si="3"/>
        <v>42</v>
      </c>
      <c r="O4" t="str">
        <f>"null"&amp;REPT(" ",49)</f>
        <v xml:space="preserve">null                                                 </v>
      </c>
      <c r="P4" s="3">
        <f t="shared" si="4"/>
        <v>53</v>
      </c>
      <c r="Q4" t="str">
        <f>"null"&amp;REPT(" ",49)</f>
        <v xml:space="preserve">null                                                 </v>
      </c>
      <c r="R4" s="3">
        <f t="shared" ref="R4:T34" si="8">LEN(Q4)</f>
        <v>53</v>
      </c>
      <c r="S4" t="str">
        <f>"null"&amp;REPT(" ",39)</f>
        <v xml:space="preserve">null                                       </v>
      </c>
      <c r="T4" s="3">
        <f t="shared" si="5"/>
        <v>43</v>
      </c>
      <c r="U4" t="str">
        <f t="shared" ref="U3:U34" si="9">SUBSTITUTE(S4,"bf","sf")</f>
        <v xml:space="preserve">null                                       </v>
      </c>
      <c r="V4">
        <f t="shared" ref="V4:V60" si="10">LEN(U4)</f>
        <v>43</v>
      </c>
    </row>
    <row r="5" spans="1:22" x14ac:dyDescent="0.25">
      <c r="A5" s="3">
        <v>2</v>
      </c>
      <c r="B5" t="s">
        <v>208</v>
      </c>
      <c r="C5" s="3">
        <f t="shared" si="0"/>
        <v>20</v>
      </c>
      <c r="D5" s="3">
        <f>MAX(C:C)</f>
        <v>35</v>
      </c>
      <c r="E5" s="3">
        <f t="shared" si="1"/>
        <v>15</v>
      </c>
      <c r="F5" s="4" t="str">
        <f t="shared" si="6"/>
        <v xml:space="preserve">$bfManagementAnalysis               </v>
      </c>
      <c r="G5" s="3">
        <f t="shared" si="2"/>
        <v>36</v>
      </c>
      <c r="H5" s="10" t="s">
        <v>195</v>
      </c>
      <c r="I5" s="11">
        <f t="shared" ref="I5:I60" si="11">LEN(H5)</f>
        <v>14</v>
      </c>
      <c r="J5" s="10" t="str">
        <f>H5&amp;REPT(" ",MAX(I:I)-I5)</f>
        <v xml:space="preserve">GlobalSettings          </v>
      </c>
      <c r="K5" s="11">
        <f t="shared" ref="K5:K60" si="12">LEN(J5)</f>
        <v>24</v>
      </c>
      <c r="L5" s="5" t="str">
        <f t="shared" ref="L5:L12" si="13">B5&amp;"Percentage"</f>
        <v>bfManagementAnalysisPercentage</v>
      </c>
      <c r="M5" t="str">
        <f t="shared" si="7"/>
        <v xml:space="preserve">bfManagementAnalysisPercentage            </v>
      </c>
      <c r="N5" s="3">
        <f t="shared" si="3"/>
        <v>42</v>
      </c>
      <c r="O5" t="str">
        <f t="shared" ref="O5:O17" si="14">"null"&amp;REPT(" ",49)</f>
        <v xml:space="preserve">null                                                 </v>
      </c>
      <c r="P5" s="3">
        <f t="shared" si="4"/>
        <v>53</v>
      </c>
      <c r="Q5" t="str">
        <f t="shared" ref="Q5:Q17" si="15">"null"&amp;REPT(" ",49)</f>
        <v xml:space="preserve">null                                                 </v>
      </c>
      <c r="R5" s="3">
        <f t="shared" si="8"/>
        <v>53</v>
      </c>
      <c r="S5" t="str">
        <f t="shared" ref="S5:S17" si="16">"null"&amp;REPT(" ",39)</f>
        <v xml:space="preserve">null                                       </v>
      </c>
      <c r="T5" s="3">
        <f t="shared" ref="T5" si="17">LEN(S5)</f>
        <v>43</v>
      </c>
      <c r="U5" t="str">
        <f t="shared" si="9"/>
        <v xml:space="preserve">null                                       </v>
      </c>
      <c r="V5">
        <f t="shared" si="10"/>
        <v>43</v>
      </c>
    </row>
    <row r="6" spans="1:22" x14ac:dyDescent="0.25">
      <c r="A6" s="3">
        <v>3</v>
      </c>
      <c r="B6" t="s">
        <v>209</v>
      </c>
      <c r="C6" s="3">
        <f t="shared" si="0"/>
        <v>18</v>
      </c>
      <c r="D6" s="3">
        <f>MAX(C:C)</f>
        <v>35</v>
      </c>
      <c r="E6" s="3">
        <f t="shared" si="1"/>
        <v>17</v>
      </c>
      <c r="F6" s="4" t="str">
        <f t="shared" si="6"/>
        <v xml:space="preserve">$bfIndustryAnalysis                 </v>
      </c>
      <c r="G6" s="3">
        <f t="shared" si="2"/>
        <v>36</v>
      </c>
      <c r="H6" s="10" t="s">
        <v>195</v>
      </c>
      <c r="I6" s="11">
        <f t="shared" si="11"/>
        <v>14</v>
      </c>
      <c r="J6" s="10" t="str">
        <f>H6&amp;REPT(" ",MAX(I:I)-I6)</f>
        <v xml:space="preserve">GlobalSettings          </v>
      </c>
      <c r="K6" s="11">
        <f t="shared" si="12"/>
        <v>24</v>
      </c>
      <c r="L6" s="5" t="str">
        <f t="shared" si="13"/>
        <v>bfIndustryAnalysisPercentage</v>
      </c>
      <c r="M6" t="str">
        <f t="shared" si="7"/>
        <v xml:space="preserve">bfIndustryAnalysisPercentage              </v>
      </c>
      <c r="N6" s="3">
        <f t="shared" si="3"/>
        <v>42</v>
      </c>
      <c r="O6" t="str">
        <f t="shared" si="14"/>
        <v xml:space="preserve">null                                                 </v>
      </c>
      <c r="P6" s="3">
        <f t="shared" si="4"/>
        <v>53</v>
      </c>
      <c r="Q6" t="str">
        <f t="shared" si="15"/>
        <v xml:space="preserve">null                                                 </v>
      </c>
      <c r="R6" s="3">
        <f t="shared" si="8"/>
        <v>53</v>
      </c>
      <c r="S6" t="str">
        <f t="shared" si="16"/>
        <v xml:space="preserve">null                                       </v>
      </c>
      <c r="T6" s="3">
        <f t="shared" ref="T6" si="18">LEN(S6)</f>
        <v>43</v>
      </c>
      <c r="U6" t="str">
        <f t="shared" si="9"/>
        <v xml:space="preserve">null                                       </v>
      </c>
      <c r="V6">
        <f t="shared" si="10"/>
        <v>43</v>
      </c>
    </row>
    <row r="7" spans="1:22" x14ac:dyDescent="0.25">
      <c r="A7" s="3">
        <v>4</v>
      </c>
      <c r="B7" t="s">
        <v>210</v>
      </c>
      <c r="C7" s="3">
        <f t="shared" si="0"/>
        <v>21</v>
      </c>
      <c r="D7" s="3">
        <f>MAX(C:C)</f>
        <v>35</v>
      </c>
      <c r="E7" s="3">
        <f t="shared" si="1"/>
        <v>14</v>
      </c>
      <c r="F7" s="4" t="str">
        <f t="shared" si="6"/>
        <v xml:space="preserve">$bfShareholderAnalysis              </v>
      </c>
      <c r="G7" s="3">
        <f t="shared" si="2"/>
        <v>36</v>
      </c>
      <c r="H7" s="10" t="s">
        <v>195</v>
      </c>
      <c r="I7" s="11">
        <f t="shared" si="11"/>
        <v>14</v>
      </c>
      <c r="J7" s="10" t="str">
        <f>H7&amp;REPT(" ",MAX(I:I)-I7)</f>
        <v xml:space="preserve">GlobalSettings          </v>
      </c>
      <c r="K7" s="11">
        <f t="shared" si="12"/>
        <v>24</v>
      </c>
      <c r="L7" s="5" t="str">
        <f t="shared" si="13"/>
        <v>bfShareholderAnalysisPercentage</v>
      </c>
      <c r="M7" t="str">
        <f t="shared" si="7"/>
        <v xml:space="preserve">bfShareholderAnalysisPercentage           </v>
      </c>
      <c r="N7" s="3">
        <f t="shared" si="3"/>
        <v>42</v>
      </c>
      <c r="O7" t="str">
        <f t="shared" si="14"/>
        <v xml:space="preserve">null                                                 </v>
      </c>
      <c r="P7" s="3">
        <f t="shared" si="4"/>
        <v>53</v>
      </c>
      <c r="Q7" t="str">
        <f t="shared" si="15"/>
        <v xml:space="preserve">null                                                 </v>
      </c>
      <c r="R7" s="3">
        <f t="shared" si="8"/>
        <v>53</v>
      </c>
      <c r="S7" t="str">
        <f t="shared" si="16"/>
        <v xml:space="preserve">null                                       </v>
      </c>
      <c r="T7" s="3">
        <f t="shared" ref="T7" si="19">LEN(S7)</f>
        <v>43</v>
      </c>
      <c r="U7" t="str">
        <f t="shared" si="9"/>
        <v xml:space="preserve">null                                       </v>
      </c>
      <c r="V7">
        <f t="shared" si="10"/>
        <v>43</v>
      </c>
    </row>
    <row r="8" spans="1:22" x14ac:dyDescent="0.25">
      <c r="A8" s="3">
        <v>5</v>
      </c>
      <c r="B8" t="s">
        <v>215</v>
      </c>
      <c r="C8" s="3">
        <f t="shared" si="0"/>
        <v>10</v>
      </c>
      <c r="D8" s="3">
        <f>MAX(C:C)</f>
        <v>35</v>
      </c>
      <c r="E8" s="3">
        <f t="shared" si="1"/>
        <v>25</v>
      </c>
      <c r="F8" s="4" t="str">
        <f t="shared" si="6"/>
        <v xml:space="preserve">$TotalScore                         </v>
      </c>
      <c r="G8" s="3">
        <f t="shared" si="2"/>
        <v>36</v>
      </c>
      <c r="H8" s="10" t="s">
        <v>195</v>
      </c>
      <c r="I8" s="11">
        <f t="shared" si="11"/>
        <v>14</v>
      </c>
      <c r="J8" s="10" t="str">
        <f>H8&amp;REPT(" ",MAX(I:I)-I8)</f>
        <v xml:space="preserve">GlobalSettings          </v>
      </c>
      <c r="K8" s="11">
        <f t="shared" si="12"/>
        <v>24</v>
      </c>
      <c r="L8" s="5" t="s">
        <v>216</v>
      </c>
      <c r="M8" t="str">
        <f t="shared" si="7"/>
        <v xml:space="preserve">null                                      </v>
      </c>
      <c r="N8" s="3">
        <f t="shared" si="3"/>
        <v>42</v>
      </c>
      <c r="O8" t="str">
        <f t="shared" si="14"/>
        <v xml:space="preserve">null                                                 </v>
      </c>
      <c r="P8" s="3">
        <f t="shared" si="4"/>
        <v>53</v>
      </c>
      <c r="Q8" t="str">
        <f t="shared" si="15"/>
        <v xml:space="preserve">null                                                 </v>
      </c>
      <c r="R8" s="3">
        <f t="shared" si="8"/>
        <v>53</v>
      </c>
      <c r="S8" t="str">
        <f>"$bfTotalScore"&amp;REPT(" ",30)</f>
        <v xml:space="preserve">$bfTotalScore                              </v>
      </c>
      <c r="T8" s="3">
        <f t="shared" ref="T8" si="20">LEN(S8)</f>
        <v>43</v>
      </c>
      <c r="U8" t="str">
        <f t="shared" si="9"/>
        <v xml:space="preserve">$sfTotalScore                              </v>
      </c>
      <c r="V8">
        <f t="shared" si="10"/>
        <v>43</v>
      </c>
    </row>
    <row r="9" spans="1:22" x14ac:dyDescent="0.25">
      <c r="A9" s="3">
        <v>6</v>
      </c>
      <c r="B9" t="s">
        <v>211</v>
      </c>
      <c r="C9" s="3">
        <f t="shared" si="0"/>
        <v>19</v>
      </c>
      <c r="D9" s="3">
        <f>MAX(C:C)</f>
        <v>35</v>
      </c>
      <c r="E9" s="3">
        <f t="shared" si="1"/>
        <v>16</v>
      </c>
      <c r="F9" s="4" t="str">
        <f t="shared" si="6"/>
        <v xml:space="preserve">$sfFinancialAnalysis                </v>
      </c>
      <c r="G9" s="3">
        <f t="shared" si="2"/>
        <v>36</v>
      </c>
      <c r="H9" s="10" t="s">
        <v>195</v>
      </c>
      <c r="I9" s="11">
        <f t="shared" si="11"/>
        <v>14</v>
      </c>
      <c r="J9" s="10" t="str">
        <f>H9&amp;REPT(" ",MAX(I:I)-I9)</f>
        <v xml:space="preserve">GlobalSettings          </v>
      </c>
      <c r="K9" s="11">
        <f t="shared" si="12"/>
        <v>24</v>
      </c>
      <c r="L9" s="5" t="str">
        <f t="shared" si="13"/>
        <v>sfFinancialAnalysisPercentage</v>
      </c>
      <c r="M9" t="str">
        <f t="shared" si="7"/>
        <v xml:space="preserve">sfFinancialAnalysisPercentage             </v>
      </c>
      <c r="N9" s="3">
        <f t="shared" si="3"/>
        <v>42</v>
      </c>
      <c r="O9" t="str">
        <f t="shared" si="14"/>
        <v xml:space="preserve">null                                                 </v>
      </c>
      <c r="P9" s="3">
        <f t="shared" si="4"/>
        <v>53</v>
      </c>
      <c r="Q9" t="str">
        <f t="shared" si="15"/>
        <v xml:space="preserve">null                                                 </v>
      </c>
      <c r="R9" s="3">
        <f t="shared" si="8"/>
        <v>53</v>
      </c>
      <c r="S9" t="str">
        <f t="shared" si="16"/>
        <v xml:space="preserve">null                                       </v>
      </c>
      <c r="T9" s="3">
        <f t="shared" ref="T9" si="21">LEN(S9)</f>
        <v>43</v>
      </c>
      <c r="U9" t="str">
        <f t="shared" si="9"/>
        <v xml:space="preserve">null                                       </v>
      </c>
      <c r="V9">
        <f t="shared" si="10"/>
        <v>43</v>
      </c>
    </row>
    <row r="10" spans="1:22" x14ac:dyDescent="0.25">
      <c r="A10" s="3">
        <v>7</v>
      </c>
      <c r="B10" t="s">
        <v>212</v>
      </c>
      <c r="C10" s="3">
        <f t="shared" si="0"/>
        <v>20</v>
      </c>
      <c r="D10" s="3">
        <f>MAX(C:C)</f>
        <v>35</v>
      </c>
      <c r="E10" s="3">
        <f t="shared" si="1"/>
        <v>15</v>
      </c>
      <c r="F10" s="4" t="str">
        <f t="shared" si="6"/>
        <v xml:space="preserve">$sfManagementAnalysis               </v>
      </c>
      <c r="G10" s="3">
        <f t="shared" si="2"/>
        <v>36</v>
      </c>
      <c r="H10" s="10" t="s">
        <v>195</v>
      </c>
      <c r="I10" s="11">
        <f t="shared" si="11"/>
        <v>14</v>
      </c>
      <c r="J10" s="10" t="str">
        <f>H10&amp;REPT(" ",MAX(I:I)-I10)</f>
        <v xml:space="preserve">GlobalSettings          </v>
      </c>
      <c r="K10" s="11">
        <f t="shared" si="12"/>
        <v>24</v>
      </c>
      <c r="L10" s="5" t="str">
        <f t="shared" si="13"/>
        <v>sfManagementAnalysisPercentage</v>
      </c>
      <c r="M10" t="str">
        <f t="shared" si="7"/>
        <v xml:space="preserve">sfManagementAnalysisPercentage            </v>
      </c>
      <c r="N10" s="3">
        <f t="shared" si="3"/>
        <v>42</v>
      </c>
      <c r="O10" t="str">
        <f t="shared" si="14"/>
        <v xml:space="preserve">null                                                 </v>
      </c>
      <c r="P10" s="3">
        <f t="shared" si="4"/>
        <v>53</v>
      </c>
      <c r="Q10" t="str">
        <f t="shared" si="15"/>
        <v xml:space="preserve">null                                                 </v>
      </c>
      <c r="R10" s="3">
        <f t="shared" si="8"/>
        <v>53</v>
      </c>
      <c r="S10" t="str">
        <f t="shared" si="16"/>
        <v xml:space="preserve">null                                       </v>
      </c>
      <c r="T10" s="3">
        <f t="shared" ref="T10" si="22">LEN(S10)</f>
        <v>43</v>
      </c>
      <c r="U10" t="str">
        <f t="shared" si="9"/>
        <v xml:space="preserve">null                                       </v>
      </c>
      <c r="V10">
        <f t="shared" si="10"/>
        <v>43</v>
      </c>
    </row>
    <row r="11" spans="1:22" x14ac:dyDescent="0.25">
      <c r="A11" s="3">
        <v>8</v>
      </c>
      <c r="B11" t="s">
        <v>213</v>
      </c>
      <c r="C11" s="3">
        <f t="shared" si="0"/>
        <v>18</v>
      </c>
      <c r="D11" s="3">
        <f>MAX(C:C)</f>
        <v>35</v>
      </c>
      <c r="E11" s="3">
        <f t="shared" si="1"/>
        <v>17</v>
      </c>
      <c r="F11" s="4" t="str">
        <f t="shared" si="6"/>
        <v xml:space="preserve">$sfIndustryAnalysis                 </v>
      </c>
      <c r="G11" s="3">
        <f t="shared" si="2"/>
        <v>36</v>
      </c>
      <c r="H11" s="10" t="s">
        <v>195</v>
      </c>
      <c r="I11" s="11">
        <f t="shared" si="11"/>
        <v>14</v>
      </c>
      <c r="J11" s="10" t="str">
        <f>H11&amp;REPT(" ",MAX(I:I)-I11)</f>
        <v xml:space="preserve">GlobalSettings          </v>
      </c>
      <c r="K11" s="11">
        <f t="shared" si="12"/>
        <v>24</v>
      </c>
      <c r="L11" s="5" t="str">
        <f t="shared" si="13"/>
        <v>sfIndustryAnalysisPercentage</v>
      </c>
      <c r="M11" t="str">
        <f t="shared" si="7"/>
        <v xml:space="preserve">sfIndustryAnalysisPercentage              </v>
      </c>
      <c r="N11" s="3">
        <f t="shared" si="3"/>
        <v>42</v>
      </c>
      <c r="O11" t="str">
        <f t="shared" si="14"/>
        <v xml:space="preserve">null                                                 </v>
      </c>
      <c r="P11" s="3">
        <f t="shared" si="4"/>
        <v>53</v>
      </c>
      <c r="Q11" t="str">
        <f t="shared" si="15"/>
        <v xml:space="preserve">null                                                 </v>
      </c>
      <c r="R11" s="3">
        <f t="shared" si="8"/>
        <v>53</v>
      </c>
      <c r="S11" t="str">
        <f t="shared" si="16"/>
        <v xml:space="preserve">null                                       </v>
      </c>
      <c r="T11" s="3">
        <f t="shared" ref="T11" si="23">LEN(S11)</f>
        <v>43</v>
      </c>
      <c r="U11" t="str">
        <f t="shared" si="9"/>
        <v xml:space="preserve">null                                       </v>
      </c>
      <c r="V11">
        <f t="shared" si="10"/>
        <v>43</v>
      </c>
    </row>
    <row r="12" spans="1:22" x14ac:dyDescent="0.25">
      <c r="A12" s="3">
        <v>9</v>
      </c>
      <c r="B12" t="s">
        <v>214</v>
      </c>
      <c r="C12" s="3">
        <f t="shared" si="0"/>
        <v>21</v>
      </c>
      <c r="D12" s="3">
        <f>MAX(C:C)</f>
        <v>35</v>
      </c>
      <c r="E12" s="3">
        <f t="shared" si="1"/>
        <v>14</v>
      </c>
      <c r="F12" s="4" t="str">
        <f t="shared" si="6"/>
        <v xml:space="preserve">$sfShareholderAnalysis              </v>
      </c>
      <c r="G12" s="3">
        <f t="shared" si="2"/>
        <v>36</v>
      </c>
      <c r="H12" s="10" t="s">
        <v>195</v>
      </c>
      <c r="I12" s="11">
        <f t="shared" si="11"/>
        <v>14</v>
      </c>
      <c r="J12" s="10" t="str">
        <f>H12&amp;REPT(" ",MAX(I:I)-I12)</f>
        <v xml:space="preserve">GlobalSettings          </v>
      </c>
      <c r="K12" s="11">
        <f t="shared" si="12"/>
        <v>24</v>
      </c>
      <c r="L12" s="5" t="str">
        <f t="shared" si="13"/>
        <v>sfShareholderAnalysisPercentage</v>
      </c>
      <c r="M12" t="str">
        <f t="shared" si="7"/>
        <v xml:space="preserve">sfShareholderAnalysisPercentage           </v>
      </c>
      <c r="N12" s="3">
        <f t="shared" si="3"/>
        <v>42</v>
      </c>
      <c r="O12" t="str">
        <f t="shared" si="14"/>
        <v xml:space="preserve">null                                                 </v>
      </c>
      <c r="P12" s="3">
        <f t="shared" si="4"/>
        <v>53</v>
      </c>
      <c r="Q12" t="str">
        <f t="shared" si="15"/>
        <v xml:space="preserve">null                                                 </v>
      </c>
      <c r="R12" s="3">
        <f t="shared" si="8"/>
        <v>53</v>
      </c>
      <c r="S12" t="str">
        <f t="shared" si="16"/>
        <v xml:space="preserve">null                                       </v>
      </c>
      <c r="T12" s="3">
        <f t="shared" ref="T12" si="24">LEN(S12)</f>
        <v>43</v>
      </c>
      <c r="U12" t="str">
        <f t="shared" si="9"/>
        <v xml:space="preserve">null                                       </v>
      </c>
      <c r="V12">
        <f t="shared" si="10"/>
        <v>43</v>
      </c>
    </row>
    <row r="13" spans="1:22" x14ac:dyDescent="0.25">
      <c r="A13" s="3">
        <v>11</v>
      </c>
      <c r="B13" t="s">
        <v>171</v>
      </c>
      <c r="C13" s="3">
        <f t="shared" si="0"/>
        <v>17</v>
      </c>
      <c r="D13" s="3">
        <f>MAX(C:C)</f>
        <v>35</v>
      </c>
      <c r="E13" s="3">
        <f t="shared" si="1"/>
        <v>18</v>
      </c>
      <c r="F13" s="4" t="str">
        <f t="shared" si="6"/>
        <v xml:space="preserve">$TurnoverThreshold                  </v>
      </c>
      <c r="G13" s="3">
        <f t="shared" si="2"/>
        <v>36</v>
      </c>
      <c r="H13" s="10" t="s">
        <v>195</v>
      </c>
      <c r="I13" s="11">
        <f t="shared" si="11"/>
        <v>14</v>
      </c>
      <c r="J13" s="10" t="str">
        <f>H13&amp;REPT(" ",MAX(I:I)-I13)</f>
        <v xml:space="preserve">GlobalSettings          </v>
      </c>
      <c r="K13" s="11">
        <f t="shared" si="12"/>
        <v>24</v>
      </c>
      <c r="L13" s="5" t="str">
        <f t="shared" ref="L13:L17" si="25">F13</f>
        <v xml:space="preserve">$TurnoverThreshold                  </v>
      </c>
      <c r="M13" t="str">
        <f t="shared" si="7"/>
        <v xml:space="preserve">$TurnoverThreshold                        </v>
      </c>
      <c r="N13" s="3">
        <f t="shared" si="3"/>
        <v>42</v>
      </c>
      <c r="O13" t="str">
        <f t="shared" si="14"/>
        <v xml:space="preserve">null                                                 </v>
      </c>
      <c r="P13" s="3">
        <f t="shared" si="4"/>
        <v>53</v>
      </c>
      <c r="Q13" t="str">
        <f t="shared" si="15"/>
        <v xml:space="preserve">null                                                 </v>
      </c>
      <c r="R13" s="3">
        <f t="shared" si="8"/>
        <v>53</v>
      </c>
      <c r="S13" t="str">
        <f t="shared" si="16"/>
        <v xml:space="preserve">null                                       </v>
      </c>
      <c r="T13" s="3">
        <f t="shared" ref="T13" si="26">LEN(S13)</f>
        <v>43</v>
      </c>
      <c r="U13" t="str">
        <f t="shared" si="9"/>
        <v xml:space="preserve">null                                       </v>
      </c>
      <c r="V13">
        <f t="shared" si="10"/>
        <v>43</v>
      </c>
    </row>
    <row r="14" spans="1:22" x14ac:dyDescent="0.25">
      <c r="A14" s="3">
        <v>12</v>
      </c>
      <c r="B14" t="s">
        <v>172</v>
      </c>
      <c r="C14" s="3">
        <f t="shared" si="0"/>
        <v>16</v>
      </c>
      <c r="D14" s="3">
        <f>MAX(C:C)</f>
        <v>35</v>
      </c>
      <c r="E14" s="3">
        <f t="shared" si="1"/>
        <v>19</v>
      </c>
      <c r="F14" s="4" t="str">
        <f t="shared" si="6"/>
        <v xml:space="preserve">$RatioWeightYear1                   </v>
      </c>
      <c r="G14" s="3">
        <f t="shared" si="2"/>
        <v>36</v>
      </c>
      <c r="H14" s="10" t="s">
        <v>195</v>
      </c>
      <c r="I14" s="11">
        <f t="shared" si="11"/>
        <v>14</v>
      </c>
      <c r="J14" s="10" t="str">
        <f>H14&amp;REPT(" ",MAX(I:I)-I14)</f>
        <v xml:space="preserve">GlobalSettings          </v>
      </c>
      <c r="K14" s="11">
        <f t="shared" si="12"/>
        <v>24</v>
      </c>
      <c r="L14" s="5" t="str">
        <f t="shared" si="25"/>
        <v xml:space="preserve">$RatioWeightYear1                   </v>
      </c>
      <c r="M14" t="str">
        <f t="shared" si="7"/>
        <v xml:space="preserve">$RatioWeightYear1                         </v>
      </c>
      <c r="N14" s="3">
        <f t="shared" si="3"/>
        <v>42</v>
      </c>
      <c r="O14" t="str">
        <f t="shared" si="14"/>
        <v xml:space="preserve">null                                                 </v>
      </c>
      <c r="P14" s="3">
        <f t="shared" si="4"/>
        <v>53</v>
      </c>
      <c r="Q14" t="str">
        <f t="shared" si="15"/>
        <v xml:space="preserve">null                                                 </v>
      </c>
      <c r="R14" s="3">
        <f t="shared" si="8"/>
        <v>53</v>
      </c>
      <c r="S14" t="str">
        <f t="shared" si="16"/>
        <v xml:space="preserve">null                                       </v>
      </c>
      <c r="T14" s="3">
        <f t="shared" ref="T14" si="27">LEN(S14)</f>
        <v>43</v>
      </c>
      <c r="U14" t="str">
        <f t="shared" si="9"/>
        <v xml:space="preserve">null                                       </v>
      </c>
      <c r="V14">
        <f t="shared" si="10"/>
        <v>43</v>
      </c>
    </row>
    <row r="15" spans="1:22" x14ac:dyDescent="0.25">
      <c r="A15" s="3">
        <v>13</v>
      </c>
      <c r="B15" t="s">
        <v>173</v>
      </c>
      <c r="C15" s="3">
        <f t="shared" si="0"/>
        <v>16</v>
      </c>
      <c r="D15" s="3">
        <f>MAX(C:C)</f>
        <v>35</v>
      </c>
      <c r="E15" s="3">
        <f t="shared" si="1"/>
        <v>19</v>
      </c>
      <c r="F15" s="4" t="str">
        <f t="shared" si="6"/>
        <v xml:space="preserve">$RatioWeightYear2                   </v>
      </c>
      <c r="G15" s="3">
        <f t="shared" si="2"/>
        <v>36</v>
      </c>
      <c r="H15" s="10" t="s">
        <v>195</v>
      </c>
      <c r="I15" s="11">
        <f t="shared" si="11"/>
        <v>14</v>
      </c>
      <c r="J15" s="10" t="str">
        <f>H15&amp;REPT(" ",MAX(I:I)-I15)</f>
        <v xml:space="preserve">GlobalSettings          </v>
      </c>
      <c r="K15" s="11">
        <f t="shared" si="12"/>
        <v>24</v>
      </c>
      <c r="L15" s="5" t="str">
        <f t="shared" si="25"/>
        <v xml:space="preserve">$RatioWeightYear2                   </v>
      </c>
      <c r="M15" t="str">
        <f t="shared" si="7"/>
        <v xml:space="preserve">$RatioWeightYear2                         </v>
      </c>
      <c r="N15" s="3">
        <f t="shared" si="3"/>
        <v>42</v>
      </c>
      <c r="O15" t="str">
        <f t="shared" si="14"/>
        <v xml:space="preserve">null                                                 </v>
      </c>
      <c r="P15" s="3">
        <f t="shared" si="4"/>
        <v>53</v>
      </c>
      <c r="Q15" t="str">
        <f t="shared" si="15"/>
        <v xml:space="preserve">null                                                 </v>
      </c>
      <c r="R15" s="3">
        <f t="shared" si="8"/>
        <v>53</v>
      </c>
      <c r="S15" t="str">
        <f t="shared" si="16"/>
        <v xml:space="preserve">null                                       </v>
      </c>
      <c r="T15" s="3">
        <f t="shared" ref="T15" si="28">LEN(S15)</f>
        <v>43</v>
      </c>
      <c r="U15" t="str">
        <f t="shared" si="9"/>
        <v xml:space="preserve">null                                       </v>
      </c>
      <c r="V15">
        <f t="shared" si="10"/>
        <v>43</v>
      </c>
    </row>
    <row r="16" spans="1:22" x14ac:dyDescent="0.25">
      <c r="A16" s="3">
        <v>14</v>
      </c>
      <c r="B16" t="s">
        <v>174</v>
      </c>
      <c r="C16" s="3">
        <f t="shared" si="0"/>
        <v>16</v>
      </c>
      <c r="D16" s="3">
        <f>MAX(C:C)</f>
        <v>35</v>
      </c>
      <c r="E16" s="3">
        <f t="shared" si="1"/>
        <v>19</v>
      </c>
      <c r="F16" s="4" t="str">
        <f t="shared" si="6"/>
        <v xml:space="preserve">$RatioWeightYear3                   </v>
      </c>
      <c r="G16" s="3">
        <f t="shared" si="2"/>
        <v>36</v>
      </c>
      <c r="H16" s="10" t="s">
        <v>195</v>
      </c>
      <c r="I16" s="11">
        <f t="shared" si="11"/>
        <v>14</v>
      </c>
      <c r="J16" s="10" t="str">
        <f>H16&amp;REPT(" ",MAX(I:I)-I16)</f>
        <v xml:space="preserve">GlobalSettings          </v>
      </c>
      <c r="K16" s="11">
        <f t="shared" si="12"/>
        <v>24</v>
      </c>
      <c r="L16" s="5" t="str">
        <f t="shared" si="25"/>
        <v xml:space="preserve">$RatioWeightYear3                   </v>
      </c>
      <c r="M16" t="str">
        <f t="shared" si="7"/>
        <v xml:space="preserve">$RatioWeightYear3                         </v>
      </c>
      <c r="N16" s="3">
        <f t="shared" si="3"/>
        <v>42</v>
      </c>
      <c r="O16" t="str">
        <f t="shared" si="14"/>
        <v xml:space="preserve">null                                                 </v>
      </c>
      <c r="P16" s="3">
        <f t="shared" si="4"/>
        <v>53</v>
      </c>
      <c r="Q16" t="str">
        <f t="shared" si="15"/>
        <v xml:space="preserve">null                                                 </v>
      </c>
      <c r="R16" s="3">
        <f t="shared" si="8"/>
        <v>53</v>
      </c>
      <c r="S16" t="str">
        <f t="shared" si="16"/>
        <v xml:space="preserve">null                                       </v>
      </c>
      <c r="T16" s="3">
        <f t="shared" ref="T16" si="29">LEN(S16)</f>
        <v>43</v>
      </c>
      <c r="U16" t="str">
        <f t="shared" si="9"/>
        <v xml:space="preserve">null                                       </v>
      </c>
      <c r="V16">
        <f t="shared" si="10"/>
        <v>43</v>
      </c>
    </row>
    <row r="17" spans="1:22" x14ac:dyDescent="0.25">
      <c r="A17" s="3">
        <v>15</v>
      </c>
      <c r="B17" t="s">
        <v>175</v>
      </c>
      <c r="C17" s="3">
        <f t="shared" si="0"/>
        <v>12</v>
      </c>
      <c r="D17" s="3">
        <f>MAX(C:C)</f>
        <v>35</v>
      </c>
      <c r="E17" s="3">
        <f t="shared" si="1"/>
        <v>23</v>
      </c>
      <c r="F17" s="4" t="str">
        <f t="shared" si="6"/>
        <v xml:space="preserve">$update_notes                       </v>
      </c>
      <c r="G17" s="3">
        <f t="shared" si="2"/>
        <v>36</v>
      </c>
      <c r="H17" s="10" t="s">
        <v>195</v>
      </c>
      <c r="I17" s="11">
        <f t="shared" si="11"/>
        <v>14</v>
      </c>
      <c r="J17" s="10" t="str">
        <f>H17&amp;REPT(" ",MAX(I:I)-I17)</f>
        <v xml:space="preserve">GlobalSettings          </v>
      </c>
      <c r="K17" s="11">
        <f t="shared" si="12"/>
        <v>24</v>
      </c>
      <c r="L17" s="5" t="str">
        <f t="shared" si="25"/>
        <v xml:space="preserve">$update_notes                       </v>
      </c>
      <c r="M17" t="str">
        <f t="shared" si="7"/>
        <v xml:space="preserve">$update_notes                             </v>
      </c>
      <c r="N17" s="3">
        <f t="shared" si="3"/>
        <v>42</v>
      </c>
      <c r="O17" t="str">
        <f t="shared" si="14"/>
        <v xml:space="preserve">null                                                 </v>
      </c>
      <c r="P17" s="3">
        <f t="shared" si="4"/>
        <v>53</v>
      </c>
      <c r="Q17" t="str">
        <f t="shared" si="15"/>
        <v xml:space="preserve">null                                                 </v>
      </c>
      <c r="R17" s="3">
        <f t="shared" si="8"/>
        <v>53</v>
      </c>
      <c r="S17" t="str">
        <f t="shared" si="16"/>
        <v xml:space="preserve">null                                       </v>
      </c>
      <c r="T17" s="3">
        <f t="shared" ref="T17" si="30">LEN(S17)</f>
        <v>43</v>
      </c>
      <c r="U17" t="str">
        <f t="shared" si="9"/>
        <v xml:space="preserve">null                                       </v>
      </c>
      <c r="V17">
        <f t="shared" si="10"/>
        <v>43</v>
      </c>
    </row>
    <row r="18" spans="1:22" x14ac:dyDescent="0.25">
      <c r="A18" s="3">
        <v>16</v>
      </c>
      <c r="B18" t="s">
        <v>176</v>
      </c>
      <c r="C18" s="3">
        <f t="shared" si="0"/>
        <v>17</v>
      </c>
      <c r="D18" s="3">
        <f>MAX(C:C)</f>
        <v>35</v>
      </c>
      <c r="E18" s="3">
        <f t="shared" si="1"/>
        <v>18</v>
      </c>
      <c r="F18" s="4" t="str">
        <f t="shared" si="6"/>
        <v xml:space="preserve">$LiquidityCategory                  </v>
      </c>
      <c r="G18" s="3">
        <f t="shared" si="2"/>
        <v>36</v>
      </c>
      <c r="H18" s="10" t="s">
        <v>71</v>
      </c>
      <c r="I18" s="11">
        <f t="shared" si="11"/>
        <v>17</v>
      </c>
      <c r="J18" s="10" t="str">
        <f>H18&amp;REPT(" ",MAX(I:I)-I18)</f>
        <v xml:space="preserve">FinancialSettings       </v>
      </c>
      <c r="K18" s="11">
        <f t="shared" si="12"/>
        <v>24</v>
      </c>
      <c r="L18" t="str">
        <f t="shared" ref="L18:L34" si="31">TRIM(F18)&amp;"Weight"</f>
        <v>$LiquidityCategoryWeight</v>
      </c>
      <c r="M18" t="str">
        <f t="shared" si="7"/>
        <v xml:space="preserve">$LiquidityCategoryWeight                  </v>
      </c>
      <c r="N18" s="3">
        <f t="shared" si="3"/>
        <v>42</v>
      </c>
      <c r="O18" t="str">
        <f t="shared" ref="O18:O34" si="32">SUBSTITUTE(SUBSTITUTE(M18,"Weight","EffectiveWeight"),"$","$bf")</f>
        <v xml:space="preserve">$bfLiquidityCategoryEffectiveWeight                  </v>
      </c>
      <c r="P18" s="3">
        <f t="shared" si="4"/>
        <v>53</v>
      </c>
      <c r="Q18" t="str">
        <f t="shared" ref="Q18:Q34" si="33">SUBSTITUTE(O18,"bf","sf")</f>
        <v xml:space="preserve">$sfLiquidityCategoryEffectiveWeight                  </v>
      </c>
      <c r="R18" s="3">
        <f t="shared" si="8"/>
        <v>53</v>
      </c>
      <c r="S18" t="str">
        <f t="shared" ref="S18:S34" si="34">SUBSTITUTE(O18,"EffectiveWeight","Score")</f>
        <v xml:space="preserve">$bfLiquidityCategoryScore                  </v>
      </c>
      <c r="T18" s="3">
        <f t="shared" si="8"/>
        <v>43</v>
      </c>
      <c r="U18" t="str">
        <f t="shared" si="9"/>
        <v xml:space="preserve">$sfLiquidityCategoryScore                  </v>
      </c>
      <c r="V18">
        <f t="shared" si="10"/>
        <v>43</v>
      </c>
    </row>
    <row r="19" spans="1:22" x14ac:dyDescent="0.25">
      <c r="A19" s="3">
        <v>17</v>
      </c>
      <c r="B19" t="s">
        <v>177</v>
      </c>
      <c r="C19" s="3">
        <f t="shared" si="0"/>
        <v>21</v>
      </c>
      <c r="D19" s="3">
        <f>MAX(C:C)</f>
        <v>35</v>
      </c>
      <c r="E19" s="3">
        <f t="shared" si="1"/>
        <v>14</v>
      </c>
      <c r="F19" s="4" t="str">
        <f t="shared" si="6"/>
        <v xml:space="preserve">$ProfitabilityCategory              </v>
      </c>
      <c r="G19" s="3">
        <f t="shared" si="2"/>
        <v>36</v>
      </c>
      <c r="H19" s="10" t="s">
        <v>71</v>
      </c>
      <c r="I19" s="11">
        <f t="shared" si="11"/>
        <v>17</v>
      </c>
      <c r="J19" s="10" t="str">
        <f>H19&amp;REPT(" ",MAX(I:I)-I19)</f>
        <v xml:space="preserve">FinancialSettings       </v>
      </c>
      <c r="K19" s="11">
        <f t="shared" si="12"/>
        <v>24</v>
      </c>
      <c r="L19" t="str">
        <f t="shared" si="31"/>
        <v>$ProfitabilityCategoryWeight</v>
      </c>
      <c r="M19" t="str">
        <f t="shared" si="7"/>
        <v xml:space="preserve">$ProfitabilityCategoryWeight              </v>
      </c>
      <c r="N19" s="3">
        <f t="shared" si="3"/>
        <v>42</v>
      </c>
      <c r="O19" t="str">
        <f t="shared" si="32"/>
        <v xml:space="preserve">$bfProfitabilityCategoryEffectiveWeight              </v>
      </c>
      <c r="P19" s="3">
        <f t="shared" si="4"/>
        <v>53</v>
      </c>
      <c r="Q19" t="str">
        <f t="shared" si="33"/>
        <v xml:space="preserve">$sfProfitabilityCategoryEffectiveWeight              </v>
      </c>
      <c r="R19" s="3">
        <f t="shared" si="8"/>
        <v>53</v>
      </c>
      <c r="S19" t="str">
        <f t="shared" si="34"/>
        <v xml:space="preserve">$bfProfitabilityCategoryScore              </v>
      </c>
      <c r="T19" s="3">
        <f t="shared" si="8"/>
        <v>43</v>
      </c>
      <c r="U19" t="str">
        <f t="shared" si="9"/>
        <v xml:space="preserve">$sfProfitabilityCategoryScore              </v>
      </c>
      <c r="V19">
        <f t="shared" si="10"/>
        <v>43</v>
      </c>
    </row>
    <row r="20" spans="1:22" x14ac:dyDescent="0.25">
      <c r="A20" s="3">
        <v>18</v>
      </c>
      <c r="B20" t="s">
        <v>178</v>
      </c>
      <c r="C20" s="3">
        <f t="shared" si="0"/>
        <v>24</v>
      </c>
      <c r="D20" s="3">
        <f>MAX(C:C)</f>
        <v>35</v>
      </c>
      <c r="E20" s="3">
        <f t="shared" si="1"/>
        <v>11</v>
      </c>
      <c r="F20" s="4" t="str">
        <f t="shared" si="6"/>
        <v xml:space="preserve">$CapitalStructureCategory           </v>
      </c>
      <c r="G20" s="3">
        <f t="shared" si="2"/>
        <v>36</v>
      </c>
      <c r="H20" s="10" t="s">
        <v>71</v>
      </c>
      <c r="I20" s="11">
        <f t="shared" si="11"/>
        <v>17</v>
      </c>
      <c r="J20" s="10" t="str">
        <f>H20&amp;REPT(" ",MAX(I:I)-I20)</f>
        <v xml:space="preserve">FinancialSettings       </v>
      </c>
      <c r="K20" s="11">
        <f t="shared" si="12"/>
        <v>24</v>
      </c>
      <c r="L20" t="str">
        <f t="shared" si="31"/>
        <v>$CapitalStructureCategoryWeight</v>
      </c>
      <c r="M20" t="str">
        <f t="shared" si="7"/>
        <v xml:space="preserve">$CapitalStructureCategoryWeight           </v>
      </c>
      <c r="N20" s="3">
        <f t="shared" si="3"/>
        <v>42</v>
      </c>
      <c r="O20" t="str">
        <f t="shared" si="32"/>
        <v xml:space="preserve">$bfCapitalStructureCategoryEffectiveWeight           </v>
      </c>
      <c r="P20" s="3">
        <f t="shared" si="4"/>
        <v>53</v>
      </c>
      <c r="Q20" t="str">
        <f t="shared" si="33"/>
        <v xml:space="preserve">$sfCapitalStructureCategoryEffectiveWeight           </v>
      </c>
      <c r="R20" s="3">
        <f t="shared" si="8"/>
        <v>53</v>
      </c>
      <c r="S20" t="str">
        <f t="shared" si="34"/>
        <v xml:space="preserve">$bfCapitalStructureCategoryScore           </v>
      </c>
      <c r="T20" s="3">
        <f t="shared" ref="T20" si="35">LEN(S20)</f>
        <v>43</v>
      </c>
      <c r="U20" t="str">
        <f t="shared" si="9"/>
        <v xml:space="preserve">$sfCapitalStructureCategoryScore           </v>
      </c>
      <c r="V20">
        <f t="shared" si="10"/>
        <v>43</v>
      </c>
    </row>
    <row r="21" spans="1:22" x14ac:dyDescent="0.25">
      <c r="A21" s="3">
        <v>19</v>
      </c>
      <c r="B21" t="s">
        <v>179</v>
      </c>
      <c r="C21" s="3">
        <f t="shared" si="0"/>
        <v>19</v>
      </c>
      <c r="D21" s="3">
        <f>MAX(C:C)</f>
        <v>35</v>
      </c>
      <c r="E21" s="3">
        <f t="shared" si="1"/>
        <v>16</v>
      </c>
      <c r="F21" s="4" t="str">
        <f t="shared" si="6"/>
        <v xml:space="preserve">$DebtServiceCategory                </v>
      </c>
      <c r="G21" s="3">
        <f t="shared" si="2"/>
        <v>36</v>
      </c>
      <c r="H21" s="10" t="s">
        <v>71</v>
      </c>
      <c r="I21" s="11">
        <f t="shared" si="11"/>
        <v>17</v>
      </c>
      <c r="J21" s="10" t="str">
        <f>H21&amp;REPT(" ",MAX(I:I)-I21)</f>
        <v xml:space="preserve">FinancialSettings       </v>
      </c>
      <c r="K21" s="11">
        <f t="shared" si="12"/>
        <v>24</v>
      </c>
      <c r="L21" t="str">
        <f t="shared" si="31"/>
        <v>$DebtServiceCategoryWeight</v>
      </c>
      <c r="M21" t="str">
        <f t="shared" si="7"/>
        <v xml:space="preserve">$DebtServiceCategoryWeight                </v>
      </c>
      <c r="N21" s="3">
        <f t="shared" si="3"/>
        <v>42</v>
      </c>
      <c r="O21" t="str">
        <f t="shared" si="32"/>
        <v xml:space="preserve">$bfDebtServiceCategoryEffectiveWeight                </v>
      </c>
      <c r="P21" s="3">
        <f t="shared" si="4"/>
        <v>53</v>
      </c>
      <c r="Q21" t="str">
        <f t="shared" si="33"/>
        <v xml:space="preserve">$sfDebtServiceCategoryEffectiveWeight                </v>
      </c>
      <c r="R21" s="3">
        <f t="shared" si="8"/>
        <v>53</v>
      </c>
      <c r="S21" t="str">
        <f t="shared" si="34"/>
        <v xml:space="preserve">$bfDebtServiceCategoryScore                </v>
      </c>
      <c r="T21" s="3">
        <f t="shared" ref="T21" si="36">LEN(S21)</f>
        <v>43</v>
      </c>
      <c r="U21" t="str">
        <f t="shared" si="9"/>
        <v xml:space="preserve">$sfDebtServiceCategoryScore                </v>
      </c>
      <c r="V21">
        <f t="shared" si="10"/>
        <v>43</v>
      </c>
    </row>
    <row r="22" spans="1:22" x14ac:dyDescent="0.25">
      <c r="A22" s="3">
        <v>20</v>
      </c>
      <c r="B22" t="s">
        <v>180</v>
      </c>
      <c r="C22" s="3">
        <f t="shared" si="0"/>
        <v>12</v>
      </c>
      <c r="D22" s="3">
        <f>MAX(C:C)</f>
        <v>35</v>
      </c>
      <c r="E22" s="3">
        <f t="shared" si="1"/>
        <v>23</v>
      </c>
      <c r="F22" s="4" t="str">
        <f t="shared" si="6"/>
        <v xml:space="preserve">$CurrentRatio                       </v>
      </c>
      <c r="G22" s="3">
        <f t="shared" si="2"/>
        <v>36</v>
      </c>
      <c r="H22" s="10" t="s">
        <v>92</v>
      </c>
      <c r="I22" s="11">
        <f t="shared" si="11"/>
        <v>17</v>
      </c>
      <c r="J22" s="10" t="str">
        <f>H22&amp;REPT(" ",MAX(I:I)-I22)</f>
        <v xml:space="preserve">LiquiditySettings       </v>
      </c>
      <c r="K22" s="11">
        <f t="shared" si="12"/>
        <v>24</v>
      </c>
      <c r="L22" t="str">
        <f t="shared" si="31"/>
        <v>$CurrentRatioWeight</v>
      </c>
      <c r="M22" t="str">
        <f t="shared" si="7"/>
        <v xml:space="preserve">$CurrentRatioWeight                       </v>
      </c>
      <c r="N22" s="3">
        <f t="shared" si="3"/>
        <v>42</v>
      </c>
      <c r="O22" t="str">
        <f t="shared" si="32"/>
        <v xml:space="preserve">$bfCurrentRatioEffectiveWeight                       </v>
      </c>
      <c r="P22" s="3">
        <f t="shared" si="4"/>
        <v>53</v>
      </c>
      <c r="Q22" t="str">
        <f t="shared" si="33"/>
        <v xml:space="preserve">$sfCurrentRatioEffectiveWeight                       </v>
      </c>
      <c r="R22" s="3">
        <f t="shared" si="8"/>
        <v>53</v>
      </c>
      <c r="S22" t="str">
        <f t="shared" si="34"/>
        <v xml:space="preserve">$bfCurrentRatioScore                       </v>
      </c>
      <c r="T22" s="3">
        <f t="shared" ref="T22" si="37">LEN(S22)</f>
        <v>43</v>
      </c>
      <c r="U22" t="str">
        <f t="shared" si="9"/>
        <v xml:space="preserve">$sfCurrentRatioScore                       </v>
      </c>
      <c r="V22">
        <f t="shared" si="10"/>
        <v>43</v>
      </c>
    </row>
    <row r="23" spans="1:22" x14ac:dyDescent="0.25">
      <c r="A23" s="3">
        <v>21</v>
      </c>
      <c r="B23" t="s">
        <v>181</v>
      </c>
      <c r="C23" s="3">
        <f t="shared" si="0"/>
        <v>10</v>
      </c>
      <c r="D23" s="3">
        <f>MAX(C:C)</f>
        <v>35</v>
      </c>
      <c r="E23" s="3">
        <f t="shared" si="1"/>
        <v>25</v>
      </c>
      <c r="F23" s="4" t="str">
        <f t="shared" si="6"/>
        <v xml:space="preserve">$DebtorDays                         </v>
      </c>
      <c r="G23" s="3">
        <f t="shared" si="2"/>
        <v>36</v>
      </c>
      <c r="H23" s="10" t="s">
        <v>92</v>
      </c>
      <c r="I23" s="11">
        <f t="shared" si="11"/>
        <v>17</v>
      </c>
      <c r="J23" s="10" t="str">
        <f>H23&amp;REPT(" ",MAX(I:I)-I23)</f>
        <v xml:space="preserve">LiquiditySettings       </v>
      </c>
      <c r="K23" s="11">
        <f t="shared" si="12"/>
        <v>24</v>
      </c>
      <c r="L23" t="str">
        <f t="shared" si="31"/>
        <v>$DebtorDaysWeight</v>
      </c>
      <c r="M23" t="str">
        <f t="shared" si="7"/>
        <v xml:space="preserve">$DebtorDaysWeight                         </v>
      </c>
      <c r="N23" s="3">
        <f t="shared" si="3"/>
        <v>42</v>
      </c>
      <c r="O23" t="str">
        <f t="shared" si="32"/>
        <v xml:space="preserve">$bfDebtorDaysEffectiveWeight                         </v>
      </c>
      <c r="P23" s="3">
        <f t="shared" si="4"/>
        <v>53</v>
      </c>
      <c r="Q23" t="str">
        <f t="shared" si="33"/>
        <v xml:space="preserve">$sfDebtorDaysEffectiveWeight                         </v>
      </c>
      <c r="R23" s="3">
        <f t="shared" si="8"/>
        <v>53</v>
      </c>
      <c r="S23" t="str">
        <f t="shared" si="34"/>
        <v xml:space="preserve">$bfDebtorDaysScore                         </v>
      </c>
      <c r="T23" s="3">
        <f t="shared" ref="T23" si="38">LEN(S23)</f>
        <v>43</v>
      </c>
      <c r="U23" t="str">
        <f t="shared" si="9"/>
        <v xml:space="preserve">$sfDebtorDaysScore                         </v>
      </c>
      <c r="V23">
        <f t="shared" si="10"/>
        <v>43</v>
      </c>
    </row>
    <row r="24" spans="1:22" x14ac:dyDescent="0.25">
      <c r="A24" s="3">
        <v>22</v>
      </c>
      <c r="B24" t="s">
        <v>182</v>
      </c>
      <c r="C24" s="3">
        <f t="shared" si="0"/>
        <v>24</v>
      </c>
      <c r="D24" s="3">
        <f>MAX(C:C)</f>
        <v>35</v>
      </c>
      <c r="E24" s="3">
        <f t="shared" si="1"/>
        <v>11</v>
      </c>
      <c r="F24" s="4" t="str">
        <f t="shared" si="6"/>
        <v xml:space="preserve">$TurnoverToWorkingCapital           </v>
      </c>
      <c r="G24" s="3">
        <f t="shared" si="2"/>
        <v>36</v>
      </c>
      <c r="H24" s="10" t="s">
        <v>92</v>
      </c>
      <c r="I24" s="11">
        <f t="shared" si="11"/>
        <v>17</v>
      </c>
      <c r="J24" s="10" t="str">
        <f>H24&amp;REPT(" ",MAX(I:I)-I24)</f>
        <v xml:space="preserve">LiquiditySettings       </v>
      </c>
      <c r="K24" s="11">
        <f t="shared" si="12"/>
        <v>24</v>
      </c>
      <c r="L24" t="str">
        <f t="shared" si="31"/>
        <v>$TurnoverToWorkingCapitalWeight</v>
      </c>
      <c r="M24" t="str">
        <f t="shared" si="7"/>
        <v xml:space="preserve">$TurnoverToWorkingCapitalWeight           </v>
      </c>
      <c r="N24" s="3">
        <f t="shared" si="3"/>
        <v>42</v>
      </c>
      <c r="O24" t="str">
        <f t="shared" si="32"/>
        <v xml:space="preserve">$bfTurnoverToWorkingCapitalEffectiveWeight           </v>
      </c>
      <c r="P24" s="3">
        <f t="shared" si="4"/>
        <v>53</v>
      </c>
      <c r="Q24" t="str">
        <f t="shared" si="33"/>
        <v xml:space="preserve">$sfTurnoverToWorkingCapitalEffectiveWeight           </v>
      </c>
      <c r="R24" s="3">
        <f t="shared" si="8"/>
        <v>53</v>
      </c>
      <c r="S24" t="str">
        <f t="shared" si="34"/>
        <v xml:space="preserve">$bfTurnoverToWorkingCapitalScore           </v>
      </c>
      <c r="T24" s="3">
        <f t="shared" ref="T24" si="39">LEN(S24)</f>
        <v>43</v>
      </c>
      <c r="U24" t="str">
        <f t="shared" si="9"/>
        <v xml:space="preserve">$sfTurnoverToWorkingCapitalScore           </v>
      </c>
      <c r="V24">
        <f t="shared" si="10"/>
        <v>43</v>
      </c>
    </row>
    <row r="25" spans="1:22" x14ac:dyDescent="0.25">
      <c r="A25" s="3">
        <v>23</v>
      </c>
      <c r="B25" t="s">
        <v>183</v>
      </c>
      <c r="C25" s="3">
        <f t="shared" si="0"/>
        <v>17</v>
      </c>
      <c r="D25" s="3">
        <f>MAX(C:C)</f>
        <v>35</v>
      </c>
      <c r="E25" s="3">
        <f t="shared" si="1"/>
        <v>18</v>
      </c>
      <c r="F25" s="4" t="str">
        <f t="shared" si="6"/>
        <v xml:space="preserve">$GrossProfitMargin                  </v>
      </c>
      <c r="G25" s="3">
        <f t="shared" si="2"/>
        <v>36</v>
      </c>
      <c r="H25" s="10" t="s">
        <v>108</v>
      </c>
      <c r="I25" s="11">
        <f t="shared" si="11"/>
        <v>21</v>
      </c>
      <c r="J25" s="10" t="str">
        <f>H25&amp;REPT(" ",MAX(I:I)-I25)</f>
        <v xml:space="preserve">ProfitabilitySettings   </v>
      </c>
      <c r="K25" s="11">
        <f t="shared" si="12"/>
        <v>24</v>
      </c>
      <c r="L25" t="str">
        <f t="shared" si="31"/>
        <v>$GrossProfitMarginWeight</v>
      </c>
      <c r="M25" t="str">
        <f t="shared" si="7"/>
        <v xml:space="preserve">$GrossProfitMarginWeight                  </v>
      </c>
      <c r="N25" s="3">
        <f t="shared" si="3"/>
        <v>42</v>
      </c>
      <c r="O25" t="str">
        <f t="shared" si="32"/>
        <v xml:space="preserve">$bfGrossProfitMarginEffectiveWeight                  </v>
      </c>
      <c r="P25" s="3">
        <f t="shared" si="4"/>
        <v>53</v>
      </c>
      <c r="Q25" t="str">
        <f t="shared" si="33"/>
        <v xml:space="preserve">$sfGrossProfitMarginEffectiveWeight                  </v>
      </c>
      <c r="R25" s="3">
        <f t="shared" si="8"/>
        <v>53</v>
      </c>
      <c r="S25" t="str">
        <f t="shared" si="34"/>
        <v xml:space="preserve">$bfGrossProfitMarginScore                  </v>
      </c>
      <c r="T25" s="3">
        <f t="shared" ref="T25" si="40">LEN(S25)</f>
        <v>43</v>
      </c>
      <c r="U25" t="str">
        <f t="shared" si="9"/>
        <v xml:space="preserve">$sfGrossProfitMarginScore                  </v>
      </c>
      <c r="V25">
        <f t="shared" si="10"/>
        <v>43</v>
      </c>
    </row>
    <row r="26" spans="1:22" x14ac:dyDescent="0.25">
      <c r="A26" s="3">
        <v>24</v>
      </c>
      <c r="B26" t="s">
        <v>184</v>
      </c>
      <c r="C26" s="3">
        <f t="shared" si="0"/>
        <v>15</v>
      </c>
      <c r="D26" s="3">
        <f>MAX(C:C)</f>
        <v>35</v>
      </c>
      <c r="E26" s="3">
        <f t="shared" si="1"/>
        <v>20</v>
      </c>
      <c r="F26" s="4" t="str">
        <f t="shared" si="6"/>
        <v xml:space="preserve">$OperatingProfit                    </v>
      </c>
      <c r="G26" s="3">
        <f t="shared" si="2"/>
        <v>36</v>
      </c>
      <c r="H26" s="10" t="s">
        <v>108</v>
      </c>
      <c r="I26" s="11">
        <f t="shared" si="11"/>
        <v>21</v>
      </c>
      <c r="J26" s="10" t="str">
        <f>H26&amp;REPT(" ",MAX(I:I)-I26)</f>
        <v xml:space="preserve">ProfitabilitySettings   </v>
      </c>
      <c r="K26" s="11">
        <f t="shared" si="12"/>
        <v>24</v>
      </c>
      <c r="L26" t="str">
        <f t="shared" si="31"/>
        <v>$OperatingProfitWeight</v>
      </c>
      <c r="M26" t="str">
        <f t="shared" si="7"/>
        <v xml:space="preserve">$OperatingProfitWeight                    </v>
      </c>
      <c r="N26" s="3">
        <f t="shared" si="3"/>
        <v>42</v>
      </c>
      <c r="O26" t="str">
        <f t="shared" si="32"/>
        <v xml:space="preserve">$bfOperatingProfitEffectiveWeight                    </v>
      </c>
      <c r="P26" s="3">
        <f t="shared" si="4"/>
        <v>53</v>
      </c>
      <c r="Q26" t="str">
        <f t="shared" si="33"/>
        <v xml:space="preserve">$sfOperatingProfitEffectiveWeight                    </v>
      </c>
      <c r="R26" s="3">
        <f t="shared" si="8"/>
        <v>53</v>
      </c>
      <c r="S26" t="str">
        <f t="shared" si="34"/>
        <v xml:space="preserve">$bfOperatingProfitScore                    </v>
      </c>
      <c r="T26" s="3">
        <f t="shared" ref="T26" si="41">LEN(S26)</f>
        <v>43</v>
      </c>
      <c r="U26" t="str">
        <f t="shared" si="9"/>
        <v xml:space="preserve">$sfOperatingProfitScore                    </v>
      </c>
      <c r="V26">
        <f t="shared" si="10"/>
        <v>43</v>
      </c>
    </row>
    <row r="27" spans="1:22" x14ac:dyDescent="0.25">
      <c r="A27" s="3">
        <v>25</v>
      </c>
      <c r="B27" t="s">
        <v>185</v>
      </c>
      <c r="C27" s="3">
        <f t="shared" si="0"/>
        <v>14</v>
      </c>
      <c r="D27" s="3">
        <f>MAX(C:C)</f>
        <v>35</v>
      </c>
      <c r="E27" s="3">
        <f t="shared" si="1"/>
        <v>21</v>
      </c>
      <c r="F27" s="4" t="str">
        <f t="shared" si="6"/>
        <v xml:space="preserve">$TurnoverGrowth                     </v>
      </c>
      <c r="G27" s="3">
        <f t="shared" si="2"/>
        <v>36</v>
      </c>
      <c r="H27" s="10" t="s">
        <v>108</v>
      </c>
      <c r="I27" s="11">
        <f t="shared" si="11"/>
        <v>21</v>
      </c>
      <c r="J27" s="10" t="str">
        <f>H27&amp;REPT(" ",MAX(I:I)-I27)</f>
        <v xml:space="preserve">ProfitabilitySettings   </v>
      </c>
      <c r="K27" s="11">
        <f t="shared" si="12"/>
        <v>24</v>
      </c>
      <c r="L27" t="str">
        <f t="shared" si="31"/>
        <v>$TurnoverGrowthWeight</v>
      </c>
      <c r="M27" t="str">
        <f t="shared" si="7"/>
        <v xml:space="preserve">$TurnoverGrowthWeight                     </v>
      </c>
      <c r="N27" s="3">
        <f t="shared" si="3"/>
        <v>42</v>
      </c>
      <c r="O27" t="str">
        <f t="shared" si="32"/>
        <v xml:space="preserve">$bfTurnoverGrowthEffectiveWeight                     </v>
      </c>
      <c r="P27" s="3">
        <f t="shared" si="4"/>
        <v>53</v>
      </c>
      <c r="Q27" t="str">
        <f t="shared" si="33"/>
        <v xml:space="preserve">$sfTurnoverGrowthEffectiveWeight                     </v>
      </c>
      <c r="R27" s="3">
        <f t="shared" si="8"/>
        <v>53</v>
      </c>
      <c r="S27" t="str">
        <f t="shared" si="34"/>
        <v xml:space="preserve">$bfTurnoverGrowthScore                     </v>
      </c>
      <c r="T27" s="3">
        <f t="shared" ref="T27" si="42">LEN(S27)</f>
        <v>43</v>
      </c>
      <c r="U27" t="str">
        <f t="shared" si="9"/>
        <v xml:space="preserve">$sfTurnoverGrowthScore                     </v>
      </c>
      <c r="V27">
        <f t="shared" si="10"/>
        <v>43</v>
      </c>
    </row>
    <row r="28" spans="1:22" x14ac:dyDescent="0.25">
      <c r="A28" s="3">
        <v>26</v>
      </c>
      <c r="B28" t="s">
        <v>186</v>
      </c>
      <c r="C28" s="3">
        <f t="shared" si="0"/>
        <v>14</v>
      </c>
      <c r="D28" s="3">
        <f>MAX(C:C)</f>
        <v>35</v>
      </c>
      <c r="E28" s="3">
        <f t="shared" si="1"/>
        <v>21</v>
      </c>
      <c r="F28" s="4" t="str">
        <f t="shared" si="6"/>
        <v xml:space="preserve">$ReturnOnAssets                     </v>
      </c>
      <c r="G28" s="3">
        <f t="shared" si="2"/>
        <v>36</v>
      </c>
      <c r="H28" s="10" t="s">
        <v>108</v>
      </c>
      <c r="I28" s="11">
        <f t="shared" si="11"/>
        <v>21</v>
      </c>
      <c r="J28" s="10" t="str">
        <f>H28&amp;REPT(" ",MAX(I:I)-I28)</f>
        <v xml:space="preserve">ProfitabilitySettings   </v>
      </c>
      <c r="K28" s="11">
        <f t="shared" si="12"/>
        <v>24</v>
      </c>
      <c r="L28" t="str">
        <f t="shared" si="31"/>
        <v>$ReturnOnAssetsWeight</v>
      </c>
      <c r="M28" t="str">
        <f t="shared" si="7"/>
        <v xml:space="preserve">$ReturnOnAssetsWeight                     </v>
      </c>
      <c r="N28" s="3">
        <f t="shared" si="3"/>
        <v>42</v>
      </c>
      <c r="O28" t="str">
        <f t="shared" si="32"/>
        <v xml:space="preserve">$bfReturnOnAssetsEffectiveWeight                     </v>
      </c>
      <c r="P28" s="3">
        <f t="shared" si="4"/>
        <v>53</v>
      </c>
      <c r="Q28" t="str">
        <f t="shared" si="33"/>
        <v xml:space="preserve">$sfReturnOnAssetsEffectiveWeight                     </v>
      </c>
      <c r="R28" s="3">
        <f t="shared" si="8"/>
        <v>53</v>
      </c>
      <c r="S28" t="str">
        <f t="shared" si="34"/>
        <v xml:space="preserve">$bfReturnOnAssetsScore                     </v>
      </c>
      <c r="T28" s="3">
        <f t="shared" ref="T28" si="43">LEN(S28)</f>
        <v>43</v>
      </c>
      <c r="U28" t="str">
        <f t="shared" si="9"/>
        <v xml:space="preserve">$sfReturnOnAssetsScore                     </v>
      </c>
      <c r="V28">
        <f t="shared" si="10"/>
        <v>43</v>
      </c>
    </row>
    <row r="29" spans="1:22" x14ac:dyDescent="0.25">
      <c r="A29" s="3">
        <v>27</v>
      </c>
      <c r="B29" t="s">
        <v>187</v>
      </c>
      <c r="C29" s="3">
        <f t="shared" si="0"/>
        <v>19</v>
      </c>
      <c r="D29" s="3">
        <f>MAX(C:C)</f>
        <v>35</v>
      </c>
      <c r="E29" s="3">
        <f t="shared" si="1"/>
        <v>16</v>
      </c>
      <c r="F29" s="4" t="str">
        <f t="shared" si="6"/>
        <v xml:space="preserve">$ReturnOnInvestments                </v>
      </c>
      <c r="G29" s="3">
        <f t="shared" si="2"/>
        <v>36</v>
      </c>
      <c r="H29" s="10" t="s">
        <v>108</v>
      </c>
      <c r="I29" s="11">
        <f t="shared" si="11"/>
        <v>21</v>
      </c>
      <c r="J29" s="10" t="str">
        <f>H29&amp;REPT(" ",MAX(I:I)-I29)</f>
        <v xml:space="preserve">ProfitabilitySettings   </v>
      </c>
      <c r="K29" s="11">
        <f t="shared" si="12"/>
        <v>24</v>
      </c>
      <c r="L29" t="str">
        <f t="shared" si="31"/>
        <v>$ReturnOnInvestmentsWeight</v>
      </c>
      <c r="M29" t="str">
        <f t="shared" si="7"/>
        <v xml:space="preserve">$ReturnOnInvestmentsWeight                </v>
      </c>
      <c r="N29" s="3">
        <f t="shared" si="3"/>
        <v>42</v>
      </c>
      <c r="O29" t="str">
        <f t="shared" si="32"/>
        <v xml:space="preserve">$bfReturnOnInvestmentsEffectiveWeight                </v>
      </c>
      <c r="P29" s="3">
        <f t="shared" si="4"/>
        <v>53</v>
      </c>
      <c r="Q29" t="str">
        <f t="shared" si="33"/>
        <v xml:space="preserve">$sfReturnOnInvestmentsEffectiveWeight                </v>
      </c>
      <c r="R29" s="3">
        <f t="shared" si="8"/>
        <v>53</v>
      </c>
      <c r="S29" t="str">
        <f t="shared" si="34"/>
        <v xml:space="preserve">$bfReturnOnInvestmentsScore                </v>
      </c>
      <c r="T29" s="3">
        <f t="shared" ref="T29" si="44">LEN(S29)</f>
        <v>43</v>
      </c>
      <c r="U29" t="str">
        <f t="shared" si="9"/>
        <v xml:space="preserve">$sfReturnOnInvestmentsScore                </v>
      </c>
      <c r="V29">
        <f t="shared" si="10"/>
        <v>43</v>
      </c>
    </row>
    <row r="30" spans="1:22" x14ac:dyDescent="0.25">
      <c r="A30" s="3">
        <v>28</v>
      </c>
      <c r="B30" t="s">
        <v>188</v>
      </c>
      <c r="C30" s="3">
        <f t="shared" si="0"/>
        <v>12</v>
      </c>
      <c r="D30" s="3">
        <f>MAX(C:C)</f>
        <v>35</v>
      </c>
      <c r="E30" s="3">
        <f t="shared" si="1"/>
        <v>23</v>
      </c>
      <c r="F30" s="4" t="str">
        <f t="shared" si="6"/>
        <v xml:space="preserve">$DebtToEquity                       </v>
      </c>
      <c r="G30" s="3">
        <f t="shared" si="2"/>
        <v>36</v>
      </c>
      <c r="H30" s="10" t="s">
        <v>134</v>
      </c>
      <c r="I30" s="11">
        <f t="shared" si="11"/>
        <v>24</v>
      </c>
      <c r="J30" s="10" t="str">
        <f>H30&amp;REPT(" ",MAX(I:I)-I30)</f>
        <v>CapitalStructureSettings</v>
      </c>
      <c r="K30" s="11">
        <f t="shared" si="12"/>
        <v>24</v>
      </c>
      <c r="L30" t="str">
        <f t="shared" si="31"/>
        <v>$DebtToEquityWeight</v>
      </c>
      <c r="M30" t="str">
        <f t="shared" si="7"/>
        <v xml:space="preserve">$DebtToEquityWeight                       </v>
      </c>
      <c r="N30" s="3">
        <f t="shared" si="3"/>
        <v>42</v>
      </c>
      <c r="O30" t="str">
        <f t="shared" si="32"/>
        <v xml:space="preserve">$bfDebtToEquityEffectiveWeight                       </v>
      </c>
      <c r="P30" s="3">
        <f t="shared" si="4"/>
        <v>53</v>
      </c>
      <c r="Q30" t="str">
        <f t="shared" si="33"/>
        <v xml:space="preserve">$sfDebtToEquityEffectiveWeight                       </v>
      </c>
      <c r="R30" s="3">
        <f t="shared" si="8"/>
        <v>53</v>
      </c>
      <c r="S30" t="str">
        <f t="shared" si="34"/>
        <v xml:space="preserve">$bfDebtToEquityScore                       </v>
      </c>
      <c r="T30" s="3">
        <f t="shared" ref="T30" si="45">LEN(S30)</f>
        <v>43</v>
      </c>
      <c r="U30" t="str">
        <f t="shared" si="9"/>
        <v xml:space="preserve">$sfDebtToEquityScore                       </v>
      </c>
      <c r="V30">
        <f t="shared" si="10"/>
        <v>43</v>
      </c>
    </row>
    <row r="31" spans="1:22" x14ac:dyDescent="0.25">
      <c r="A31" s="3">
        <v>29</v>
      </c>
      <c r="B31" t="s">
        <v>189</v>
      </c>
      <c r="C31" s="3">
        <f t="shared" si="0"/>
        <v>22</v>
      </c>
      <c r="D31" s="3">
        <f>MAX(C:C)</f>
        <v>35</v>
      </c>
      <c r="E31" s="3">
        <f t="shared" si="1"/>
        <v>13</v>
      </c>
      <c r="F31" s="4" t="str">
        <f t="shared" si="6"/>
        <v xml:space="preserve">$DebtToTangibleNetWorth             </v>
      </c>
      <c r="G31" s="3">
        <f t="shared" si="2"/>
        <v>36</v>
      </c>
      <c r="H31" s="10" t="s">
        <v>134</v>
      </c>
      <c r="I31" s="11">
        <f t="shared" si="11"/>
        <v>24</v>
      </c>
      <c r="J31" s="10" t="str">
        <f>H31&amp;REPT(" ",MAX(I:I)-I31)</f>
        <v>CapitalStructureSettings</v>
      </c>
      <c r="K31" s="11">
        <f t="shared" si="12"/>
        <v>24</v>
      </c>
      <c r="L31" t="str">
        <f t="shared" si="31"/>
        <v>$DebtToTangibleNetWorthWeight</v>
      </c>
      <c r="M31" t="str">
        <f t="shared" si="7"/>
        <v xml:space="preserve">$DebtToTangibleNetWorthWeight             </v>
      </c>
      <c r="N31" s="3">
        <f t="shared" si="3"/>
        <v>42</v>
      </c>
      <c r="O31" t="str">
        <f t="shared" si="32"/>
        <v xml:space="preserve">$bfDebtToTangibleNetWorthEffectiveWeight             </v>
      </c>
      <c r="P31" s="3">
        <f t="shared" si="4"/>
        <v>53</v>
      </c>
      <c r="Q31" t="str">
        <f t="shared" si="33"/>
        <v xml:space="preserve">$sfDebtToTangibleNetWorthEffectiveWeight             </v>
      </c>
      <c r="R31" s="3">
        <f t="shared" si="8"/>
        <v>53</v>
      </c>
      <c r="S31" t="str">
        <f t="shared" si="34"/>
        <v xml:space="preserve">$bfDebtToTangibleNetWorthScore             </v>
      </c>
      <c r="T31" s="3">
        <f t="shared" ref="T31" si="46">LEN(S31)</f>
        <v>43</v>
      </c>
      <c r="U31" t="str">
        <f t="shared" si="9"/>
        <v xml:space="preserve">$sfDebtToTangibleNetWorthScore             </v>
      </c>
      <c r="V31">
        <f t="shared" si="10"/>
        <v>43</v>
      </c>
    </row>
    <row r="32" spans="1:22" x14ac:dyDescent="0.25">
      <c r="A32" s="3">
        <v>30</v>
      </c>
      <c r="B32" t="s">
        <v>190</v>
      </c>
      <c r="C32" s="3">
        <f t="shared" si="0"/>
        <v>30</v>
      </c>
      <c r="D32" s="3">
        <f>MAX(C:C)</f>
        <v>35</v>
      </c>
      <c r="E32" s="3">
        <f t="shared" si="1"/>
        <v>5</v>
      </c>
      <c r="F32" s="4" t="str">
        <f t="shared" si="6"/>
        <v xml:space="preserve">$ShareholdersFundsToTotalAssets     </v>
      </c>
      <c r="G32" s="3">
        <f t="shared" si="2"/>
        <v>36</v>
      </c>
      <c r="H32" s="10" t="s">
        <v>134</v>
      </c>
      <c r="I32" s="11">
        <f t="shared" si="11"/>
        <v>24</v>
      </c>
      <c r="J32" s="10" t="str">
        <f>H32&amp;REPT(" ",MAX(I:I)-I32)</f>
        <v>CapitalStructureSettings</v>
      </c>
      <c r="K32" s="11">
        <f t="shared" si="12"/>
        <v>24</v>
      </c>
      <c r="L32" t="str">
        <f t="shared" si="31"/>
        <v>$ShareholdersFundsToTotalAssetsWeight</v>
      </c>
      <c r="M32" t="str">
        <f t="shared" si="7"/>
        <v xml:space="preserve">$ShareholdersFundsToTotalAssetsWeight     </v>
      </c>
      <c r="N32" s="3">
        <f t="shared" si="3"/>
        <v>42</v>
      </c>
      <c r="O32" t="str">
        <f t="shared" si="32"/>
        <v xml:space="preserve">$bfShareholdersFundsToTotalAssetsEffectiveWeight     </v>
      </c>
      <c r="P32" s="3">
        <f t="shared" si="4"/>
        <v>53</v>
      </c>
      <c r="Q32" t="str">
        <f t="shared" si="33"/>
        <v xml:space="preserve">$sfShareholdersFundsToTotalAssetsEffectiveWeight     </v>
      </c>
      <c r="R32" s="3">
        <f t="shared" si="8"/>
        <v>53</v>
      </c>
      <c r="S32" t="str">
        <f t="shared" si="34"/>
        <v xml:space="preserve">$bfShareholdersFundsToTotalAssetsScore     </v>
      </c>
      <c r="T32" s="3">
        <f t="shared" ref="T32" si="47">LEN(S32)</f>
        <v>43</v>
      </c>
      <c r="U32" t="str">
        <f t="shared" si="9"/>
        <v xml:space="preserve">$sfShareholdersFundsToTotalAssetsScore     </v>
      </c>
      <c r="V32">
        <f t="shared" si="10"/>
        <v>43</v>
      </c>
    </row>
    <row r="33" spans="1:22" x14ac:dyDescent="0.25">
      <c r="A33" s="3">
        <v>31</v>
      </c>
      <c r="B33" t="s">
        <v>191</v>
      </c>
      <c r="C33" s="3">
        <f t="shared" si="0"/>
        <v>13</v>
      </c>
      <c r="D33" s="3">
        <f>MAX(C:C)</f>
        <v>35</v>
      </c>
      <c r="E33" s="3">
        <f t="shared" si="1"/>
        <v>22</v>
      </c>
      <c r="F33" s="4" t="str">
        <f t="shared" si="6"/>
        <v xml:space="preserve">$InterestCover                      </v>
      </c>
      <c r="G33" s="3">
        <f t="shared" si="2"/>
        <v>36</v>
      </c>
      <c r="H33" s="10" t="s">
        <v>150</v>
      </c>
      <c r="I33" s="11">
        <f t="shared" si="11"/>
        <v>19</v>
      </c>
      <c r="J33" s="10" t="str">
        <f>H33&amp;REPT(" ",MAX(I:I)-I33)</f>
        <v xml:space="preserve">DebtServiceSettings     </v>
      </c>
      <c r="K33" s="11">
        <f t="shared" si="12"/>
        <v>24</v>
      </c>
      <c r="L33" t="str">
        <f t="shared" si="31"/>
        <v>$InterestCoverWeight</v>
      </c>
      <c r="M33" t="str">
        <f t="shared" si="7"/>
        <v xml:space="preserve">$InterestCoverWeight                      </v>
      </c>
      <c r="N33" s="3">
        <f t="shared" si="3"/>
        <v>42</v>
      </c>
      <c r="O33" t="str">
        <f t="shared" si="32"/>
        <v xml:space="preserve">$bfInterestCoverEffectiveWeight                      </v>
      </c>
      <c r="P33" s="3">
        <f t="shared" si="4"/>
        <v>53</v>
      </c>
      <c r="Q33" t="str">
        <f t="shared" si="33"/>
        <v xml:space="preserve">$sfInterestCoverEffectiveWeight                      </v>
      </c>
      <c r="R33" s="3">
        <f t="shared" si="8"/>
        <v>53</v>
      </c>
      <c r="S33" t="str">
        <f t="shared" si="34"/>
        <v xml:space="preserve">$bfInterestCoverScore                      </v>
      </c>
      <c r="T33" s="3">
        <f t="shared" ref="T33" si="48">LEN(S33)</f>
        <v>43</v>
      </c>
      <c r="U33" t="str">
        <f t="shared" si="9"/>
        <v xml:space="preserve">$sfInterestCoverScore                      </v>
      </c>
      <c r="V33">
        <f t="shared" si="10"/>
        <v>43</v>
      </c>
    </row>
    <row r="34" spans="1:22" x14ac:dyDescent="0.25">
      <c r="A34" s="3">
        <v>32</v>
      </c>
      <c r="B34" t="s">
        <v>192</v>
      </c>
      <c r="C34" s="3">
        <f t="shared" si="0"/>
        <v>21</v>
      </c>
      <c r="D34" s="3">
        <f>MAX(C:C)</f>
        <v>35</v>
      </c>
      <c r="E34" s="3">
        <f t="shared" si="1"/>
        <v>14</v>
      </c>
      <c r="F34" s="4" t="str">
        <f t="shared" si="6"/>
        <v xml:space="preserve">$EBITDAToGrossIntDebts              </v>
      </c>
      <c r="G34" s="3">
        <f t="shared" si="2"/>
        <v>36</v>
      </c>
      <c r="H34" s="10" t="s">
        <v>150</v>
      </c>
      <c r="I34" s="11">
        <f t="shared" si="11"/>
        <v>19</v>
      </c>
      <c r="J34" s="10" t="str">
        <f>H34&amp;REPT(" ",MAX(I:I)-I34)</f>
        <v xml:space="preserve">DebtServiceSettings     </v>
      </c>
      <c r="K34" s="11">
        <f t="shared" si="12"/>
        <v>24</v>
      </c>
      <c r="L34" t="str">
        <f t="shared" si="31"/>
        <v>$EBITDAToGrossIntDebtsWeight</v>
      </c>
      <c r="M34" t="str">
        <f t="shared" si="7"/>
        <v xml:space="preserve">$EBITDAToGrossIntDebtsWeight              </v>
      </c>
      <c r="N34" s="3">
        <f t="shared" si="3"/>
        <v>42</v>
      </c>
      <c r="O34" t="str">
        <f t="shared" si="32"/>
        <v xml:space="preserve">$bfEBITDAToGrossIntDebtsEffectiveWeight              </v>
      </c>
      <c r="P34" s="3">
        <f t="shared" si="4"/>
        <v>53</v>
      </c>
      <c r="Q34" t="str">
        <f t="shared" si="33"/>
        <v xml:space="preserve">$sfEBITDAToGrossIntDebtsEffectiveWeight              </v>
      </c>
      <c r="R34" s="3">
        <f t="shared" si="8"/>
        <v>53</v>
      </c>
      <c r="S34" t="str">
        <f t="shared" si="34"/>
        <v xml:space="preserve">$bfEBITDAToGrossIntDebtsScore              </v>
      </c>
      <c r="T34" s="3">
        <f t="shared" ref="T34" si="49">LEN(S34)</f>
        <v>43</v>
      </c>
      <c r="U34" t="str">
        <f t="shared" si="9"/>
        <v xml:space="preserve">$sfEBITDAToGrossIntDebtsScore              </v>
      </c>
      <c r="V34">
        <f t="shared" si="10"/>
        <v>43</v>
      </c>
    </row>
    <row r="35" spans="1:22" x14ac:dyDescent="0.25">
      <c r="A35" s="3">
        <v>33</v>
      </c>
      <c r="B35" t="s">
        <v>5</v>
      </c>
      <c r="C35" s="3">
        <f>LEN(B35)</f>
        <v>18</v>
      </c>
      <c r="D35" s="3">
        <f>MAX(C:C)</f>
        <v>35</v>
      </c>
      <c r="E35" s="3">
        <f>D35-C35</f>
        <v>17</v>
      </c>
      <c r="F35" s="4" t="str">
        <f>"$"&amp;B35&amp;REPT(" ",E35)</f>
        <v xml:space="preserve">$CommitmentCategory                 </v>
      </c>
      <c r="G35" s="3">
        <f>LEN(F35)</f>
        <v>36</v>
      </c>
      <c r="H35" t="s">
        <v>3</v>
      </c>
      <c r="I35" s="11">
        <f t="shared" si="11"/>
        <v>18</v>
      </c>
      <c r="J35" s="10" t="str">
        <f>H35&amp;REPT(" ",MAX(I:I)-I35)</f>
        <v xml:space="preserve">ManagementAnalysis      </v>
      </c>
      <c r="K35" s="11">
        <f t="shared" si="12"/>
        <v>24</v>
      </c>
      <c r="L35" t="str">
        <f>TRIM(F35)&amp;"Weight"</f>
        <v>$CommitmentCategoryWeight</v>
      </c>
      <c r="M35" t="str">
        <f>L35&amp;REPT(" ",42-LEN(L35))</f>
        <v xml:space="preserve">$CommitmentCategoryWeight                 </v>
      </c>
      <c r="N35" s="3">
        <f>LEN(M35)</f>
        <v>42</v>
      </c>
      <c r="O35" t="str">
        <f>SUBSTITUTE(SUBSTITUTE(M35,"Weight","EffectiveWeight"),"$","$bf")</f>
        <v xml:space="preserve">$bfCommitmentCategoryEffectiveWeight                 </v>
      </c>
      <c r="P35" s="3">
        <f>LEN(O35)</f>
        <v>53</v>
      </c>
      <c r="Q35" t="str">
        <f>SUBSTITUTE(O35,"bf","sf")</f>
        <v xml:space="preserve">$sfCommitmentCategoryEffectiveWeight                 </v>
      </c>
      <c r="R35" s="3">
        <f>LEN(Q35)</f>
        <v>53</v>
      </c>
      <c r="S35" t="str">
        <f>SUBSTITUTE(O35,"EffectiveWeight","Score")</f>
        <v xml:space="preserve">$bfCommitmentCategoryScore                 </v>
      </c>
      <c r="T35" s="3">
        <f t="shared" ref="T35" si="50">LEN(S35)</f>
        <v>43</v>
      </c>
      <c r="U35" t="str">
        <f>SUBSTITUTE(S35,"bf","sf")</f>
        <v xml:space="preserve">$sfCommitmentCategoryScore                 </v>
      </c>
      <c r="V35">
        <f t="shared" si="10"/>
        <v>43</v>
      </c>
    </row>
    <row r="36" spans="1:22" x14ac:dyDescent="0.25">
      <c r="A36" s="3">
        <v>34</v>
      </c>
      <c r="B36" t="s">
        <v>6</v>
      </c>
      <c r="C36" s="3">
        <f t="shared" ref="C36:C43" si="51">LEN(B36)</f>
        <v>17</v>
      </c>
      <c r="D36" s="3">
        <f>MAX(C:C)</f>
        <v>35</v>
      </c>
      <c r="E36" s="3">
        <f t="shared" ref="E36:E60" si="52">D36-C36</f>
        <v>18</v>
      </c>
      <c r="F36" s="4" t="str">
        <f t="shared" ref="F36:F60" si="53">"$"&amp;B36&amp;REPT(" ",E36)</f>
        <v xml:space="preserve">$IntegrityCategory                  </v>
      </c>
      <c r="G36" s="3">
        <f t="shared" ref="G36:G60" si="54">LEN(F36)</f>
        <v>36</v>
      </c>
      <c r="H36" t="s">
        <v>3</v>
      </c>
      <c r="I36" s="11">
        <f t="shared" si="11"/>
        <v>18</v>
      </c>
      <c r="J36" s="10" t="str">
        <f>H36&amp;REPT(" ",MAX(I:I)-I36)</f>
        <v xml:space="preserve">ManagementAnalysis      </v>
      </c>
      <c r="K36" s="11">
        <f t="shared" si="12"/>
        <v>24</v>
      </c>
      <c r="L36" t="str">
        <f t="shared" ref="L36:L60" si="55">TRIM(F36)&amp;"Weight"</f>
        <v>$IntegrityCategoryWeight</v>
      </c>
      <c r="M36" t="str">
        <f t="shared" ref="M36:M60" si="56">L36&amp;REPT(" ",42-LEN(L36))</f>
        <v xml:space="preserve">$IntegrityCategoryWeight                  </v>
      </c>
      <c r="N36" s="3">
        <f t="shared" ref="N36:N60" si="57">LEN(M36)</f>
        <v>42</v>
      </c>
      <c r="O36" t="str">
        <f t="shared" ref="O36:O60" si="58">SUBSTITUTE(SUBSTITUTE(M36,"Weight","EffectiveWeight"),"$","$bf")</f>
        <v xml:space="preserve">$bfIntegrityCategoryEffectiveWeight                  </v>
      </c>
      <c r="P36" s="3">
        <f t="shared" ref="P36:P60" si="59">LEN(O36)</f>
        <v>53</v>
      </c>
      <c r="Q36" t="str">
        <f t="shared" ref="Q36:Q60" si="60">SUBSTITUTE(O36,"bf","sf")</f>
        <v xml:space="preserve">$sfIntegrityCategoryEffectiveWeight                  </v>
      </c>
      <c r="R36" s="3">
        <f t="shared" ref="R36:R60" si="61">LEN(Q36)</f>
        <v>53</v>
      </c>
      <c r="S36" t="str">
        <f t="shared" ref="S36:S60" si="62">SUBSTITUTE(O36,"EffectiveWeight","Score")</f>
        <v xml:space="preserve">$bfIntegrityCategoryScore                  </v>
      </c>
      <c r="T36" s="3">
        <f t="shared" ref="T36" si="63">LEN(S36)</f>
        <v>43</v>
      </c>
      <c r="U36" t="str">
        <f t="shared" ref="U36:U60" si="64">SUBSTITUTE(S36,"bf","sf")</f>
        <v xml:space="preserve">$sfIntegrityCategoryScore                  </v>
      </c>
      <c r="V36">
        <f t="shared" si="10"/>
        <v>43</v>
      </c>
    </row>
    <row r="37" spans="1:22" x14ac:dyDescent="0.25">
      <c r="A37" s="3">
        <v>35</v>
      </c>
      <c r="B37" t="s">
        <v>7</v>
      </c>
      <c r="C37" s="3">
        <f t="shared" si="51"/>
        <v>26</v>
      </c>
      <c r="D37" s="3">
        <f>MAX(C:C)</f>
        <v>35</v>
      </c>
      <c r="E37" s="3">
        <f t="shared" si="52"/>
        <v>9</v>
      </c>
      <c r="F37" s="4" t="str">
        <f t="shared" si="53"/>
        <v xml:space="preserve">$InformationQualityCategory         </v>
      </c>
      <c r="G37" s="3">
        <f t="shared" si="54"/>
        <v>36</v>
      </c>
      <c r="H37" t="s">
        <v>3</v>
      </c>
      <c r="I37" s="11">
        <f t="shared" si="11"/>
        <v>18</v>
      </c>
      <c r="J37" s="10" t="str">
        <f>H37&amp;REPT(" ",MAX(I:I)-I37)</f>
        <v xml:space="preserve">ManagementAnalysis      </v>
      </c>
      <c r="K37" s="11">
        <f t="shared" si="12"/>
        <v>24</v>
      </c>
      <c r="L37" t="str">
        <f t="shared" si="55"/>
        <v>$InformationQualityCategoryWeight</v>
      </c>
      <c r="M37" t="str">
        <f t="shared" si="56"/>
        <v xml:space="preserve">$InformationQualityCategoryWeight         </v>
      </c>
      <c r="N37" s="3">
        <f t="shared" si="57"/>
        <v>42</v>
      </c>
      <c r="O37" t="str">
        <f t="shared" si="58"/>
        <v xml:space="preserve">$bfInformationQualityCategoryEffectiveWeight         </v>
      </c>
      <c r="P37" s="3">
        <f t="shared" si="59"/>
        <v>53</v>
      </c>
      <c r="Q37" t="str">
        <f t="shared" si="60"/>
        <v xml:space="preserve">$sfInformationQualityCategoryEffectiveWeight         </v>
      </c>
      <c r="R37" s="3">
        <f t="shared" si="61"/>
        <v>53</v>
      </c>
      <c r="S37" t="str">
        <f t="shared" si="62"/>
        <v xml:space="preserve">$bfInformationQualityCategoryScore         </v>
      </c>
      <c r="T37" s="3">
        <f t="shared" ref="T37" si="65">LEN(S37)</f>
        <v>43</v>
      </c>
      <c r="U37" t="str">
        <f t="shared" si="64"/>
        <v xml:space="preserve">$sfInformationQualityCategoryScore         </v>
      </c>
      <c r="V37">
        <f t="shared" si="10"/>
        <v>43</v>
      </c>
    </row>
    <row r="38" spans="1:22" x14ac:dyDescent="0.25">
      <c r="A38" s="3">
        <v>36</v>
      </c>
      <c r="B38" t="s">
        <v>8</v>
      </c>
      <c r="C38" s="3">
        <f t="shared" si="51"/>
        <v>18</v>
      </c>
      <c r="D38" s="3">
        <f>MAX(C:C)</f>
        <v>35</v>
      </c>
      <c r="E38" s="3">
        <f t="shared" si="52"/>
        <v>17</v>
      </c>
      <c r="F38" s="4" t="str">
        <f t="shared" si="53"/>
        <v xml:space="preserve">$LeadershipCategory                 </v>
      </c>
      <c r="G38" s="3">
        <f t="shared" si="54"/>
        <v>36</v>
      </c>
      <c r="H38" t="s">
        <v>3</v>
      </c>
      <c r="I38" s="11">
        <f t="shared" si="11"/>
        <v>18</v>
      </c>
      <c r="J38" s="10" t="str">
        <f>H38&amp;REPT(" ",MAX(I:I)-I38)</f>
        <v xml:space="preserve">ManagementAnalysis      </v>
      </c>
      <c r="K38" s="11">
        <f t="shared" si="12"/>
        <v>24</v>
      </c>
      <c r="L38" t="str">
        <f t="shared" si="55"/>
        <v>$LeadershipCategoryWeight</v>
      </c>
      <c r="M38" t="str">
        <f t="shared" si="56"/>
        <v xml:space="preserve">$LeadershipCategoryWeight                 </v>
      </c>
      <c r="N38" s="3">
        <f t="shared" si="57"/>
        <v>42</v>
      </c>
      <c r="O38" t="str">
        <f t="shared" si="58"/>
        <v xml:space="preserve">$bfLeadershipCategoryEffectiveWeight                 </v>
      </c>
      <c r="P38" s="3">
        <f t="shared" si="59"/>
        <v>53</v>
      </c>
      <c r="Q38" t="str">
        <f t="shared" si="60"/>
        <v xml:space="preserve">$sfLeadershipCategoryEffectiveWeight                 </v>
      </c>
      <c r="R38" s="3">
        <f t="shared" si="61"/>
        <v>53</v>
      </c>
      <c r="S38" t="str">
        <f t="shared" si="62"/>
        <v xml:space="preserve">$bfLeadershipCategoryScore                 </v>
      </c>
      <c r="T38" s="3">
        <f t="shared" ref="T38" si="66">LEN(S38)</f>
        <v>43</v>
      </c>
      <c r="U38" t="str">
        <f t="shared" si="64"/>
        <v xml:space="preserve">$sfLeadershipCategoryScore                 </v>
      </c>
      <c r="V38">
        <f t="shared" si="10"/>
        <v>43</v>
      </c>
    </row>
    <row r="39" spans="1:22" x14ac:dyDescent="0.25">
      <c r="A39" s="3">
        <v>37</v>
      </c>
      <c r="B39" t="s">
        <v>9</v>
      </c>
      <c r="C39" s="3">
        <f t="shared" si="51"/>
        <v>16</v>
      </c>
      <c r="D39" s="3">
        <f>MAX(C:C)</f>
        <v>35</v>
      </c>
      <c r="E39" s="3">
        <f t="shared" si="52"/>
        <v>19</v>
      </c>
      <c r="F39" s="4" t="str">
        <f t="shared" si="53"/>
        <v xml:space="preserve">$StrategyCategory                   </v>
      </c>
      <c r="G39" s="3">
        <f t="shared" si="54"/>
        <v>36</v>
      </c>
      <c r="H39" t="s">
        <v>3</v>
      </c>
      <c r="I39" s="11">
        <f t="shared" si="11"/>
        <v>18</v>
      </c>
      <c r="J39" s="10" t="str">
        <f>H39&amp;REPT(" ",MAX(I:I)-I39)</f>
        <v xml:space="preserve">ManagementAnalysis      </v>
      </c>
      <c r="K39" s="11">
        <f t="shared" si="12"/>
        <v>24</v>
      </c>
      <c r="L39" t="str">
        <f t="shared" si="55"/>
        <v>$StrategyCategoryWeight</v>
      </c>
      <c r="M39" t="str">
        <f t="shared" si="56"/>
        <v xml:space="preserve">$StrategyCategoryWeight                   </v>
      </c>
      <c r="N39" s="3">
        <f t="shared" si="57"/>
        <v>42</v>
      </c>
      <c r="O39" t="str">
        <f t="shared" si="58"/>
        <v xml:space="preserve">$bfStrategyCategoryEffectiveWeight                   </v>
      </c>
      <c r="P39" s="3">
        <f t="shared" si="59"/>
        <v>53</v>
      </c>
      <c r="Q39" t="str">
        <f t="shared" si="60"/>
        <v xml:space="preserve">$sfStrategyCategoryEffectiveWeight                   </v>
      </c>
      <c r="R39" s="3">
        <f t="shared" si="61"/>
        <v>53</v>
      </c>
      <c r="S39" t="str">
        <f t="shared" si="62"/>
        <v xml:space="preserve">$bfStrategyCategoryScore                   </v>
      </c>
      <c r="T39" s="3">
        <f t="shared" ref="T39" si="67">LEN(S39)</f>
        <v>43</v>
      </c>
      <c r="U39" t="str">
        <f t="shared" si="64"/>
        <v xml:space="preserve">$sfStrategyCategoryScore                   </v>
      </c>
      <c r="V39">
        <f t="shared" si="10"/>
        <v>43</v>
      </c>
    </row>
    <row r="40" spans="1:22" x14ac:dyDescent="0.25">
      <c r="A40" s="3">
        <v>38</v>
      </c>
      <c r="B40" t="s">
        <v>10</v>
      </c>
      <c r="C40" s="3">
        <f t="shared" si="51"/>
        <v>17</v>
      </c>
      <c r="D40" s="3">
        <f>MAX(C:C)</f>
        <v>35</v>
      </c>
      <c r="E40" s="3">
        <f t="shared" si="52"/>
        <v>18</v>
      </c>
      <c r="F40" s="4" t="str">
        <f t="shared" si="53"/>
        <v xml:space="preserve">$StructureCategory                  </v>
      </c>
      <c r="G40" s="3">
        <f t="shared" si="54"/>
        <v>36</v>
      </c>
      <c r="H40" t="s">
        <v>3</v>
      </c>
      <c r="I40" s="11">
        <f t="shared" si="11"/>
        <v>18</v>
      </c>
      <c r="J40" s="10" t="str">
        <f>H40&amp;REPT(" ",MAX(I:I)-I40)</f>
        <v xml:space="preserve">ManagementAnalysis      </v>
      </c>
      <c r="K40" s="11">
        <f t="shared" si="12"/>
        <v>24</v>
      </c>
      <c r="L40" t="str">
        <f t="shared" si="55"/>
        <v>$StructureCategoryWeight</v>
      </c>
      <c r="M40" t="str">
        <f t="shared" si="56"/>
        <v xml:space="preserve">$StructureCategoryWeight                  </v>
      </c>
      <c r="N40" s="3">
        <f t="shared" si="57"/>
        <v>42</v>
      </c>
      <c r="O40" t="str">
        <f t="shared" si="58"/>
        <v xml:space="preserve">$bfStructureCategoryEffectiveWeight                  </v>
      </c>
      <c r="P40" s="3">
        <f t="shared" si="59"/>
        <v>53</v>
      </c>
      <c r="Q40" t="str">
        <f t="shared" si="60"/>
        <v xml:space="preserve">$sfStructureCategoryEffectiveWeight                  </v>
      </c>
      <c r="R40" s="3">
        <f t="shared" si="61"/>
        <v>53</v>
      </c>
      <c r="S40" t="str">
        <f t="shared" si="62"/>
        <v xml:space="preserve">$bfStructureCategoryScore                  </v>
      </c>
      <c r="T40" s="3">
        <f t="shared" ref="T40" si="68">LEN(S40)</f>
        <v>43</v>
      </c>
      <c r="U40" t="str">
        <f t="shared" si="64"/>
        <v xml:space="preserve">$sfStructureCategoryScore                  </v>
      </c>
      <c r="V40">
        <f t="shared" si="10"/>
        <v>43</v>
      </c>
    </row>
    <row r="41" spans="1:22" x14ac:dyDescent="0.25">
      <c r="A41" s="3">
        <v>39</v>
      </c>
      <c r="B41" t="s">
        <v>11</v>
      </c>
      <c r="C41" s="3">
        <f t="shared" si="51"/>
        <v>18</v>
      </c>
      <c r="D41" s="3">
        <f>MAX(C:C)</f>
        <v>35</v>
      </c>
      <c r="E41" s="3">
        <f t="shared" si="52"/>
        <v>17</v>
      </c>
      <c r="F41" s="4" t="str">
        <f t="shared" si="53"/>
        <v xml:space="preserve">$ManagementCategory                 </v>
      </c>
      <c r="G41" s="3">
        <f t="shared" si="54"/>
        <v>36</v>
      </c>
      <c r="H41" t="s">
        <v>3</v>
      </c>
      <c r="I41" s="11">
        <f t="shared" si="11"/>
        <v>18</v>
      </c>
      <c r="J41" s="10" t="str">
        <f>H41&amp;REPT(" ",MAX(I:I)-I41)</f>
        <v xml:space="preserve">ManagementAnalysis      </v>
      </c>
      <c r="K41" s="11">
        <f t="shared" si="12"/>
        <v>24</v>
      </c>
      <c r="L41" t="str">
        <f t="shared" si="55"/>
        <v>$ManagementCategoryWeight</v>
      </c>
      <c r="M41" t="str">
        <f t="shared" si="56"/>
        <v xml:space="preserve">$ManagementCategoryWeight                 </v>
      </c>
      <c r="N41" s="3">
        <f t="shared" si="57"/>
        <v>42</v>
      </c>
      <c r="O41" t="str">
        <f t="shared" si="58"/>
        <v xml:space="preserve">$bfManagementCategoryEffectiveWeight                 </v>
      </c>
      <c r="P41" s="3">
        <f t="shared" si="59"/>
        <v>53</v>
      </c>
      <c r="Q41" t="str">
        <f t="shared" si="60"/>
        <v xml:space="preserve">$sfManagementCategoryEffectiveWeight                 </v>
      </c>
      <c r="R41" s="3">
        <f t="shared" si="61"/>
        <v>53</v>
      </c>
      <c r="S41" t="str">
        <f t="shared" si="62"/>
        <v xml:space="preserve">$bfManagementCategoryScore                 </v>
      </c>
      <c r="T41" s="3">
        <f t="shared" ref="T41" si="69">LEN(S41)</f>
        <v>43</v>
      </c>
      <c r="U41" t="str">
        <f t="shared" si="64"/>
        <v xml:space="preserve">$sfManagementCategoryScore                 </v>
      </c>
      <c r="V41">
        <f t="shared" si="10"/>
        <v>43</v>
      </c>
    </row>
    <row r="42" spans="1:22" x14ac:dyDescent="0.25">
      <c r="A42" s="3">
        <v>40</v>
      </c>
      <c r="B42" t="s">
        <v>12</v>
      </c>
      <c r="C42" s="3">
        <f t="shared" si="51"/>
        <v>22</v>
      </c>
      <c r="D42" s="3">
        <f>MAX(C:C)</f>
        <v>35</v>
      </c>
      <c r="E42" s="3">
        <f t="shared" si="52"/>
        <v>13</v>
      </c>
      <c r="F42" s="4" t="str">
        <f t="shared" si="53"/>
        <v xml:space="preserve">$SuccessionPlanCategory             </v>
      </c>
      <c r="G42" s="3">
        <f t="shared" si="54"/>
        <v>36</v>
      </c>
      <c r="H42" t="s">
        <v>3</v>
      </c>
      <c r="I42" s="11">
        <f t="shared" si="11"/>
        <v>18</v>
      </c>
      <c r="J42" s="10" t="str">
        <f>H42&amp;REPT(" ",MAX(I:I)-I42)</f>
        <v xml:space="preserve">ManagementAnalysis      </v>
      </c>
      <c r="K42" s="11">
        <f t="shared" si="12"/>
        <v>24</v>
      </c>
      <c r="L42" t="str">
        <f t="shared" si="55"/>
        <v>$SuccessionPlanCategoryWeight</v>
      </c>
      <c r="M42" t="str">
        <f t="shared" si="56"/>
        <v xml:space="preserve">$SuccessionPlanCategoryWeight             </v>
      </c>
      <c r="N42" s="3">
        <f t="shared" si="57"/>
        <v>42</v>
      </c>
      <c r="O42" t="str">
        <f t="shared" si="58"/>
        <v xml:space="preserve">$bfSuccessionPlanCategoryEffectiveWeight             </v>
      </c>
      <c r="P42" s="3">
        <f t="shared" si="59"/>
        <v>53</v>
      </c>
      <c r="Q42" t="str">
        <f t="shared" si="60"/>
        <v xml:space="preserve">$sfSuccessionPlanCategoryEffectiveWeight             </v>
      </c>
      <c r="R42" s="3">
        <f t="shared" si="61"/>
        <v>53</v>
      </c>
      <c r="S42" t="str">
        <f t="shared" si="62"/>
        <v xml:space="preserve">$bfSuccessionPlanCategoryScore             </v>
      </c>
      <c r="T42" s="3">
        <f t="shared" ref="T42" si="70">LEN(S42)</f>
        <v>43</v>
      </c>
      <c r="U42" t="str">
        <f t="shared" si="64"/>
        <v xml:space="preserve">$sfSuccessionPlanCategoryScore             </v>
      </c>
      <c r="V42">
        <f t="shared" si="10"/>
        <v>43</v>
      </c>
    </row>
    <row r="43" spans="1:22" x14ac:dyDescent="0.25">
      <c r="A43" s="3">
        <v>41</v>
      </c>
      <c r="B43" t="s">
        <v>13</v>
      </c>
      <c r="C43" s="3">
        <f t="shared" si="51"/>
        <v>28</v>
      </c>
      <c r="D43" s="3">
        <f>MAX(C:C)</f>
        <v>35</v>
      </c>
      <c r="E43" s="3">
        <f t="shared" si="52"/>
        <v>7</v>
      </c>
      <c r="F43" s="4" t="str">
        <f t="shared" si="53"/>
        <v xml:space="preserve">$OrganisationalDesignCategory       </v>
      </c>
      <c r="G43" s="3">
        <f t="shared" si="54"/>
        <v>36</v>
      </c>
      <c r="H43" t="s">
        <v>3</v>
      </c>
      <c r="I43" s="11">
        <f t="shared" si="11"/>
        <v>18</v>
      </c>
      <c r="J43" s="10" t="str">
        <f>H43&amp;REPT(" ",MAX(I:I)-I43)</f>
        <v xml:space="preserve">ManagementAnalysis      </v>
      </c>
      <c r="K43" s="11">
        <f t="shared" si="12"/>
        <v>24</v>
      </c>
      <c r="L43" t="str">
        <f t="shared" si="55"/>
        <v>$OrganisationalDesignCategoryWeight</v>
      </c>
      <c r="M43" t="str">
        <f t="shared" si="56"/>
        <v xml:space="preserve">$OrganisationalDesignCategoryWeight       </v>
      </c>
      <c r="N43" s="3">
        <f t="shared" si="57"/>
        <v>42</v>
      </c>
      <c r="O43" t="str">
        <f t="shared" si="58"/>
        <v xml:space="preserve">$bfOrganisationalDesignCategoryEffectiveWeight       </v>
      </c>
      <c r="P43" s="3">
        <f t="shared" si="59"/>
        <v>53</v>
      </c>
      <c r="Q43" t="str">
        <f t="shared" si="60"/>
        <v xml:space="preserve">$sfOrganisationalDesignCategoryEffectiveWeight       </v>
      </c>
      <c r="R43" s="3">
        <f t="shared" si="61"/>
        <v>53</v>
      </c>
      <c r="S43" t="str">
        <f t="shared" si="62"/>
        <v xml:space="preserve">$bfOrganisationalDesignCategoryScore       </v>
      </c>
      <c r="T43" s="3">
        <f t="shared" ref="T43" si="71">LEN(S43)</f>
        <v>43</v>
      </c>
      <c r="U43" t="str">
        <f t="shared" si="64"/>
        <v xml:space="preserve">$sfOrganisationalDesignCategoryScore       </v>
      </c>
      <c r="V43">
        <f t="shared" si="10"/>
        <v>43</v>
      </c>
    </row>
    <row r="44" spans="1:22" x14ac:dyDescent="0.25">
      <c r="A44" s="3">
        <v>42</v>
      </c>
      <c r="B44" t="s">
        <v>14</v>
      </c>
      <c r="C44" s="3">
        <f t="shared" ref="C44:C46" si="72">LEN(B44)</f>
        <v>19</v>
      </c>
      <c r="D44" s="3">
        <f>MAX(C:C)</f>
        <v>35</v>
      </c>
      <c r="E44" s="3">
        <f t="shared" si="52"/>
        <v>16</v>
      </c>
      <c r="F44" s="4" t="str">
        <f t="shared" si="53"/>
        <v xml:space="preserve">$BusinessCyclicality                </v>
      </c>
      <c r="G44" s="3">
        <f t="shared" si="54"/>
        <v>36</v>
      </c>
      <c r="H44" t="s">
        <v>0</v>
      </c>
      <c r="I44" s="11">
        <f t="shared" si="11"/>
        <v>18</v>
      </c>
      <c r="J44" s="10" t="str">
        <f>H44&amp;REPT(" ",MAX(I:I)-I44)</f>
        <v xml:space="preserve">IndustrialAnalysis      </v>
      </c>
      <c r="K44" s="11">
        <f t="shared" si="12"/>
        <v>24</v>
      </c>
      <c r="L44" t="str">
        <f t="shared" si="55"/>
        <v>$BusinessCyclicalityWeight</v>
      </c>
      <c r="M44" t="str">
        <f t="shared" si="56"/>
        <v xml:space="preserve">$BusinessCyclicalityWeight                </v>
      </c>
      <c r="N44" s="3">
        <f t="shared" si="57"/>
        <v>42</v>
      </c>
      <c r="O44" t="str">
        <f t="shared" si="58"/>
        <v xml:space="preserve">$bfBusinessCyclicalityEffectiveWeight                </v>
      </c>
      <c r="P44" s="3">
        <f t="shared" si="59"/>
        <v>53</v>
      </c>
      <c r="Q44" t="str">
        <f t="shared" si="60"/>
        <v xml:space="preserve">$sfBusinessCyclicalityEffectiveWeight                </v>
      </c>
      <c r="R44" s="3">
        <f t="shared" si="61"/>
        <v>53</v>
      </c>
      <c r="S44" t="str">
        <f t="shared" si="62"/>
        <v xml:space="preserve">$bfBusinessCyclicalityScore                </v>
      </c>
      <c r="T44" s="3">
        <f t="shared" ref="T44" si="73">LEN(S44)</f>
        <v>43</v>
      </c>
      <c r="U44" t="str">
        <f t="shared" si="64"/>
        <v xml:space="preserve">$sfBusinessCyclicalityScore                </v>
      </c>
      <c r="V44">
        <f t="shared" si="10"/>
        <v>43</v>
      </c>
    </row>
    <row r="45" spans="1:22" x14ac:dyDescent="0.25">
      <c r="A45" s="3">
        <v>43</v>
      </c>
      <c r="B45" t="s">
        <v>15</v>
      </c>
      <c r="C45" s="3">
        <f t="shared" si="72"/>
        <v>19</v>
      </c>
      <c r="D45" s="3">
        <f>MAX(C:C)</f>
        <v>35</v>
      </c>
      <c r="E45" s="3">
        <f t="shared" si="52"/>
        <v>16</v>
      </c>
      <c r="F45" s="4" t="str">
        <f t="shared" si="53"/>
        <v xml:space="preserve">$IndustryPerformance                </v>
      </c>
      <c r="G45" s="3">
        <f t="shared" si="54"/>
        <v>36</v>
      </c>
      <c r="H45" t="s">
        <v>0</v>
      </c>
      <c r="I45" s="11">
        <f t="shared" si="11"/>
        <v>18</v>
      </c>
      <c r="J45" s="10" t="str">
        <f>H45&amp;REPT(" ",MAX(I:I)-I45)</f>
        <v xml:space="preserve">IndustrialAnalysis      </v>
      </c>
      <c r="K45" s="11">
        <f t="shared" si="12"/>
        <v>24</v>
      </c>
      <c r="L45" t="str">
        <f t="shared" si="55"/>
        <v>$IndustryPerformanceWeight</v>
      </c>
      <c r="M45" t="str">
        <f t="shared" si="56"/>
        <v xml:space="preserve">$IndustryPerformanceWeight                </v>
      </c>
      <c r="N45" s="3">
        <f t="shared" si="57"/>
        <v>42</v>
      </c>
      <c r="O45" t="str">
        <f t="shared" si="58"/>
        <v xml:space="preserve">$bfIndustryPerformanceEffectiveWeight                </v>
      </c>
      <c r="P45" s="3">
        <f t="shared" si="59"/>
        <v>53</v>
      </c>
      <c r="Q45" t="str">
        <f t="shared" si="60"/>
        <v xml:space="preserve">$sfIndustryPerformanceEffectiveWeight                </v>
      </c>
      <c r="R45" s="3">
        <f t="shared" si="61"/>
        <v>53</v>
      </c>
      <c r="S45" t="str">
        <f t="shared" si="62"/>
        <v xml:space="preserve">$bfIndustryPerformanceScore                </v>
      </c>
      <c r="T45" s="3">
        <f t="shared" ref="T45" si="74">LEN(S45)</f>
        <v>43</v>
      </c>
      <c r="U45" t="str">
        <f t="shared" si="64"/>
        <v xml:space="preserve">$sfIndustryPerformanceScore                </v>
      </c>
      <c r="V45">
        <f t="shared" si="10"/>
        <v>43</v>
      </c>
    </row>
    <row r="46" spans="1:22" x14ac:dyDescent="0.25">
      <c r="A46" s="3">
        <v>44</v>
      </c>
      <c r="B46" t="s">
        <v>16</v>
      </c>
      <c r="C46" s="3">
        <f t="shared" si="72"/>
        <v>7</v>
      </c>
      <c r="D46" s="3">
        <f>MAX(C:C)</f>
        <v>35</v>
      </c>
      <c r="E46" s="3">
        <f t="shared" si="52"/>
        <v>28</v>
      </c>
      <c r="F46" s="4" t="str">
        <f t="shared" si="53"/>
        <v xml:space="preserve">$Porters                            </v>
      </c>
      <c r="G46" s="3">
        <f t="shared" si="54"/>
        <v>36</v>
      </c>
      <c r="H46" t="s">
        <v>0</v>
      </c>
      <c r="I46" s="11">
        <f t="shared" si="11"/>
        <v>18</v>
      </c>
      <c r="J46" s="10" t="str">
        <f>H46&amp;REPT(" ",MAX(I:I)-I46)</f>
        <v xml:space="preserve">IndustrialAnalysis      </v>
      </c>
      <c r="K46" s="11">
        <f t="shared" si="12"/>
        <v>24</v>
      </c>
      <c r="L46" t="str">
        <f t="shared" si="55"/>
        <v>$PortersWeight</v>
      </c>
      <c r="M46" t="str">
        <f t="shared" si="56"/>
        <v xml:space="preserve">$PortersWeight                            </v>
      </c>
      <c r="N46" s="3">
        <f t="shared" si="57"/>
        <v>42</v>
      </c>
      <c r="O46" t="str">
        <f t="shared" si="58"/>
        <v xml:space="preserve">$bfPortersEffectiveWeight                            </v>
      </c>
      <c r="P46" s="3">
        <f t="shared" si="59"/>
        <v>53</v>
      </c>
      <c r="Q46" t="str">
        <f t="shared" si="60"/>
        <v xml:space="preserve">$sfPortersEffectiveWeight                            </v>
      </c>
      <c r="R46" s="3">
        <f t="shared" si="61"/>
        <v>53</v>
      </c>
      <c r="S46" t="str">
        <f t="shared" si="62"/>
        <v xml:space="preserve">$bfPortersScore                            </v>
      </c>
      <c r="T46" s="3">
        <f t="shared" ref="T46" si="75">LEN(S46)</f>
        <v>43</v>
      </c>
      <c r="U46" t="str">
        <f t="shared" si="64"/>
        <v xml:space="preserve">$sfPortersScore                            </v>
      </c>
      <c r="V46">
        <f t="shared" si="10"/>
        <v>43</v>
      </c>
    </row>
    <row r="47" spans="1:22" x14ac:dyDescent="0.25">
      <c r="A47" s="3">
        <v>45</v>
      </c>
      <c r="B47" t="s">
        <v>17</v>
      </c>
      <c r="C47" s="3">
        <f t="shared" ref="C47:C50" si="76">LEN(B47)</f>
        <v>29</v>
      </c>
      <c r="D47" s="3">
        <f>MAX(C:C)</f>
        <v>35</v>
      </c>
      <c r="E47" s="3">
        <f t="shared" si="52"/>
        <v>6</v>
      </c>
      <c r="F47" s="4" t="str">
        <f t="shared" si="53"/>
        <v xml:space="preserve">$OwnersPaidDebtExceedsDefaults      </v>
      </c>
      <c r="G47" s="3">
        <f t="shared" si="54"/>
        <v>36</v>
      </c>
      <c r="H47" t="s">
        <v>1</v>
      </c>
      <c r="I47" s="11">
        <f t="shared" si="11"/>
        <v>19</v>
      </c>
      <c r="J47" s="10" t="str">
        <f>H47&amp;REPT(" ",MAX(I:I)-I47)</f>
        <v xml:space="preserve">ShareholderAnalysis     </v>
      </c>
      <c r="K47" s="11">
        <f t="shared" si="12"/>
        <v>24</v>
      </c>
      <c r="L47" t="str">
        <f t="shared" si="55"/>
        <v>$OwnersPaidDebtExceedsDefaultsWeight</v>
      </c>
      <c r="M47" t="str">
        <f t="shared" si="56"/>
        <v xml:space="preserve">$OwnersPaidDebtExceedsDefaultsWeight      </v>
      </c>
      <c r="N47" s="3">
        <f t="shared" si="57"/>
        <v>42</v>
      </c>
      <c r="O47" t="str">
        <f t="shared" si="58"/>
        <v xml:space="preserve">$bfOwnersPaidDebtExceedsDefaultsEffectiveWeight      </v>
      </c>
      <c r="P47" s="3">
        <f t="shared" si="59"/>
        <v>53</v>
      </c>
      <c r="Q47" t="str">
        <f t="shared" si="60"/>
        <v xml:space="preserve">$sfOwnersPaidDebtExceedsDefaultsEffectiveWeight      </v>
      </c>
      <c r="R47" s="3">
        <f t="shared" si="61"/>
        <v>53</v>
      </c>
      <c r="S47" t="str">
        <f t="shared" si="62"/>
        <v xml:space="preserve">$bfOwnersPaidDebtExceedsDefaultsScore      </v>
      </c>
      <c r="T47" s="3">
        <f t="shared" ref="T47" si="77">LEN(S47)</f>
        <v>43</v>
      </c>
      <c r="U47" t="str">
        <f t="shared" si="64"/>
        <v xml:space="preserve">$sfOwnersPaidDebtExceedsDefaultsScore      </v>
      </c>
      <c r="V47">
        <f t="shared" si="10"/>
        <v>43</v>
      </c>
    </row>
    <row r="48" spans="1:22" x14ac:dyDescent="0.25">
      <c r="A48" s="3">
        <v>46</v>
      </c>
      <c r="B48" t="s">
        <v>18</v>
      </c>
      <c r="C48" s="3">
        <f t="shared" si="76"/>
        <v>20</v>
      </c>
      <c r="D48" s="3">
        <f>MAX(C:C)</f>
        <v>35</v>
      </c>
      <c r="E48" s="3">
        <f t="shared" si="52"/>
        <v>15</v>
      </c>
      <c r="F48" s="4" t="str">
        <f t="shared" si="53"/>
        <v xml:space="preserve">$OwnersNoOfJudgements               </v>
      </c>
      <c r="G48" s="3">
        <f t="shared" si="54"/>
        <v>36</v>
      </c>
      <c r="H48" t="s">
        <v>1</v>
      </c>
      <c r="I48" s="11">
        <f t="shared" si="11"/>
        <v>19</v>
      </c>
      <c r="J48" s="10" t="str">
        <f>H48&amp;REPT(" ",MAX(I:I)-I48)</f>
        <v xml:space="preserve">ShareholderAnalysis     </v>
      </c>
      <c r="K48" s="11">
        <f t="shared" si="12"/>
        <v>24</v>
      </c>
      <c r="L48" t="str">
        <f t="shared" si="55"/>
        <v>$OwnersNoOfJudgementsWeight</v>
      </c>
      <c r="M48" t="str">
        <f t="shared" si="56"/>
        <v xml:space="preserve">$OwnersNoOfJudgementsWeight               </v>
      </c>
      <c r="N48" s="3">
        <f t="shared" si="57"/>
        <v>42</v>
      </c>
      <c r="O48" t="str">
        <f t="shared" si="58"/>
        <v xml:space="preserve">$bfOwnersNoOfJudgementsEffectiveWeight               </v>
      </c>
      <c r="P48" s="3">
        <f t="shared" si="59"/>
        <v>53</v>
      </c>
      <c r="Q48" t="str">
        <f t="shared" si="60"/>
        <v xml:space="preserve">$sfOwnersNoOfJudgementsEffectiveWeight               </v>
      </c>
      <c r="R48" s="3">
        <f t="shared" si="61"/>
        <v>53</v>
      </c>
      <c r="S48" t="str">
        <f t="shared" si="62"/>
        <v xml:space="preserve">$bfOwnersNoOfJudgementsScore               </v>
      </c>
      <c r="T48" s="3">
        <f t="shared" ref="T48" si="78">LEN(S48)</f>
        <v>43</v>
      </c>
      <c r="U48" t="str">
        <f t="shared" si="64"/>
        <v xml:space="preserve">$sfOwnersNoOfJudgementsScore               </v>
      </c>
      <c r="V48">
        <f t="shared" si="10"/>
        <v>43</v>
      </c>
    </row>
    <row r="49" spans="1:22" x14ac:dyDescent="0.25">
      <c r="A49" s="3">
        <v>47</v>
      </c>
      <c r="B49" t="s">
        <v>19</v>
      </c>
      <c r="C49" s="3">
        <f t="shared" si="76"/>
        <v>18</v>
      </c>
      <c r="D49" s="3">
        <f>MAX(C:C)</f>
        <v>35</v>
      </c>
      <c r="E49" s="3">
        <f t="shared" si="52"/>
        <v>17</v>
      </c>
      <c r="F49" s="4" t="str">
        <f t="shared" si="53"/>
        <v xml:space="preserve">$OwnersNoOfDefaults                 </v>
      </c>
      <c r="G49" s="3">
        <f t="shared" si="54"/>
        <v>36</v>
      </c>
      <c r="H49" t="s">
        <v>1</v>
      </c>
      <c r="I49" s="11">
        <f t="shared" si="11"/>
        <v>19</v>
      </c>
      <c r="J49" s="10" t="str">
        <f>H49&amp;REPT(" ",MAX(I:I)-I49)</f>
        <v xml:space="preserve">ShareholderAnalysis     </v>
      </c>
      <c r="K49" s="11">
        <f t="shared" si="12"/>
        <v>24</v>
      </c>
      <c r="L49" t="str">
        <f t="shared" si="55"/>
        <v>$OwnersNoOfDefaultsWeight</v>
      </c>
      <c r="M49" t="str">
        <f t="shared" si="56"/>
        <v xml:space="preserve">$OwnersNoOfDefaultsWeight                 </v>
      </c>
      <c r="N49" s="3">
        <f t="shared" si="57"/>
        <v>42</v>
      </c>
      <c r="O49" t="str">
        <f t="shared" si="58"/>
        <v xml:space="preserve">$bfOwnersNoOfDefaultsEffectiveWeight                 </v>
      </c>
      <c r="P49" s="3">
        <f t="shared" si="59"/>
        <v>53</v>
      </c>
      <c r="Q49" t="str">
        <f t="shared" si="60"/>
        <v xml:space="preserve">$sfOwnersNoOfDefaultsEffectiveWeight                 </v>
      </c>
      <c r="R49" s="3">
        <f t="shared" si="61"/>
        <v>53</v>
      </c>
      <c r="S49" t="str">
        <f t="shared" si="62"/>
        <v xml:space="preserve">$bfOwnersNoOfDefaultsScore                 </v>
      </c>
      <c r="T49" s="3">
        <f t="shared" ref="T49" si="79">LEN(S49)</f>
        <v>43</v>
      </c>
      <c r="U49" t="str">
        <f t="shared" si="64"/>
        <v xml:space="preserve">$sfOwnersNoOfDefaultsScore                 </v>
      </c>
      <c r="V49">
        <f t="shared" si="10"/>
        <v>43</v>
      </c>
    </row>
    <row r="50" spans="1:22" x14ac:dyDescent="0.25">
      <c r="A50" s="3">
        <v>48</v>
      </c>
      <c r="B50" t="s">
        <v>20</v>
      </c>
      <c r="C50" s="3">
        <f t="shared" si="76"/>
        <v>21</v>
      </c>
      <c r="D50" s="3">
        <f>MAX(C:C)</f>
        <v>35</v>
      </c>
      <c r="E50" s="3">
        <f t="shared" si="52"/>
        <v>14</v>
      </c>
      <c r="F50" s="4" t="str">
        <f t="shared" si="53"/>
        <v xml:space="preserve">$OwnersNoOfTraceAlerts              </v>
      </c>
      <c r="G50" s="3">
        <f t="shared" si="54"/>
        <v>36</v>
      </c>
      <c r="H50" t="s">
        <v>1</v>
      </c>
      <c r="I50" s="11">
        <f t="shared" si="11"/>
        <v>19</v>
      </c>
      <c r="J50" s="10" t="str">
        <f>H50&amp;REPT(" ",MAX(I:I)-I50)</f>
        <v xml:space="preserve">ShareholderAnalysis     </v>
      </c>
      <c r="K50" s="11">
        <f t="shared" si="12"/>
        <v>24</v>
      </c>
      <c r="L50" t="str">
        <f t="shared" si="55"/>
        <v>$OwnersNoOfTraceAlertsWeight</v>
      </c>
      <c r="M50" t="str">
        <f t="shared" si="56"/>
        <v xml:space="preserve">$OwnersNoOfTraceAlertsWeight              </v>
      </c>
      <c r="N50" s="3">
        <f t="shared" si="57"/>
        <v>42</v>
      </c>
      <c r="O50" t="str">
        <f t="shared" si="58"/>
        <v xml:space="preserve">$bfOwnersNoOfTraceAlertsEffectiveWeight              </v>
      </c>
      <c r="P50" s="3">
        <f t="shared" si="59"/>
        <v>53</v>
      </c>
      <c r="Q50" t="str">
        <f t="shared" si="60"/>
        <v xml:space="preserve">$sfOwnersNoOfTraceAlertsEffectiveWeight              </v>
      </c>
      <c r="R50" s="3">
        <f t="shared" si="61"/>
        <v>53</v>
      </c>
      <c r="S50" t="str">
        <f t="shared" si="62"/>
        <v xml:space="preserve">$bfOwnersNoOfTraceAlertsScore              </v>
      </c>
      <c r="T50" s="3">
        <f t="shared" ref="T50" si="80">LEN(S50)</f>
        <v>43</v>
      </c>
      <c r="U50" t="str">
        <f t="shared" si="64"/>
        <v xml:space="preserve">$sfOwnersNoOfTraceAlertsScore              </v>
      </c>
      <c r="V50">
        <f t="shared" si="10"/>
        <v>43</v>
      </c>
    </row>
    <row r="51" spans="1:22" x14ac:dyDescent="0.25">
      <c r="A51" s="3">
        <v>49</v>
      </c>
      <c r="B51" t="s">
        <v>21</v>
      </c>
      <c r="C51" s="3">
        <f t="shared" ref="C51:C60" si="81">LEN(B51)</f>
        <v>12</v>
      </c>
      <c r="D51" s="3">
        <f>MAX(C:C)</f>
        <v>35</v>
      </c>
      <c r="E51" s="3">
        <f t="shared" si="52"/>
        <v>23</v>
      </c>
      <c r="F51" s="4" t="str">
        <f t="shared" si="53"/>
        <v xml:space="preserve">$LoanRateType                       </v>
      </c>
      <c r="G51" s="3">
        <f t="shared" si="54"/>
        <v>36</v>
      </c>
      <c r="H51" t="s">
        <v>2</v>
      </c>
      <c r="I51" s="11">
        <f t="shared" si="11"/>
        <v>18</v>
      </c>
      <c r="J51" s="10" t="str">
        <f>H51&amp;REPT(" ",MAX(I:I)-I51)</f>
        <v xml:space="preserve">BehavioralAnalysis      </v>
      </c>
      <c r="K51" s="11">
        <f t="shared" si="12"/>
        <v>24</v>
      </c>
      <c r="L51" t="str">
        <f t="shared" si="55"/>
        <v>$LoanRateTypeWeight</v>
      </c>
      <c r="M51" t="str">
        <f t="shared" si="56"/>
        <v xml:space="preserve">$LoanRateTypeWeight                       </v>
      </c>
      <c r="N51" s="3">
        <f t="shared" si="57"/>
        <v>42</v>
      </c>
      <c r="O51" t="str">
        <f t="shared" si="58"/>
        <v xml:space="preserve">$bfLoanRateTypeEffectiveWeight                       </v>
      </c>
      <c r="P51" s="3">
        <f t="shared" si="59"/>
        <v>53</v>
      </c>
      <c r="Q51" t="str">
        <f t="shared" si="60"/>
        <v xml:space="preserve">$sfLoanRateTypeEffectiveWeight                       </v>
      </c>
      <c r="R51" s="3">
        <f t="shared" si="61"/>
        <v>53</v>
      </c>
      <c r="S51" t="str">
        <f t="shared" si="62"/>
        <v xml:space="preserve">$bfLoanRateTypeScore                       </v>
      </c>
      <c r="T51" s="3">
        <f t="shared" ref="T51" si="82">LEN(S51)</f>
        <v>43</v>
      </c>
      <c r="U51" t="str">
        <f t="shared" si="64"/>
        <v xml:space="preserve">$sfLoanRateTypeScore                       </v>
      </c>
      <c r="V51">
        <f t="shared" si="10"/>
        <v>43</v>
      </c>
    </row>
    <row r="52" spans="1:22" x14ac:dyDescent="0.25">
      <c r="A52" s="3">
        <v>50</v>
      </c>
      <c r="B52" t="s">
        <v>22</v>
      </c>
      <c r="C52" s="3">
        <f t="shared" si="81"/>
        <v>12</v>
      </c>
      <c r="D52" s="3">
        <f>MAX(C:C)</f>
        <v>35</v>
      </c>
      <c r="E52" s="3">
        <f t="shared" si="52"/>
        <v>23</v>
      </c>
      <c r="F52" s="4" t="str">
        <f t="shared" si="53"/>
        <v xml:space="preserve">$LoanMaturity                       </v>
      </c>
      <c r="G52" s="3">
        <f t="shared" si="54"/>
        <v>36</v>
      </c>
      <c r="H52" t="s">
        <v>2</v>
      </c>
      <c r="I52" s="11">
        <f t="shared" si="11"/>
        <v>18</v>
      </c>
      <c r="J52" s="10" t="str">
        <f>H52&amp;REPT(" ",MAX(I:I)-I52)</f>
        <v xml:space="preserve">BehavioralAnalysis      </v>
      </c>
      <c r="K52" s="11">
        <f t="shared" si="12"/>
        <v>24</v>
      </c>
      <c r="L52" t="str">
        <f t="shared" si="55"/>
        <v>$LoanMaturityWeight</v>
      </c>
      <c r="M52" t="str">
        <f t="shared" si="56"/>
        <v xml:space="preserve">$LoanMaturityWeight                       </v>
      </c>
      <c r="N52" s="3">
        <f t="shared" si="57"/>
        <v>42</v>
      </c>
      <c r="O52" t="str">
        <f t="shared" si="58"/>
        <v xml:space="preserve">$bfLoanMaturityEffectiveWeight                       </v>
      </c>
      <c r="P52" s="3">
        <f t="shared" si="59"/>
        <v>53</v>
      </c>
      <c r="Q52" t="str">
        <f t="shared" si="60"/>
        <v xml:space="preserve">$sfLoanMaturityEffectiveWeight                       </v>
      </c>
      <c r="R52" s="3">
        <f t="shared" si="61"/>
        <v>53</v>
      </c>
      <c r="S52" t="str">
        <f t="shared" si="62"/>
        <v xml:space="preserve">$bfLoanMaturityScore                       </v>
      </c>
      <c r="T52" s="3">
        <f t="shared" ref="T52" si="83">LEN(S52)</f>
        <v>43</v>
      </c>
      <c r="U52" t="str">
        <f t="shared" si="64"/>
        <v xml:space="preserve">$sfLoanMaturityScore                       </v>
      </c>
      <c r="V52">
        <f t="shared" si="10"/>
        <v>43</v>
      </c>
    </row>
    <row r="53" spans="1:22" x14ac:dyDescent="0.25">
      <c r="A53" s="3">
        <v>51</v>
      </c>
      <c r="B53" t="s">
        <v>23</v>
      </c>
      <c r="C53" s="3">
        <f t="shared" si="81"/>
        <v>27</v>
      </c>
      <c r="D53" s="3">
        <f>MAX(C:C)</f>
        <v>35</v>
      </c>
      <c r="E53" s="3">
        <f t="shared" si="52"/>
        <v>8</v>
      </c>
      <c r="F53" s="4" t="str">
        <f t="shared" si="53"/>
        <v xml:space="preserve">$BBSBankingRelationshipYears        </v>
      </c>
      <c r="G53" s="3">
        <f t="shared" si="54"/>
        <v>36</v>
      </c>
      <c r="H53" t="s">
        <v>2</v>
      </c>
      <c r="I53" s="11">
        <f t="shared" si="11"/>
        <v>18</v>
      </c>
      <c r="J53" s="10" t="str">
        <f>H53&amp;REPT(" ",MAX(I:I)-I53)</f>
        <v xml:space="preserve">BehavioralAnalysis      </v>
      </c>
      <c r="K53" s="11">
        <f t="shared" si="12"/>
        <v>24</v>
      </c>
      <c r="L53" t="str">
        <f t="shared" si="55"/>
        <v>$BBSBankingRelationshipYearsWeight</v>
      </c>
      <c r="M53" t="str">
        <f t="shared" si="56"/>
        <v xml:space="preserve">$BBSBankingRelationshipYearsWeight        </v>
      </c>
      <c r="N53" s="3">
        <f t="shared" si="57"/>
        <v>42</v>
      </c>
      <c r="O53" t="str">
        <f t="shared" si="58"/>
        <v xml:space="preserve">$bfBBSBankingRelationshipYearsEffectiveWeight        </v>
      </c>
      <c r="P53" s="3">
        <f t="shared" si="59"/>
        <v>53</v>
      </c>
      <c r="Q53" t="str">
        <f t="shared" si="60"/>
        <v xml:space="preserve">$sfBBSBankingRelationshipYearsEffectiveWeight        </v>
      </c>
      <c r="R53" s="3">
        <f t="shared" si="61"/>
        <v>53</v>
      </c>
      <c r="S53" t="str">
        <f t="shared" si="62"/>
        <v xml:space="preserve">$bfBBSBankingRelationshipYearsScore        </v>
      </c>
      <c r="T53" s="3">
        <f t="shared" ref="T53" si="84">LEN(S53)</f>
        <v>43</v>
      </c>
      <c r="U53" t="str">
        <f t="shared" si="64"/>
        <v xml:space="preserve">$sfBBSBankingRelationshipYearsScore        </v>
      </c>
      <c r="V53">
        <f t="shared" si="10"/>
        <v>43</v>
      </c>
    </row>
    <row r="54" spans="1:22" x14ac:dyDescent="0.25">
      <c r="A54" s="3">
        <v>52</v>
      </c>
      <c r="B54" t="s">
        <v>24</v>
      </c>
      <c r="C54" s="3">
        <f t="shared" si="81"/>
        <v>20</v>
      </c>
      <c r="D54" s="3">
        <f>MAX(C:C)</f>
        <v>35</v>
      </c>
      <c r="E54" s="3">
        <f t="shared" si="52"/>
        <v>15</v>
      </c>
      <c r="F54" s="4" t="str">
        <f t="shared" si="53"/>
        <v xml:space="preserve">$BBSBankingProductsNo               </v>
      </c>
      <c r="G54" s="3">
        <f t="shared" si="54"/>
        <v>36</v>
      </c>
      <c r="H54" t="s">
        <v>2</v>
      </c>
      <c r="I54" s="11">
        <f t="shared" si="11"/>
        <v>18</v>
      </c>
      <c r="J54" s="10" t="str">
        <f>H54&amp;REPT(" ",MAX(I:I)-I54)</f>
        <v xml:space="preserve">BehavioralAnalysis      </v>
      </c>
      <c r="K54" s="11">
        <f t="shared" si="12"/>
        <v>24</v>
      </c>
      <c r="L54" t="str">
        <f t="shared" si="55"/>
        <v>$BBSBankingProductsNoWeight</v>
      </c>
      <c r="M54" t="str">
        <f t="shared" si="56"/>
        <v xml:space="preserve">$BBSBankingProductsNoWeight               </v>
      </c>
      <c r="N54" s="3">
        <f t="shared" si="57"/>
        <v>42</v>
      </c>
      <c r="O54" t="str">
        <f t="shared" si="58"/>
        <v xml:space="preserve">$bfBBSBankingProductsNoEffectiveWeight               </v>
      </c>
      <c r="P54" s="3">
        <f t="shared" si="59"/>
        <v>53</v>
      </c>
      <c r="Q54" t="str">
        <f t="shared" si="60"/>
        <v xml:space="preserve">$sfBBSBankingProductsNoEffectiveWeight               </v>
      </c>
      <c r="R54" s="3">
        <f t="shared" si="61"/>
        <v>53</v>
      </c>
      <c r="S54" t="str">
        <f t="shared" si="62"/>
        <v xml:space="preserve">$bfBBSBankingProductsNoScore               </v>
      </c>
      <c r="T54" s="3">
        <f t="shared" ref="T54" si="85">LEN(S54)</f>
        <v>43</v>
      </c>
      <c r="U54" t="str">
        <f t="shared" si="64"/>
        <v xml:space="preserve">$sfBBSBankingProductsNoScore               </v>
      </c>
      <c r="V54">
        <f t="shared" si="10"/>
        <v>43</v>
      </c>
    </row>
    <row r="55" spans="1:22" x14ac:dyDescent="0.25">
      <c r="A55" s="3">
        <v>53</v>
      </c>
      <c r="B55" t="s">
        <v>25</v>
      </c>
      <c r="C55" s="3">
        <f t="shared" si="81"/>
        <v>25</v>
      </c>
      <c r="D55" s="3">
        <f>MAX(C:C)</f>
        <v>35</v>
      </c>
      <c r="E55" s="3">
        <f t="shared" si="52"/>
        <v>10</v>
      </c>
      <c r="F55" s="4" t="str">
        <f t="shared" si="53"/>
        <v xml:space="preserve">$PastYearArrearIncidentsNo          </v>
      </c>
      <c r="G55" s="3">
        <f t="shared" si="54"/>
        <v>36</v>
      </c>
      <c r="H55" t="s">
        <v>2</v>
      </c>
      <c r="I55" s="11">
        <f t="shared" si="11"/>
        <v>18</v>
      </c>
      <c r="J55" s="10" t="str">
        <f>H55&amp;REPT(" ",MAX(I:I)-I55)</f>
        <v xml:space="preserve">BehavioralAnalysis      </v>
      </c>
      <c r="K55" s="11">
        <f t="shared" si="12"/>
        <v>24</v>
      </c>
      <c r="L55" t="str">
        <f t="shared" si="55"/>
        <v>$PastYearArrearIncidentsNoWeight</v>
      </c>
      <c r="M55" t="str">
        <f t="shared" si="56"/>
        <v xml:space="preserve">$PastYearArrearIncidentsNoWeight          </v>
      </c>
      <c r="N55" s="3">
        <f t="shared" si="57"/>
        <v>42</v>
      </c>
      <c r="O55" t="str">
        <f t="shared" si="58"/>
        <v xml:space="preserve">$bfPastYearArrearIncidentsNoEffectiveWeight          </v>
      </c>
      <c r="P55" s="3">
        <f t="shared" si="59"/>
        <v>53</v>
      </c>
      <c r="Q55" t="str">
        <f t="shared" si="60"/>
        <v xml:space="preserve">$sfPastYearArrearIncidentsNoEffectiveWeight          </v>
      </c>
      <c r="R55" s="3">
        <f t="shared" si="61"/>
        <v>53</v>
      </c>
      <c r="S55" t="str">
        <f t="shared" si="62"/>
        <v xml:space="preserve">$bfPastYearArrearIncidentsNoScore          </v>
      </c>
      <c r="T55" s="3">
        <f t="shared" ref="T55" si="86">LEN(S55)</f>
        <v>43</v>
      </c>
      <c r="U55" t="str">
        <f t="shared" si="64"/>
        <v xml:space="preserve">$sfPastYearArrearIncidentsNoScore          </v>
      </c>
      <c r="V55">
        <f t="shared" si="10"/>
        <v>43</v>
      </c>
    </row>
    <row r="56" spans="1:22" x14ac:dyDescent="0.25">
      <c r="A56" s="3">
        <v>54</v>
      </c>
      <c r="B56" t="s">
        <v>26</v>
      </c>
      <c r="C56" s="3">
        <f t="shared" si="81"/>
        <v>35</v>
      </c>
      <c r="D56" s="3">
        <f>MAX(C:C)</f>
        <v>35</v>
      </c>
      <c r="E56" s="3">
        <f t="shared" si="52"/>
        <v>0</v>
      </c>
      <c r="F56" s="4" t="str">
        <f t="shared" si="53"/>
        <v>$Past2YearsArrearLoansRenegotiatedNo</v>
      </c>
      <c r="G56" s="3">
        <f t="shared" si="54"/>
        <v>36</v>
      </c>
      <c r="H56" t="s">
        <v>2</v>
      </c>
      <c r="I56" s="11">
        <f t="shared" si="11"/>
        <v>18</v>
      </c>
      <c r="J56" s="10" t="str">
        <f>H56&amp;REPT(" ",MAX(I:I)-I56)</f>
        <v xml:space="preserve">BehavioralAnalysis      </v>
      </c>
      <c r="K56" s="11">
        <f t="shared" si="12"/>
        <v>24</v>
      </c>
      <c r="L56" t="str">
        <f t="shared" si="55"/>
        <v>$Past2YearsArrearLoansRenegotiatedNoWeight</v>
      </c>
      <c r="M56" t="str">
        <f t="shared" si="56"/>
        <v>$Past2YearsArrearLoansRenegotiatedNoWeight</v>
      </c>
      <c r="N56" s="3">
        <f t="shared" si="57"/>
        <v>42</v>
      </c>
      <c r="O56" t="str">
        <f t="shared" si="58"/>
        <v>$bfPast2YearsArrearLoansRenegotiatedNoEffectiveWeight</v>
      </c>
      <c r="P56" s="3">
        <f t="shared" si="59"/>
        <v>53</v>
      </c>
      <c r="Q56" t="str">
        <f t="shared" si="60"/>
        <v>$sfPast2YearsArrearLoansRenegotiatedNoEffectiveWeight</v>
      </c>
      <c r="R56" s="3">
        <f t="shared" si="61"/>
        <v>53</v>
      </c>
      <c r="S56" t="str">
        <f t="shared" si="62"/>
        <v>$bfPast2YearsArrearLoansRenegotiatedNoScore</v>
      </c>
      <c r="T56" s="3">
        <f t="shared" ref="T56" si="87">LEN(S56)</f>
        <v>43</v>
      </c>
      <c r="U56" t="str">
        <f t="shared" si="64"/>
        <v>$sfPast2YearsArrearLoansRenegotiatedNoScore</v>
      </c>
      <c r="V56">
        <f t="shared" si="10"/>
        <v>43</v>
      </c>
    </row>
    <row r="57" spans="1:22" x14ac:dyDescent="0.25">
      <c r="A57" s="3">
        <v>55</v>
      </c>
      <c r="B57" t="s">
        <v>27</v>
      </c>
      <c r="C57" s="3">
        <f t="shared" si="81"/>
        <v>23</v>
      </c>
      <c r="D57" s="3">
        <f>MAX(C:C)</f>
        <v>35</v>
      </c>
      <c r="E57" s="3">
        <f t="shared" si="52"/>
        <v>12</v>
      </c>
      <c r="F57" s="4" t="str">
        <f t="shared" si="53"/>
        <v xml:space="preserve">$PaidDebtExceedsDefaults            </v>
      </c>
      <c r="G57" s="3">
        <f t="shared" si="54"/>
        <v>36</v>
      </c>
      <c r="H57" t="s">
        <v>2</v>
      </c>
      <c r="I57" s="11">
        <f t="shared" si="11"/>
        <v>18</v>
      </c>
      <c r="J57" s="10" t="str">
        <f>H57&amp;REPT(" ",MAX(I:I)-I57)</f>
        <v xml:space="preserve">BehavioralAnalysis      </v>
      </c>
      <c r="K57" s="11">
        <f t="shared" si="12"/>
        <v>24</v>
      </c>
      <c r="L57" t="str">
        <f t="shared" si="55"/>
        <v>$PaidDebtExceedsDefaultsWeight</v>
      </c>
      <c r="M57" t="str">
        <f t="shared" si="56"/>
        <v xml:space="preserve">$PaidDebtExceedsDefaultsWeight            </v>
      </c>
      <c r="N57" s="3">
        <f t="shared" si="57"/>
        <v>42</v>
      </c>
      <c r="O57" t="str">
        <f t="shared" si="58"/>
        <v xml:space="preserve">$bfPaidDebtExceedsDefaultsEffectiveWeight            </v>
      </c>
      <c r="P57" s="3">
        <f t="shared" si="59"/>
        <v>53</v>
      </c>
      <c r="Q57" t="str">
        <f t="shared" si="60"/>
        <v xml:space="preserve">$sfPaidDebtExceedsDefaultsEffectiveWeight            </v>
      </c>
      <c r="R57" s="3">
        <f t="shared" si="61"/>
        <v>53</v>
      </c>
      <c r="S57" t="str">
        <f t="shared" si="62"/>
        <v xml:space="preserve">$bfPaidDebtExceedsDefaultsScore            </v>
      </c>
      <c r="T57" s="3">
        <f t="shared" ref="T57" si="88">LEN(S57)</f>
        <v>43</v>
      </c>
      <c r="U57" t="str">
        <f t="shared" si="64"/>
        <v xml:space="preserve">$sfPaidDebtExceedsDefaultsScore            </v>
      </c>
      <c r="V57">
        <f t="shared" si="10"/>
        <v>43</v>
      </c>
    </row>
    <row r="58" spans="1:22" x14ac:dyDescent="0.25">
      <c r="A58" s="3">
        <v>56</v>
      </c>
      <c r="B58" t="s">
        <v>28</v>
      </c>
      <c r="C58" s="3">
        <f t="shared" si="81"/>
        <v>14</v>
      </c>
      <c r="D58" s="3">
        <f>MAX(C:C)</f>
        <v>35</v>
      </c>
      <c r="E58" s="3">
        <f t="shared" si="52"/>
        <v>21</v>
      </c>
      <c r="F58" s="4" t="str">
        <f t="shared" si="53"/>
        <v xml:space="preserve">$NoOfJudgements                     </v>
      </c>
      <c r="G58" s="3">
        <f t="shared" si="54"/>
        <v>36</v>
      </c>
      <c r="H58" t="s">
        <v>2</v>
      </c>
      <c r="I58" s="11">
        <f t="shared" si="11"/>
        <v>18</v>
      </c>
      <c r="J58" s="10" t="str">
        <f>H58&amp;REPT(" ",MAX(I:I)-I58)</f>
        <v xml:space="preserve">BehavioralAnalysis      </v>
      </c>
      <c r="K58" s="11">
        <f t="shared" si="12"/>
        <v>24</v>
      </c>
      <c r="L58" t="str">
        <f t="shared" si="55"/>
        <v>$NoOfJudgementsWeight</v>
      </c>
      <c r="M58" t="str">
        <f t="shared" si="56"/>
        <v xml:space="preserve">$NoOfJudgementsWeight                     </v>
      </c>
      <c r="N58" s="3">
        <f t="shared" si="57"/>
        <v>42</v>
      </c>
      <c r="O58" t="str">
        <f t="shared" si="58"/>
        <v xml:space="preserve">$bfNoOfJudgementsEffectiveWeight                     </v>
      </c>
      <c r="P58" s="3">
        <f t="shared" si="59"/>
        <v>53</v>
      </c>
      <c r="Q58" t="str">
        <f t="shared" si="60"/>
        <v xml:space="preserve">$sfNoOfJudgementsEffectiveWeight                     </v>
      </c>
      <c r="R58" s="3">
        <f t="shared" si="61"/>
        <v>53</v>
      </c>
      <c r="S58" t="str">
        <f t="shared" si="62"/>
        <v xml:space="preserve">$bfNoOfJudgementsScore                     </v>
      </c>
      <c r="T58" s="3">
        <f t="shared" ref="T58" si="89">LEN(S58)</f>
        <v>43</v>
      </c>
      <c r="U58" t="str">
        <f t="shared" si="64"/>
        <v xml:space="preserve">$sfNoOfJudgementsScore                     </v>
      </c>
      <c r="V58">
        <f t="shared" si="10"/>
        <v>43</v>
      </c>
    </row>
    <row r="59" spans="1:22" x14ac:dyDescent="0.25">
      <c r="A59" s="3">
        <v>57</v>
      </c>
      <c r="B59" t="s">
        <v>29</v>
      </c>
      <c r="C59" s="3">
        <f t="shared" si="81"/>
        <v>12</v>
      </c>
      <c r="D59" s="3">
        <f>MAX(C:C)</f>
        <v>35</v>
      </c>
      <c r="E59" s="3">
        <f t="shared" si="52"/>
        <v>23</v>
      </c>
      <c r="F59" s="4" t="str">
        <f t="shared" si="53"/>
        <v xml:space="preserve">$NoOfDefaults                       </v>
      </c>
      <c r="G59" s="3">
        <f t="shared" si="54"/>
        <v>36</v>
      </c>
      <c r="H59" t="s">
        <v>2</v>
      </c>
      <c r="I59" s="11">
        <f t="shared" si="11"/>
        <v>18</v>
      </c>
      <c r="J59" s="10" t="str">
        <f>H59&amp;REPT(" ",MAX(I:I)-I59)</f>
        <v xml:space="preserve">BehavioralAnalysis      </v>
      </c>
      <c r="K59" s="11">
        <f t="shared" si="12"/>
        <v>24</v>
      </c>
      <c r="L59" t="str">
        <f t="shared" si="55"/>
        <v>$NoOfDefaultsWeight</v>
      </c>
      <c r="M59" t="str">
        <f t="shared" si="56"/>
        <v xml:space="preserve">$NoOfDefaultsWeight                       </v>
      </c>
      <c r="N59" s="3">
        <f t="shared" si="57"/>
        <v>42</v>
      </c>
      <c r="O59" t="str">
        <f t="shared" si="58"/>
        <v xml:space="preserve">$bfNoOfDefaultsEffectiveWeight                       </v>
      </c>
      <c r="P59" s="3">
        <f t="shared" si="59"/>
        <v>53</v>
      </c>
      <c r="Q59" t="str">
        <f t="shared" si="60"/>
        <v xml:space="preserve">$sfNoOfDefaultsEffectiveWeight                       </v>
      </c>
      <c r="R59" s="3">
        <f t="shared" si="61"/>
        <v>53</v>
      </c>
      <c r="S59" t="str">
        <f t="shared" si="62"/>
        <v xml:space="preserve">$bfNoOfDefaultsScore                       </v>
      </c>
      <c r="T59" s="3">
        <f t="shared" ref="T59" si="90">LEN(S59)</f>
        <v>43</v>
      </c>
      <c r="U59" t="str">
        <f t="shared" si="64"/>
        <v xml:space="preserve">$sfNoOfDefaultsScore                       </v>
      </c>
      <c r="V59">
        <f t="shared" si="10"/>
        <v>43</v>
      </c>
    </row>
    <row r="60" spans="1:22" x14ac:dyDescent="0.25">
      <c r="A60" s="3">
        <v>58</v>
      </c>
      <c r="B60" t="s">
        <v>30</v>
      </c>
      <c r="C60" s="3">
        <f t="shared" si="81"/>
        <v>15</v>
      </c>
      <c r="D60" s="3">
        <f>MAX(C:C)</f>
        <v>35</v>
      </c>
      <c r="E60" s="3">
        <f t="shared" si="52"/>
        <v>20</v>
      </c>
      <c r="F60" s="4" t="str">
        <f t="shared" si="53"/>
        <v xml:space="preserve">$NoOfTraceAlerts                    </v>
      </c>
      <c r="G60" s="3">
        <f t="shared" si="54"/>
        <v>36</v>
      </c>
      <c r="H60" t="s">
        <v>2</v>
      </c>
      <c r="I60" s="11">
        <f t="shared" si="11"/>
        <v>18</v>
      </c>
      <c r="J60" s="10" t="str">
        <f>H60&amp;REPT(" ",MAX(I:I)-I60)</f>
        <v xml:space="preserve">BehavioralAnalysis      </v>
      </c>
      <c r="K60" s="11">
        <f t="shared" si="12"/>
        <v>24</v>
      </c>
      <c r="L60" t="str">
        <f t="shared" si="55"/>
        <v>$NoOfTraceAlertsWeight</v>
      </c>
      <c r="M60" t="str">
        <f t="shared" si="56"/>
        <v xml:space="preserve">$NoOfTraceAlertsWeight                    </v>
      </c>
      <c r="N60" s="3">
        <f t="shared" si="57"/>
        <v>42</v>
      </c>
      <c r="O60" t="str">
        <f t="shared" si="58"/>
        <v xml:space="preserve">$bfNoOfTraceAlertsEffectiveWeight                    </v>
      </c>
      <c r="P60" s="3">
        <f t="shared" si="59"/>
        <v>53</v>
      </c>
      <c r="Q60" t="str">
        <f t="shared" si="60"/>
        <v xml:space="preserve">$sfNoOfTraceAlertsEffectiveWeight                    </v>
      </c>
      <c r="R60" s="3">
        <f t="shared" si="61"/>
        <v>53</v>
      </c>
      <c r="S60" t="str">
        <f t="shared" si="62"/>
        <v xml:space="preserve">$bfNoOfTraceAlertsScore                    </v>
      </c>
      <c r="T60" s="3">
        <f t="shared" ref="T60" si="91">LEN(S60)</f>
        <v>43</v>
      </c>
      <c r="U60" t="str">
        <f t="shared" si="64"/>
        <v xml:space="preserve">$sfNoOfTraceAlertsScore                    </v>
      </c>
      <c r="V60">
        <f t="shared" si="10"/>
        <v>43</v>
      </c>
    </row>
  </sheetData>
  <mergeCells count="2">
    <mergeCell ref="O1:Q1"/>
    <mergeCell ref="A1:B1"/>
  </mergeCells>
  <pageMargins left="0.7" right="0.7" top="0.75" bottom="0.75" header="0.3" footer="0.3"/>
  <pageSetup paperSiz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B1" workbookViewId="0">
      <selection activeCell="F2" sqref="F2"/>
    </sheetView>
  </sheetViews>
  <sheetFormatPr defaultRowHeight="15" x14ac:dyDescent="0.25"/>
  <cols>
    <col min="1" max="1" width="48.28515625" customWidth="1"/>
    <col min="2" max="2" width="45.42578125" customWidth="1"/>
    <col min="3" max="3" width="51.28515625" bestFit="1" customWidth="1"/>
    <col min="4" max="4" width="41.42578125" bestFit="1" customWidth="1"/>
  </cols>
  <sheetData>
    <row r="1" spans="1:4" x14ac:dyDescent="0.25">
      <c r="A1" t="s">
        <v>5</v>
      </c>
      <c r="B1" t="str">
        <f>A1&amp;"Weight"</f>
        <v>CommitmentCategoryWeight</v>
      </c>
      <c r="C1" t="str">
        <f>A1&amp;"EffectiveWeight"</f>
        <v>CommitmentCategoryEffectiveWeight</v>
      </c>
      <c r="D1" t="str">
        <f>A1&amp;"Score"</f>
        <v>CommitmentCategoryScore</v>
      </c>
    </row>
    <row r="2" spans="1:4" x14ac:dyDescent="0.25">
      <c r="A2" t="s">
        <v>6</v>
      </c>
      <c r="B2" t="str">
        <f t="shared" ref="B2:B26" si="0">A2&amp;"Weight"</f>
        <v>IntegrityCategoryWeight</v>
      </c>
      <c r="C2" t="str">
        <f t="shared" ref="C2:C26" si="1">A2&amp;"EffectiveWeight"</f>
        <v>IntegrityCategoryEffectiveWeight</v>
      </c>
      <c r="D2" t="str">
        <f t="shared" ref="D2:D26" si="2">A2&amp;"Score"</f>
        <v>IntegrityCategoryScore</v>
      </c>
    </row>
    <row r="3" spans="1:4" x14ac:dyDescent="0.25">
      <c r="A3" t="s">
        <v>7</v>
      </c>
      <c r="B3" t="str">
        <f t="shared" si="0"/>
        <v>InformationQualityCategoryWeight</v>
      </c>
      <c r="C3" t="str">
        <f t="shared" si="1"/>
        <v>InformationQualityCategoryEffectiveWeight</v>
      </c>
      <c r="D3" t="str">
        <f t="shared" si="2"/>
        <v>InformationQualityCategoryScore</v>
      </c>
    </row>
    <row r="4" spans="1:4" x14ac:dyDescent="0.25">
      <c r="A4" t="s">
        <v>8</v>
      </c>
      <c r="B4" t="str">
        <f t="shared" si="0"/>
        <v>LeadershipCategoryWeight</v>
      </c>
      <c r="C4" t="str">
        <f t="shared" si="1"/>
        <v>LeadershipCategoryEffectiveWeight</v>
      </c>
      <c r="D4" t="str">
        <f t="shared" si="2"/>
        <v>LeadershipCategoryScore</v>
      </c>
    </row>
    <row r="5" spans="1:4" x14ac:dyDescent="0.25">
      <c r="A5" t="s">
        <v>9</v>
      </c>
      <c r="B5" t="str">
        <f t="shared" si="0"/>
        <v>StrategyCategoryWeight</v>
      </c>
      <c r="C5" t="str">
        <f t="shared" si="1"/>
        <v>StrategyCategoryEffectiveWeight</v>
      </c>
      <c r="D5" t="str">
        <f t="shared" si="2"/>
        <v>StrategyCategoryScore</v>
      </c>
    </row>
    <row r="6" spans="1:4" x14ac:dyDescent="0.25">
      <c r="A6" t="s">
        <v>10</v>
      </c>
      <c r="B6" t="str">
        <f t="shared" si="0"/>
        <v>StructureCategoryWeight</v>
      </c>
      <c r="C6" t="str">
        <f t="shared" si="1"/>
        <v>StructureCategoryEffectiveWeight</v>
      </c>
      <c r="D6" t="str">
        <f t="shared" si="2"/>
        <v>StructureCategoryScore</v>
      </c>
    </row>
    <row r="7" spans="1:4" x14ac:dyDescent="0.25">
      <c r="A7" t="s">
        <v>11</v>
      </c>
      <c r="B7" t="str">
        <f t="shared" si="0"/>
        <v>ManagementCategoryWeight</v>
      </c>
      <c r="C7" t="str">
        <f t="shared" si="1"/>
        <v>ManagementCategoryEffectiveWeight</v>
      </c>
      <c r="D7" t="str">
        <f t="shared" si="2"/>
        <v>ManagementCategoryScore</v>
      </c>
    </row>
    <row r="8" spans="1:4" x14ac:dyDescent="0.25">
      <c r="A8" t="s">
        <v>12</v>
      </c>
      <c r="B8" t="str">
        <f t="shared" si="0"/>
        <v>SuccessionPlanCategoryWeight</v>
      </c>
      <c r="C8" t="str">
        <f t="shared" si="1"/>
        <v>SuccessionPlanCategoryEffectiveWeight</v>
      </c>
      <c r="D8" t="str">
        <f t="shared" si="2"/>
        <v>SuccessionPlanCategoryScore</v>
      </c>
    </row>
    <row r="9" spans="1:4" x14ac:dyDescent="0.25">
      <c r="A9" t="s">
        <v>13</v>
      </c>
      <c r="B9" t="str">
        <f t="shared" si="0"/>
        <v>OrganisationalDesignCategoryWeight</v>
      </c>
      <c r="C9" t="str">
        <f t="shared" si="1"/>
        <v>OrganisationalDesignCategoryEffectiveWeight</v>
      </c>
      <c r="D9" t="str">
        <f t="shared" si="2"/>
        <v>OrganisationalDesignCategoryScore</v>
      </c>
    </row>
    <row r="10" spans="1:4" x14ac:dyDescent="0.25">
      <c r="A10" t="s">
        <v>14</v>
      </c>
      <c r="B10" t="str">
        <f t="shared" si="0"/>
        <v>BusinessCyclicalityWeight</v>
      </c>
      <c r="C10" t="str">
        <f t="shared" si="1"/>
        <v>BusinessCyclicalityEffectiveWeight</v>
      </c>
      <c r="D10" t="str">
        <f t="shared" si="2"/>
        <v>BusinessCyclicalityScore</v>
      </c>
    </row>
    <row r="11" spans="1:4" x14ac:dyDescent="0.25">
      <c r="A11" t="s">
        <v>15</v>
      </c>
      <c r="B11" t="str">
        <f t="shared" si="0"/>
        <v>IndustryPerformanceWeight</v>
      </c>
      <c r="C11" t="str">
        <f t="shared" si="1"/>
        <v>IndustryPerformanceEffectiveWeight</v>
      </c>
      <c r="D11" t="str">
        <f t="shared" si="2"/>
        <v>IndustryPerformanceScore</v>
      </c>
    </row>
    <row r="12" spans="1:4" x14ac:dyDescent="0.25">
      <c r="A12" t="s">
        <v>16</v>
      </c>
      <c r="B12" t="str">
        <f t="shared" si="0"/>
        <v>PortersWeight</v>
      </c>
      <c r="C12" t="str">
        <f t="shared" si="1"/>
        <v>PortersEffectiveWeight</v>
      </c>
      <c r="D12" t="str">
        <f t="shared" si="2"/>
        <v>PortersScore</v>
      </c>
    </row>
    <row r="13" spans="1:4" x14ac:dyDescent="0.25">
      <c r="A13" t="s">
        <v>17</v>
      </c>
      <c r="B13" t="str">
        <f t="shared" si="0"/>
        <v>OwnersPaidDebtExceedsDefaultsWeight</v>
      </c>
      <c r="C13" t="str">
        <f t="shared" si="1"/>
        <v>OwnersPaidDebtExceedsDefaultsEffectiveWeight</v>
      </c>
      <c r="D13" t="str">
        <f t="shared" si="2"/>
        <v>OwnersPaidDebtExceedsDefaultsScore</v>
      </c>
    </row>
    <row r="14" spans="1:4" x14ac:dyDescent="0.25">
      <c r="A14" t="s">
        <v>18</v>
      </c>
      <c r="B14" t="str">
        <f t="shared" si="0"/>
        <v>OwnersNoOfJudgementsWeight</v>
      </c>
      <c r="C14" t="str">
        <f t="shared" si="1"/>
        <v>OwnersNoOfJudgementsEffectiveWeight</v>
      </c>
      <c r="D14" t="str">
        <f t="shared" si="2"/>
        <v>OwnersNoOfJudgementsScore</v>
      </c>
    </row>
    <row r="15" spans="1:4" x14ac:dyDescent="0.25">
      <c r="A15" t="s">
        <v>19</v>
      </c>
      <c r="B15" t="str">
        <f t="shared" si="0"/>
        <v>OwnersNoOfDefaultsWeight</v>
      </c>
      <c r="C15" t="str">
        <f t="shared" si="1"/>
        <v>OwnersNoOfDefaultsEffectiveWeight</v>
      </c>
      <c r="D15" t="str">
        <f t="shared" si="2"/>
        <v>OwnersNoOfDefaultsScore</v>
      </c>
    </row>
    <row r="16" spans="1:4" x14ac:dyDescent="0.25">
      <c r="A16" t="s">
        <v>20</v>
      </c>
      <c r="B16" t="str">
        <f t="shared" si="0"/>
        <v>OwnersNoOfTraceAlertsWeight</v>
      </c>
      <c r="C16" t="str">
        <f t="shared" si="1"/>
        <v>OwnersNoOfTraceAlertsEffectiveWeight</v>
      </c>
      <c r="D16" t="str">
        <f t="shared" si="2"/>
        <v>OwnersNoOfTraceAlertsScore</v>
      </c>
    </row>
    <row r="17" spans="1:4" x14ac:dyDescent="0.25">
      <c r="A17" t="s">
        <v>21</v>
      </c>
      <c r="B17" t="str">
        <f t="shared" si="0"/>
        <v>LoanRateTypeWeight</v>
      </c>
      <c r="C17" t="str">
        <f t="shared" si="1"/>
        <v>LoanRateTypeEffectiveWeight</v>
      </c>
      <c r="D17" t="str">
        <f t="shared" si="2"/>
        <v>LoanRateTypeScore</v>
      </c>
    </row>
    <row r="18" spans="1:4" x14ac:dyDescent="0.25">
      <c r="A18" t="s">
        <v>22</v>
      </c>
      <c r="B18" t="str">
        <f t="shared" si="0"/>
        <v>LoanMaturityWeight</v>
      </c>
      <c r="C18" t="str">
        <f t="shared" si="1"/>
        <v>LoanMaturityEffectiveWeight</v>
      </c>
      <c r="D18" t="str">
        <f t="shared" si="2"/>
        <v>LoanMaturityScore</v>
      </c>
    </row>
    <row r="19" spans="1:4" x14ac:dyDescent="0.25">
      <c r="A19" t="s">
        <v>23</v>
      </c>
      <c r="B19" t="str">
        <f t="shared" si="0"/>
        <v>BBSBankingRelationshipYearsWeight</v>
      </c>
      <c r="C19" t="str">
        <f t="shared" si="1"/>
        <v>BBSBankingRelationshipYearsEffectiveWeight</v>
      </c>
      <c r="D19" t="str">
        <f t="shared" si="2"/>
        <v>BBSBankingRelationshipYearsScore</v>
      </c>
    </row>
    <row r="20" spans="1:4" x14ac:dyDescent="0.25">
      <c r="A20" t="s">
        <v>24</v>
      </c>
      <c r="B20" t="str">
        <f t="shared" si="0"/>
        <v>BBSBankingProductsNoWeight</v>
      </c>
      <c r="C20" t="str">
        <f t="shared" si="1"/>
        <v>BBSBankingProductsNoEffectiveWeight</v>
      </c>
      <c r="D20" t="str">
        <f t="shared" si="2"/>
        <v>BBSBankingProductsNoScore</v>
      </c>
    </row>
    <row r="21" spans="1:4" x14ac:dyDescent="0.25">
      <c r="A21" t="s">
        <v>25</v>
      </c>
      <c r="B21" t="str">
        <f t="shared" si="0"/>
        <v>PastYearArrearIncidentsNoWeight</v>
      </c>
      <c r="C21" t="str">
        <f t="shared" si="1"/>
        <v>PastYearArrearIncidentsNoEffectiveWeight</v>
      </c>
      <c r="D21" t="str">
        <f t="shared" si="2"/>
        <v>PastYearArrearIncidentsNoScore</v>
      </c>
    </row>
    <row r="22" spans="1:4" x14ac:dyDescent="0.25">
      <c r="A22" t="s">
        <v>26</v>
      </c>
      <c r="B22" t="str">
        <f t="shared" si="0"/>
        <v>Past2YearsArrearLoansRenegotiatedNoWeight</v>
      </c>
      <c r="C22" t="str">
        <f t="shared" si="1"/>
        <v>Past2YearsArrearLoansRenegotiatedNoEffectiveWeight</v>
      </c>
      <c r="D22" t="str">
        <f t="shared" si="2"/>
        <v>Past2YearsArrearLoansRenegotiatedNoScore</v>
      </c>
    </row>
    <row r="23" spans="1:4" x14ac:dyDescent="0.25">
      <c r="A23" t="s">
        <v>27</v>
      </c>
      <c r="B23" t="str">
        <f t="shared" si="0"/>
        <v>PaidDebtExceedsDefaultsWeight</v>
      </c>
      <c r="C23" t="str">
        <f t="shared" si="1"/>
        <v>PaidDebtExceedsDefaultsEffectiveWeight</v>
      </c>
      <c r="D23" t="str">
        <f t="shared" si="2"/>
        <v>PaidDebtExceedsDefaultsScore</v>
      </c>
    </row>
    <row r="24" spans="1:4" x14ac:dyDescent="0.25">
      <c r="A24" t="s">
        <v>28</v>
      </c>
      <c r="B24" t="str">
        <f t="shared" si="0"/>
        <v>NoOfJudgementsWeight</v>
      </c>
      <c r="C24" t="str">
        <f t="shared" si="1"/>
        <v>NoOfJudgementsEffectiveWeight</v>
      </c>
      <c r="D24" t="str">
        <f t="shared" si="2"/>
        <v>NoOfJudgementsScore</v>
      </c>
    </row>
    <row r="25" spans="1:4" x14ac:dyDescent="0.25">
      <c r="A25" t="s">
        <v>29</v>
      </c>
      <c r="B25" t="str">
        <f t="shared" si="0"/>
        <v>NoOfDefaultsWeight</v>
      </c>
      <c r="C25" t="str">
        <f t="shared" si="1"/>
        <v>NoOfDefaultsEffectiveWeight</v>
      </c>
      <c r="D25" t="str">
        <f t="shared" si="2"/>
        <v>NoOfDefaultsScore</v>
      </c>
    </row>
    <row r="26" spans="1:4" x14ac:dyDescent="0.25">
      <c r="A26" t="s">
        <v>30</v>
      </c>
      <c r="B26" t="str">
        <f t="shared" si="0"/>
        <v>NoOfTraceAlertsWeight</v>
      </c>
      <c r="C26" t="str">
        <f t="shared" si="1"/>
        <v>NoOfTraceAlertsEffectiveWeight</v>
      </c>
      <c r="D26" t="str">
        <f t="shared" si="2"/>
        <v>NoOfTraceAlertsScore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6" sqref="A16"/>
    </sheetView>
  </sheetViews>
  <sheetFormatPr defaultRowHeight="15" x14ac:dyDescent="0.25"/>
  <cols>
    <col min="1" max="1" width="38.7109375" bestFit="1" customWidth="1"/>
    <col min="2" max="2" width="23.28515625" bestFit="1" customWidth="1"/>
    <col min="3" max="3" width="38.7109375" bestFit="1" customWidth="1"/>
    <col min="4" max="4" width="48.7109375" bestFit="1" customWidth="1"/>
    <col min="5" max="5" width="48.42578125" bestFit="1" customWidth="1"/>
    <col min="6" max="6" width="39" bestFit="1" customWidth="1"/>
    <col min="7" max="7" width="38.7109375" bestFit="1" customWidth="1"/>
    <col min="8" max="8" width="10.85546875" bestFit="1" customWidth="1"/>
    <col min="9" max="9" width="15.140625" bestFit="1" customWidth="1"/>
  </cols>
  <sheetData>
    <row r="1" spans="1:9" x14ac:dyDescent="0.25">
      <c r="A1" s="1" t="s">
        <v>196</v>
      </c>
      <c r="B1" s="1" t="s">
        <v>33</v>
      </c>
      <c r="C1" s="1" t="s">
        <v>197</v>
      </c>
      <c r="D1" s="1" t="s">
        <v>42</v>
      </c>
      <c r="E1" s="1" t="s">
        <v>43</v>
      </c>
      <c r="F1" s="1" t="s">
        <v>198</v>
      </c>
      <c r="G1" s="1" t="s">
        <v>199</v>
      </c>
      <c r="H1" s="1" t="s">
        <v>200</v>
      </c>
      <c r="I1" s="1" t="s">
        <v>175</v>
      </c>
    </row>
    <row r="2" spans="1:9" x14ac:dyDescent="0.25">
      <c r="A2" t="s">
        <v>161</v>
      </c>
      <c r="B2" s="10" t="s">
        <v>195</v>
      </c>
      <c r="C2" t="s">
        <v>45</v>
      </c>
      <c r="D2" s="10" t="s">
        <v>46</v>
      </c>
      <c r="E2" s="10" t="s">
        <v>46</v>
      </c>
      <c r="F2" s="10" t="s">
        <v>47</v>
      </c>
      <c r="G2" s="10" t="s">
        <v>48</v>
      </c>
      <c r="H2" t="s">
        <v>49</v>
      </c>
      <c r="I2" t="s">
        <v>193</v>
      </c>
    </row>
    <row r="3" spans="1:9" x14ac:dyDescent="0.25">
      <c r="A3" t="s">
        <v>162</v>
      </c>
      <c r="B3" s="10" t="s">
        <v>195</v>
      </c>
      <c r="C3" s="10" t="s">
        <v>50</v>
      </c>
      <c r="D3" s="10" t="s">
        <v>46</v>
      </c>
      <c r="E3" s="10" t="s">
        <v>46</v>
      </c>
      <c r="F3" s="10" t="s">
        <v>51</v>
      </c>
      <c r="G3" s="10" t="s">
        <v>48</v>
      </c>
      <c r="H3" t="s">
        <v>49</v>
      </c>
      <c r="I3" t="s">
        <v>193</v>
      </c>
    </row>
    <row r="4" spans="1:9" x14ac:dyDescent="0.25">
      <c r="A4" t="s">
        <v>163</v>
      </c>
      <c r="B4" s="10" t="s">
        <v>195</v>
      </c>
      <c r="C4" s="10" t="s">
        <v>52</v>
      </c>
      <c r="D4" s="10" t="s">
        <v>46</v>
      </c>
      <c r="E4" s="10" t="s">
        <v>46</v>
      </c>
      <c r="F4" s="10" t="s">
        <v>53</v>
      </c>
      <c r="G4" s="10" t="s">
        <v>48</v>
      </c>
      <c r="H4" t="s">
        <v>49</v>
      </c>
      <c r="I4" t="s">
        <v>193</v>
      </c>
    </row>
    <row r="5" spans="1:9" x14ac:dyDescent="0.25">
      <c r="A5" t="s">
        <v>164</v>
      </c>
      <c r="B5" s="10" t="s">
        <v>195</v>
      </c>
      <c r="C5" s="10" t="s">
        <v>54</v>
      </c>
      <c r="D5" s="10" t="s">
        <v>46</v>
      </c>
      <c r="E5" s="10" t="s">
        <v>46</v>
      </c>
      <c r="F5" s="10" t="s">
        <v>55</v>
      </c>
      <c r="G5" s="10" t="s">
        <v>48</v>
      </c>
      <c r="H5" t="s">
        <v>49</v>
      </c>
      <c r="I5" t="s">
        <v>193</v>
      </c>
    </row>
    <row r="6" spans="1:9" x14ac:dyDescent="0.25">
      <c r="A6" t="s">
        <v>165</v>
      </c>
      <c r="B6" s="10" t="s">
        <v>195</v>
      </c>
      <c r="C6" s="10" t="s">
        <v>46</v>
      </c>
      <c r="D6" s="10" t="s">
        <v>46</v>
      </c>
      <c r="E6" s="10" t="s">
        <v>46</v>
      </c>
      <c r="F6" s="10" t="s">
        <v>56</v>
      </c>
      <c r="G6" s="10" t="s">
        <v>48</v>
      </c>
      <c r="H6" t="s">
        <v>49</v>
      </c>
      <c r="I6" t="s">
        <v>193</v>
      </c>
    </row>
    <row r="7" spans="1:9" x14ac:dyDescent="0.25">
      <c r="A7" t="s">
        <v>166</v>
      </c>
      <c r="B7" s="10" t="s">
        <v>195</v>
      </c>
      <c r="C7" s="10" t="s">
        <v>57</v>
      </c>
      <c r="D7" s="10" t="s">
        <v>46</v>
      </c>
      <c r="E7" s="10" t="s">
        <v>46</v>
      </c>
      <c r="F7" s="10" t="s">
        <v>48</v>
      </c>
      <c r="G7" s="10" t="s">
        <v>58</v>
      </c>
      <c r="H7" t="s">
        <v>49</v>
      </c>
      <c r="I7" t="s">
        <v>193</v>
      </c>
    </row>
    <row r="8" spans="1:9" x14ac:dyDescent="0.25">
      <c r="A8" t="s">
        <v>167</v>
      </c>
      <c r="B8" s="10" t="s">
        <v>195</v>
      </c>
      <c r="C8" s="10" t="s">
        <v>59</v>
      </c>
      <c r="D8" s="10" t="s">
        <v>46</v>
      </c>
      <c r="E8" s="10" t="s">
        <v>46</v>
      </c>
      <c r="F8" s="10" t="s">
        <v>48</v>
      </c>
      <c r="G8" s="10" t="s">
        <v>60</v>
      </c>
      <c r="H8" t="s">
        <v>49</v>
      </c>
      <c r="I8" t="s">
        <v>193</v>
      </c>
    </row>
    <row r="9" spans="1:9" x14ac:dyDescent="0.25">
      <c r="A9" t="s">
        <v>168</v>
      </c>
      <c r="B9" s="10" t="s">
        <v>195</v>
      </c>
      <c r="C9" s="10" t="s">
        <v>61</v>
      </c>
      <c r="D9" s="10" t="s">
        <v>46</v>
      </c>
      <c r="E9" s="10" t="s">
        <v>46</v>
      </c>
      <c r="F9" s="10" t="s">
        <v>48</v>
      </c>
      <c r="G9" s="10" t="s">
        <v>62</v>
      </c>
      <c r="H9" t="s">
        <v>49</v>
      </c>
      <c r="I9" t="s">
        <v>193</v>
      </c>
    </row>
    <row r="10" spans="1:9" x14ac:dyDescent="0.25">
      <c r="A10" t="s">
        <v>169</v>
      </c>
      <c r="B10" s="10" t="s">
        <v>195</v>
      </c>
      <c r="C10" s="10" t="s">
        <v>63</v>
      </c>
      <c r="D10" s="10" t="s">
        <v>46</v>
      </c>
      <c r="E10" s="10" t="s">
        <v>46</v>
      </c>
      <c r="F10" s="10" t="s">
        <v>48</v>
      </c>
      <c r="G10" s="10" t="s">
        <v>64</v>
      </c>
      <c r="H10" t="s">
        <v>49</v>
      </c>
      <c r="I10" t="s">
        <v>193</v>
      </c>
    </row>
    <row r="11" spans="1:9" x14ac:dyDescent="0.25">
      <c r="A11" t="s">
        <v>170</v>
      </c>
      <c r="B11" s="10" t="s">
        <v>195</v>
      </c>
      <c r="C11" s="10" t="s">
        <v>46</v>
      </c>
      <c r="D11" s="10" t="s">
        <v>46</v>
      </c>
      <c r="E11" s="10" t="s">
        <v>46</v>
      </c>
      <c r="F11" s="10" t="s">
        <v>48</v>
      </c>
      <c r="G11" s="10" t="s">
        <v>65</v>
      </c>
      <c r="H11" t="s">
        <v>49</v>
      </c>
      <c r="I11" t="s">
        <v>193</v>
      </c>
    </row>
    <row r="12" spans="1:9" x14ac:dyDescent="0.25">
      <c r="A12" t="s">
        <v>171</v>
      </c>
      <c r="B12" s="10" t="s">
        <v>195</v>
      </c>
      <c r="C12" s="10" t="s">
        <v>66</v>
      </c>
      <c r="D12" s="10" t="s">
        <v>48</v>
      </c>
      <c r="E12" s="10" t="s">
        <v>48</v>
      </c>
      <c r="F12" s="10" t="s">
        <v>48</v>
      </c>
      <c r="G12" s="10" t="s">
        <v>48</v>
      </c>
      <c r="H12" t="s">
        <v>49</v>
      </c>
      <c r="I12" t="s">
        <v>193</v>
      </c>
    </row>
    <row r="13" spans="1:9" x14ac:dyDescent="0.25">
      <c r="A13" t="s">
        <v>172</v>
      </c>
      <c r="B13" s="10" t="s">
        <v>195</v>
      </c>
      <c r="C13" s="10" t="s">
        <v>67</v>
      </c>
      <c r="D13" s="10" t="s">
        <v>48</v>
      </c>
      <c r="E13" s="10" t="s">
        <v>48</v>
      </c>
      <c r="F13" s="10" t="s">
        <v>48</v>
      </c>
      <c r="G13" s="10" t="s">
        <v>48</v>
      </c>
      <c r="H13" t="s">
        <v>49</v>
      </c>
      <c r="I13" t="s">
        <v>193</v>
      </c>
    </row>
    <row r="14" spans="1:9" x14ac:dyDescent="0.25">
      <c r="A14" t="s">
        <v>173</v>
      </c>
      <c r="B14" s="10" t="s">
        <v>195</v>
      </c>
      <c r="C14" s="10" t="s">
        <v>68</v>
      </c>
      <c r="D14" s="10" t="s">
        <v>48</v>
      </c>
      <c r="E14" s="10" t="s">
        <v>48</v>
      </c>
      <c r="F14" s="10" t="s">
        <v>48</v>
      </c>
      <c r="G14" s="10" t="s">
        <v>48</v>
      </c>
      <c r="H14" t="s">
        <v>49</v>
      </c>
      <c r="I14" t="s">
        <v>193</v>
      </c>
    </row>
    <row r="15" spans="1:9" x14ac:dyDescent="0.25">
      <c r="A15" t="s">
        <v>174</v>
      </c>
      <c r="B15" s="10" t="s">
        <v>195</v>
      </c>
      <c r="C15" s="10" t="s">
        <v>69</v>
      </c>
      <c r="D15" s="10" t="s">
        <v>48</v>
      </c>
      <c r="E15" s="10" t="s">
        <v>48</v>
      </c>
      <c r="F15" s="10" t="s">
        <v>48</v>
      </c>
      <c r="G15" s="10" t="s">
        <v>48</v>
      </c>
      <c r="H15" t="s">
        <v>49</v>
      </c>
      <c r="I15" t="s">
        <v>193</v>
      </c>
    </row>
    <row r="16" spans="1:9" x14ac:dyDescent="0.25">
      <c r="A16" t="s">
        <v>175</v>
      </c>
      <c r="B16" s="10" t="s">
        <v>195</v>
      </c>
      <c r="C16" s="10" t="s">
        <v>70</v>
      </c>
      <c r="D16" s="10" t="s">
        <v>48</v>
      </c>
      <c r="E16" s="10" t="s">
        <v>48</v>
      </c>
      <c r="F16" s="10" t="s">
        <v>48</v>
      </c>
      <c r="G16" s="10" t="s">
        <v>48</v>
      </c>
      <c r="H16" t="s">
        <v>49</v>
      </c>
      <c r="I16" t="s">
        <v>194</v>
      </c>
    </row>
    <row r="17" spans="1:9" x14ac:dyDescent="0.25">
      <c r="A17" t="s">
        <v>176</v>
      </c>
      <c r="B17" s="10" t="s">
        <v>71</v>
      </c>
      <c r="C17" s="10" t="s">
        <v>72</v>
      </c>
      <c r="D17" s="10" t="s">
        <v>73</v>
      </c>
      <c r="E17" s="10" t="s">
        <v>74</v>
      </c>
      <c r="F17" s="10" t="s">
        <v>75</v>
      </c>
      <c r="G17" s="10" t="s">
        <v>76</v>
      </c>
      <c r="H17" t="s">
        <v>49</v>
      </c>
      <c r="I17" t="s">
        <v>194</v>
      </c>
    </row>
    <row r="18" spans="1:9" x14ac:dyDescent="0.25">
      <c r="A18" t="s">
        <v>177</v>
      </c>
      <c r="B18" s="10" t="s">
        <v>71</v>
      </c>
      <c r="C18" s="10" t="s">
        <v>77</v>
      </c>
      <c r="D18" s="10" t="s">
        <v>78</v>
      </c>
      <c r="E18" s="10" t="s">
        <v>79</v>
      </c>
      <c r="F18" s="10" t="s">
        <v>80</v>
      </c>
      <c r="G18" s="10" t="s">
        <v>81</v>
      </c>
      <c r="H18" t="s">
        <v>49</v>
      </c>
      <c r="I18" t="s">
        <v>194</v>
      </c>
    </row>
    <row r="19" spans="1:9" x14ac:dyDescent="0.25">
      <c r="A19" t="s">
        <v>178</v>
      </c>
      <c r="B19" s="10" t="s">
        <v>71</v>
      </c>
      <c r="C19" s="10" t="s">
        <v>82</v>
      </c>
      <c r="D19" s="10" t="s">
        <v>83</v>
      </c>
      <c r="E19" s="10" t="s">
        <v>84</v>
      </c>
      <c r="F19" s="10" t="s">
        <v>85</v>
      </c>
      <c r="G19" s="10" t="s">
        <v>86</v>
      </c>
      <c r="H19" t="s">
        <v>49</v>
      </c>
      <c r="I19" t="s">
        <v>194</v>
      </c>
    </row>
    <row r="20" spans="1:9" x14ac:dyDescent="0.25">
      <c r="A20" t="s">
        <v>179</v>
      </c>
      <c r="B20" s="10" t="s">
        <v>71</v>
      </c>
      <c r="C20" s="10" t="s">
        <v>87</v>
      </c>
      <c r="D20" s="10" t="s">
        <v>88</v>
      </c>
      <c r="E20" s="10" t="s">
        <v>89</v>
      </c>
      <c r="F20" s="10" t="s">
        <v>90</v>
      </c>
      <c r="G20" s="10" t="s">
        <v>91</v>
      </c>
      <c r="H20" t="s">
        <v>49</v>
      </c>
      <c r="I20" t="s">
        <v>194</v>
      </c>
    </row>
    <row r="21" spans="1:9" x14ac:dyDescent="0.25">
      <c r="A21" t="s">
        <v>180</v>
      </c>
      <c r="B21" s="10" t="s">
        <v>92</v>
      </c>
      <c r="C21" s="10" t="s">
        <v>93</v>
      </c>
      <c r="D21" s="10" t="s">
        <v>94</v>
      </c>
      <c r="E21" s="10" t="s">
        <v>95</v>
      </c>
      <c r="F21" s="10" t="s">
        <v>96</v>
      </c>
      <c r="G21" s="10" t="s">
        <v>97</v>
      </c>
      <c r="H21" t="s">
        <v>49</v>
      </c>
      <c r="I21" t="s">
        <v>194</v>
      </c>
    </row>
    <row r="22" spans="1:9" x14ac:dyDescent="0.25">
      <c r="A22" t="s">
        <v>181</v>
      </c>
      <c r="B22" s="10" t="s">
        <v>92</v>
      </c>
      <c r="C22" s="10" t="s">
        <v>98</v>
      </c>
      <c r="D22" s="10" t="s">
        <v>99</v>
      </c>
      <c r="E22" s="10" t="s">
        <v>100</v>
      </c>
      <c r="F22" s="10" t="s">
        <v>101</v>
      </c>
      <c r="G22" s="10" t="s">
        <v>102</v>
      </c>
      <c r="H22" t="s">
        <v>49</v>
      </c>
      <c r="I22" t="s">
        <v>194</v>
      </c>
    </row>
    <row r="23" spans="1:9" x14ac:dyDescent="0.25">
      <c r="A23" t="s">
        <v>182</v>
      </c>
      <c r="B23" s="10" t="s">
        <v>92</v>
      </c>
      <c r="C23" s="10" t="s">
        <v>103</v>
      </c>
      <c r="D23" s="10" t="s">
        <v>104</v>
      </c>
      <c r="E23" s="10" t="s">
        <v>105</v>
      </c>
      <c r="F23" s="10" t="s">
        <v>106</v>
      </c>
      <c r="G23" s="10" t="s">
        <v>107</v>
      </c>
      <c r="H23" t="s">
        <v>49</v>
      </c>
      <c r="I23" t="s">
        <v>194</v>
      </c>
    </row>
    <row r="24" spans="1:9" x14ac:dyDescent="0.25">
      <c r="A24" t="s">
        <v>183</v>
      </c>
      <c r="B24" s="10" t="s">
        <v>108</v>
      </c>
      <c r="C24" s="10" t="s">
        <v>109</v>
      </c>
      <c r="D24" s="10" t="s">
        <v>110</v>
      </c>
      <c r="E24" s="10" t="s">
        <v>111</v>
      </c>
      <c r="F24" s="10" t="s">
        <v>112</v>
      </c>
      <c r="G24" s="10" t="s">
        <v>113</v>
      </c>
      <c r="H24" t="s">
        <v>49</v>
      </c>
      <c r="I24" t="s">
        <v>194</v>
      </c>
    </row>
    <row r="25" spans="1:9" x14ac:dyDescent="0.25">
      <c r="A25" t="s">
        <v>184</v>
      </c>
      <c r="B25" s="10" t="s">
        <v>108</v>
      </c>
      <c r="C25" s="10" t="s">
        <v>114</v>
      </c>
      <c r="D25" s="10" t="s">
        <v>115</v>
      </c>
      <c r="E25" s="10" t="s">
        <v>116</v>
      </c>
      <c r="F25" s="10" t="s">
        <v>117</v>
      </c>
      <c r="G25" s="10" t="s">
        <v>118</v>
      </c>
      <c r="H25" t="s">
        <v>49</v>
      </c>
      <c r="I25" t="s">
        <v>194</v>
      </c>
    </row>
    <row r="26" spans="1:9" x14ac:dyDescent="0.25">
      <c r="A26" t="s">
        <v>185</v>
      </c>
      <c r="B26" s="10" t="s">
        <v>108</v>
      </c>
      <c r="C26" s="10" t="s">
        <v>119</v>
      </c>
      <c r="D26" s="10" t="s">
        <v>120</v>
      </c>
      <c r="E26" s="10" t="s">
        <v>121</v>
      </c>
      <c r="F26" s="10" t="s">
        <v>122</v>
      </c>
      <c r="G26" s="10" t="s">
        <v>123</v>
      </c>
      <c r="H26" t="s">
        <v>49</v>
      </c>
      <c r="I26" t="s">
        <v>194</v>
      </c>
    </row>
    <row r="27" spans="1:9" x14ac:dyDescent="0.25">
      <c r="A27" t="s">
        <v>186</v>
      </c>
      <c r="B27" s="10" t="s">
        <v>108</v>
      </c>
      <c r="C27" s="10" t="s">
        <v>124</v>
      </c>
      <c r="D27" s="10" t="s">
        <v>125</v>
      </c>
      <c r="E27" s="10" t="s">
        <v>126</v>
      </c>
      <c r="F27" s="10" t="s">
        <v>127</v>
      </c>
      <c r="G27" s="10" t="s">
        <v>128</v>
      </c>
      <c r="H27" t="s">
        <v>49</v>
      </c>
      <c r="I27" t="s">
        <v>194</v>
      </c>
    </row>
    <row r="28" spans="1:9" x14ac:dyDescent="0.25">
      <c r="A28" t="s">
        <v>187</v>
      </c>
      <c r="B28" s="10" t="s">
        <v>108</v>
      </c>
      <c r="C28" s="10" t="s">
        <v>129</v>
      </c>
      <c r="D28" s="10" t="s">
        <v>130</v>
      </c>
      <c r="E28" s="10" t="s">
        <v>131</v>
      </c>
      <c r="F28" s="10" t="s">
        <v>132</v>
      </c>
      <c r="G28" s="10" t="s">
        <v>133</v>
      </c>
      <c r="H28" t="s">
        <v>49</v>
      </c>
      <c r="I28" t="s">
        <v>194</v>
      </c>
    </row>
    <row r="29" spans="1:9" x14ac:dyDescent="0.25">
      <c r="A29" t="s">
        <v>188</v>
      </c>
      <c r="B29" s="10" t="s">
        <v>134</v>
      </c>
      <c r="C29" s="10" t="s">
        <v>135</v>
      </c>
      <c r="D29" s="10" t="s">
        <v>136</v>
      </c>
      <c r="E29" s="10" t="s">
        <v>137</v>
      </c>
      <c r="F29" s="10" t="s">
        <v>138</v>
      </c>
      <c r="G29" s="10" t="s">
        <v>139</v>
      </c>
      <c r="H29" t="s">
        <v>49</v>
      </c>
      <c r="I29" t="s">
        <v>194</v>
      </c>
    </row>
    <row r="30" spans="1:9" x14ac:dyDescent="0.25">
      <c r="A30" t="s">
        <v>189</v>
      </c>
      <c r="B30" s="10" t="s">
        <v>134</v>
      </c>
      <c r="C30" s="10" t="s">
        <v>140</v>
      </c>
      <c r="D30" s="10" t="s">
        <v>141</v>
      </c>
      <c r="E30" s="10" t="s">
        <v>142</v>
      </c>
      <c r="F30" s="10" t="s">
        <v>143</v>
      </c>
      <c r="G30" s="10" t="s">
        <v>144</v>
      </c>
      <c r="H30" t="s">
        <v>49</v>
      </c>
      <c r="I30" t="s">
        <v>194</v>
      </c>
    </row>
    <row r="31" spans="1:9" x14ac:dyDescent="0.25">
      <c r="A31" t="s">
        <v>190</v>
      </c>
      <c r="B31" s="10" t="s">
        <v>134</v>
      </c>
      <c r="C31" s="10" t="s">
        <v>145</v>
      </c>
      <c r="D31" t="s">
        <v>146</v>
      </c>
      <c r="E31" s="10" t="s">
        <v>147</v>
      </c>
      <c r="F31" t="s">
        <v>148</v>
      </c>
      <c r="G31" s="10" t="s">
        <v>149</v>
      </c>
      <c r="H31" t="s">
        <v>49</v>
      </c>
      <c r="I31" t="s">
        <v>194</v>
      </c>
    </row>
    <row r="32" spans="1:9" x14ac:dyDescent="0.25">
      <c r="A32" t="s">
        <v>191</v>
      </c>
      <c r="B32" s="10" t="s">
        <v>150</v>
      </c>
      <c r="C32" s="10" t="s">
        <v>151</v>
      </c>
      <c r="D32" s="10" t="s">
        <v>152</v>
      </c>
      <c r="E32" s="10" t="s">
        <v>153</v>
      </c>
      <c r="F32" s="10" t="s">
        <v>154</v>
      </c>
      <c r="G32" s="10" t="s">
        <v>155</v>
      </c>
      <c r="H32" t="s">
        <v>49</v>
      </c>
      <c r="I32" t="s">
        <v>194</v>
      </c>
    </row>
    <row r="33" spans="1:9" x14ac:dyDescent="0.25">
      <c r="A33" t="s">
        <v>192</v>
      </c>
      <c r="B33" s="10" t="s">
        <v>150</v>
      </c>
      <c r="C33" s="10" t="s">
        <v>156</v>
      </c>
      <c r="D33" s="10" t="s">
        <v>157</v>
      </c>
      <c r="E33" s="10" t="s">
        <v>158</v>
      </c>
      <c r="F33" s="10" t="s">
        <v>159</v>
      </c>
      <c r="G33" s="10" t="s">
        <v>160</v>
      </c>
      <c r="H33" t="s">
        <v>49</v>
      </c>
      <c r="I3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F52" sqref="F52"/>
    </sheetView>
  </sheetViews>
  <sheetFormatPr defaultRowHeight="15" x14ac:dyDescent="0.25"/>
  <cols>
    <col min="2" max="2" width="51.28515625" bestFit="1" customWidth="1"/>
    <col min="3" max="3" width="4.140625" style="3" bestFit="1" customWidth="1"/>
    <col min="4" max="4" width="4.7109375" style="3" bestFit="1" customWidth="1"/>
    <col min="5" max="5" width="10.7109375" style="3" bestFit="1" customWidth="1"/>
    <col min="6" max="6" width="51.28515625" style="3" bestFit="1" customWidth="1"/>
    <col min="7" max="7" width="5.5703125" style="3" bestFit="1" customWidth="1"/>
    <col min="8" max="8" width="20.28515625" bestFit="1" customWidth="1"/>
  </cols>
  <sheetData>
    <row r="1" spans="1:8" ht="30" x14ac:dyDescent="0.25">
      <c r="C1" s="3" t="s">
        <v>298</v>
      </c>
      <c r="D1" s="3" t="s">
        <v>299</v>
      </c>
      <c r="E1" s="3" t="s">
        <v>300</v>
      </c>
      <c r="F1" s="4" t="s">
        <v>301</v>
      </c>
      <c r="G1" s="14" t="s">
        <v>302</v>
      </c>
    </row>
    <row r="2" spans="1:8" x14ac:dyDescent="0.25">
      <c r="A2">
        <v>1</v>
      </c>
      <c r="B2" t="s">
        <v>219</v>
      </c>
      <c r="C2" s="3">
        <f>LEN(B2)</f>
        <v>24</v>
      </c>
      <c r="D2" s="3">
        <f>MAX(C:C)</f>
        <v>50</v>
      </c>
      <c r="E2" s="3">
        <f>D2-C2</f>
        <v>26</v>
      </c>
      <c r="F2" s="4" t="str">
        <f>B2&amp;REPT(" ",E2)</f>
        <v xml:space="preserve">CommitmentCategoryWeight                          </v>
      </c>
      <c r="G2" s="3">
        <f>LEN(F2)</f>
        <v>50</v>
      </c>
      <c r="H2" t="s">
        <v>3</v>
      </c>
    </row>
    <row r="3" spans="1:8" x14ac:dyDescent="0.25">
      <c r="A3">
        <v>2</v>
      </c>
      <c r="B3" t="s">
        <v>220</v>
      </c>
      <c r="C3" s="3">
        <f t="shared" ref="C3:C66" si="0">LEN(B3)</f>
        <v>23</v>
      </c>
      <c r="D3" s="3">
        <f t="shared" ref="D3:D66" si="1">MAX(C:C)</f>
        <v>50</v>
      </c>
      <c r="E3" s="3">
        <f t="shared" ref="E3:E66" si="2">D3-C3</f>
        <v>27</v>
      </c>
      <c r="F3" s="4" t="str">
        <f t="shared" ref="F3:F66" si="3">B3&amp;REPT(" ",E3)</f>
        <v xml:space="preserve">IntegrityCategoryWeight                           </v>
      </c>
      <c r="G3" s="3">
        <f t="shared" ref="G3:G66" si="4">LEN(F3)</f>
        <v>50</v>
      </c>
      <c r="H3" t="s">
        <v>3</v>
      </c>
    </row>
    <row r="4" spans="1:8" x14ac:dyDescent="0.25">
      <c r="A4">
        <v>3</v>
      </c>
      <c r="B4" t="s">
        <v>221</v>
      </c>
      <c r="C4" s="3">
        <f t="shared" si="0"/>
        <v>32</v>
      </c>
      <c r="D4" s="3">
        <f t="shared" si="1"/>
        <v>50</v>
      </c>
      <c r="E4" s="3">
        <f t="shared" si="2"/>
        <v>18</v>
      </c>
      <c r="F4" s="4" t="str">
        <f t="shared" si="3"/>
        <v xml:space="preserve">InformationQualityCategoryWeight                  </v>
      </c>
      <c r="G4" s="3">
        <f t="shared" si="4"/>
        <v>50</v>
      </c>
      <c r="H4" t="s">
        <v>3</v>
      </c>
    </row>
    <row r="5" spans="1:8" x14ac:dyDescent="0.25">
      <c r="A5">
        <v>4</v>
      </c>
      <c r="B5" t="s">
        <v>222</v>
      </c>
      <c r="C5" s="3">
        <f t="shared" si="0"/>
        <v>24</v>
      </c>
      <c r="D5" s="3">
        <f t="shared" si="1"/>
        <v>50</v>
      </c>
      <c r="E5" s="3">
        <f t="shared" si="2"/>
        <v>26</v>
      </c>
      <c r="F5" s="4" t="str">
        <f t="shared" si="3"/>
        <v xml:space="preserve">LeadershipCategoryWeight                          </v>
      </c>
      <c r="G5" s="3">
        <f t="shared" si="4"/>
        <v>50</v>
      </c>
      <c r="H5" t="s">
        <v>3</v>
      </c>
    </row>
    <row r="6" spans="1:8" x14ac:dyDescent="0.25">
      <c r="A6">
        <v>5</v>
      </c>
      <c r="B6" t="s">
        <v>223</v>
      </c>
      <c r="C6" s="3">
        <f t="shared" si="0"/>
        <v>22</v>
      </c>
      <c r="D6" s="3">
        <f t="shared" si="1"/>
        <v>50</v>
      </c>
      <c r="E6" s="3">
        <f t="shared" si="2"/>
        <v>28</v>
      </c>
      <c r="F6" s="4" t="str">
        <f t="shared" si="3"/>
        <v xml:space="preserve">StrategyCategoryWeight                            </v>
      </c>
      <c r="G6" s="3">
        <f t="shared" si="4"/>
        <v>50</v>
      </c>
      <c r="H6" t="s">
        <v>3</v>
      </c>
    </row>
    <row r="7" spans="1:8" x14ac:dyDescent="0.25">
      <c r="A7">
        <v>6</v>
      </c>
      <c r="B7" t="s">
        <v>224</v>
      </c>
      <c r="C7" s="3">
        <f t="shared" si="0"/>
        <v>23</v>
      </c>
      <c r="D7" s="3">
        <f t="shared" si="1"/>
        <v>50</v>
      </c>
      <c r="E7" s="3">
        <f t="shared" si="2"/>
        <v>27</v>
      </c>
      <c r="F7" s="4" t="str">
        <f t="shared" si="3"/>
        <v xml:space="preserve">StructureCategoryWeight                           </v>
      </c>
      <c r="G7" s="3">
        <f t="shared" si="4"/>
        <v>50</v>
      </c>
      <c r="H7" t="s">
        <v>3</v>
      </c>
    </row>
    <row r="8" spans="1:8" x14ac:dyDescent="0.25">
      <c r="A8">
        <v>7</v>
      </c>
      <c r="B8" t="s">
        <v>225</v>
      </c>
      <c r="C8" s="3">
        <f t="shared" si="0"/>
        <v>24</v>
      </c>
      <c r="D8" s="3">
        <f t="shared" si="1"/>
        <v>50</v>
      </c>
      <c r="E8" s="3">
        <f t="shared" si="2"/>
        <v>26</v>
      </c>
      <c r="F8" s="4" t="str">
        <f t="shared" si="3"/>
        <v xml:space="preserve">ManagementCategoryWeight                          </v>
      </c>
      <c r="G8" s="3">
        <f t="shared" si="4"/>
        <v>50</v>
      </c>
      <c r="H8" t="s">
        <v>3</v>
      </c>
    </row>
    <row r="9" spans="1:8" x14ac:dyDescent="0.25">
      <c r="A9">
        <v>8</v>
      </c>
      <c r="B9" t="s">
        <v>226</v>
      </c>
      <c r="C9" s="3">
        <f t="shared" si="0"/>
        <v>28</v>
      </c>
      <c r="D9" s="3">
        <f t="shared" si="1"/>
        <v>50</v>
      </c>
      <c r="E9" s="3">
        <f t="shared" si="2"/>
        <v>22</v>
      </c>
      <c r="F9" s="4" t="str">
        <f t="shared" si="3"/>
        <v xml:space="preserve">SuccessionPlanCategoryWeight                      </v>
      </c>
      <c r="G9" s="3">
        <f t="shared" si="4"/>
        <v>50</v>
      </c>
      <c r="H9" t="s">
        <v>3</v>
      </c>
    </row>
    <row r="10" spans="1:8" x14ac:dyDescent="0.25">
      <c r="A10">
        <v>9</v>
      </c>
      <c r="B10" t="s">
        <v>227</v>
      </c>
      <c r="C10" s="3">
        <f t="shared" si="0"/>
        <v>34</v>
      </c>
      <c r="D10" s="3">
        <f t="shared" si="1"/>
        <v>50</v>
      </c>
      <c r="E10" s="3">
        <f t="shared" si="2"/>
        <v>16</v>
      </c>
      <c r="F10" s="4" t="str">
        <f t="shared" si="3"/>
        <v xml:space="preserve">OrganisationalDesignCategoryWeight                </v>
      </c>
      <c r="G10" s="3">
        <f t="shared" si="4"/>
        <v>50</v>
      </c>
      <c r="H10" t="s">
        <v>3</v>
      </c>
    </row>
    <row r="11" spans="1:8" x14ac:dyDescent="0.25">
      <c r="A11">
        <v>10</v>
      </c>
      <c r="B11" t="s">
        <v>228</v>
      </c>
      <c r="C11" s="3">
        <f t="shared" si="0"/>
        <v>25</v>
      </c>
      <c r="D11" s="3">
        <f t="shared" si="1"/>
        <v>50</v>
      </c>
      <c r="E11" s="3">
        <f t="shared" si="2"/>
        <v>25</v>
      </c>
      <c r="F11" s="4" t="str">
        <f t="shared" si="3"/>
        <v xml:space="preserve">BusinessCyclicalityWeight                         </v>
      </c>
      <c r="G11" s="3">
        <f t="shared" si="4"/>
        <v>50</v>
      </c>
      <c r="H11" t="s">
        <v>297</v>
      </c>
    </row>
    <row r="12" spans="1:8" x14ac:dyDescent="0.25">
      <c r="A12">
        <v>11</v>
      </c>
      <c r="B12" t="s">
        <v>229</v>
      </c>
      <c r="C12" s="3">
        <f t="shared" si="0"/>
        <v>25</v>
      </c>
      <c r="D12" s="3">
        <f t="shared" si="1"/>
        <v>50</v>
      </c>
      <c r="E12" s="3">
        <f t="shared" si="2"/>
        <v>25</v>
      </c>
      <c r="F12" s="4" t="str">
        <f t="shared" si="3"/>
        <v xml:space="preserve">IndustryPerformanceWeight                         </v>
      </c>
      <c r="G12" s="3">
        <f t="shared" si="4"/>
        <v>50</v>
      </c>
      <c r="H12" t="s">
        <v>297</v>
      </c>
    </row>
    <row r="13" spans="1:8" x14ac:dyDescent="0.25">
      <c r="A13">
        <v>12</v>
      </c>
      <c r="B13" t="s">
        <v>230</v>
      </c>
      <c r="C13" s="3">
        <f t="shared" si="0"/>
        <v>13</v>
      </c>
      <c r="D13" s="3">
        <f t="shared" si="1"/>
        <v>50</v>
      </c>
      <c r="E13" s="3">
        <f t="shared" si="2"/>
        <v>37</v>
      </c>
      <c r="F13" s="4" t="str">
        <f t="shared" si="3"/>
        <v xml:space="preserve">PortersWeight                                     </v>
      </c>
      <c r="G13" s="3">
        <f t="shared" si="4"/>
        <v>50</v>
      </c>
      <c r="H13" t="s">
        <v>297</v>
      </c>
    </row>
    <row r="14" spans="1:8" x14ac:dyDescent="0.25">
      <c r="A14">
        <v>13</v>
      </c>
      <c r="B14" t="s">
        <v>231</v>
      </c>
      <c r="C14" s="3">
        <f t="shared" si="0"/>
        <v>35</v>
      </c>
      <c r="D14" s="3">
        <f t="shared" si="1"/>
        <v>50</v>
      </c>
      <c r="E14" s="3">
        <f t="shared" si="2"/>
        <v>15</v>
      </c>
      <c r="F14" s="4" t="str">
        <f t="shared" si="3"/>
        <v xml:space="preserve">OwnersPaidDebtExceedsDefaultsWeight               </v>
      </c>
      <c r="G14" s="3">
        <f t="shared" si="4"/>
        <v>50</v>
      </c>
      <c r="H14" t="s">
        <v>1</v>
      </c>
    </row>
    <row r="15" spans="1:8" x14ac:dyDescent="0.25">
      <c r="A15">
        <v>14</v>
      </c>
      <c r="B15" t="s">
        <v>232</v>
      </c>
      <c r="C15" s="3">
        <f t="shared" si="0"/>
        <v>26</v>
      </c>
      <c r="D15" s="3">
        <f t="shared" si="1"/>
        <v>50</v>
      </c>
      <c r="E15" s="3">
        <f t="shared" si="2"/>
        <v>24</v>
      </c>
      <c r="F15" s="4" t="str">
        <f t="shared" si="3"/>
        <v xml:space="preserve">OwnersNoOfJudgementsWeight                        </v>
      </c>
      <c r="G15" s="3">
        <f t="shared" si="4"/>
        <v>50</v>
      </c>
      <c r="H15" t="s">
        <v>1</v>
      </c>
    </row>
    <row r="16" spans="1:8" x14ac:dyDescent="0.25">
      <c r="A16">
        <v>15</v>
      </c>
      <c r="B16" t="s">
        <v>233</v>
      </c>
      <c r="C16" s="3">
        <f t="shared" si="0"/>
        <v>24</v>
      </c>
      <c r="D16" s="3">
        <f t="shared" si="1"/>
        <v>50</v>
      </c>
      <c r="E16" s="3">
        <f t="shared" si="2"/>
        <v>26</v>
      </c>
      <c r="F16" s="4" t="str">
        <f t="shared" si="3"/>
        <v xml:space="preserve">OwnersNoOfDefaultsWeight                          </v>
      </c>
      <c r="G16" s="3">
        <f t="shared" si="4"/>
        <v>50</v>
      </c>
      <c r="H16" t="s">
        <v>1</v>
      </c>
    </row>
    <row r="17" spans="1:8" x14ac:dyDescent="0.25">
      <c r="A17">
        <v>16</v>
      </c>
      <c r="B17" t="s">
        <v>234</v>
      </c>
      <c r="C17" s="3">
        <f t="shared" si="0"/>
        <v>27</v>
      </c>
      <c r="D17" s="3">
        <f t="shared" si="1"/>
        <v>50</v>
      </c>
      <c r="E17" s="3">
        <f t="shared" si="2"/>
        <v>23</v>
      </c>
      <c r="F17" s="4" t="str">
        <f t="shared" si="3"/>
        <v xml:space="preserve">OwnersNoOfTraceAlertsWeight                       </v>
      </c>
      <c r="G17" s="3">
        <f t="shared" si="4"/>
        <v>50</v>
      </c>
      <c r="H17" t="s">
        <v>1</v>
      </c>
    </row>
    <row r="18" spans="1:8" x14ac:dyDescent="0.25">
      <c r="A18">
        <v>17</v>
      </c>
      <c r="B18" t="s">
        <v>235</v>
      </c>
      <c r="C18" s="3">
        <f t="shared" si="0"/>
        <v>18</v>
      </c>
      <c r="D18" s="3">
        <f t="shared" si="1"/>
        <v>50</v>
      </c>
      <c r="E18" s="3">
        <f t="shared" si="2"/>
        <v>32</v>
      </c>
      <c r="F18" s="4" t="str">
        <f t="shared" si="3"/>
        <v xml:space="preserve">LoanRateTypeWeight                                </v>
      </c>
      <c r="G18" s="3">
        <f t="shared" si="4"/>
        <v>50</v>
      </c>
      <c r="H18" t="s">
        <v>2</v>
      </c>
    </row>
    <row r="19" spans="1:8" x14ac:dyDescent="0.25">
      <c r="A19">
        <v>18</v>
      </c>
      <c r="B19" t="s">
        <v>236</v>
      </c>
      <c r="C19" s="3">
        <f t="shared" si="0"/>
        <v>18</v>
      </c>
      <c r="D19" s="3">
        <f t="shared" si="1"/>
        <v>50</v>
      </c>
      <c r="E19" s="3">
        <f t="shared" si="2"/>
        <v>32</v>
      </c>
      <c r="F19" s="4" t="str">
        <f t="shared" si="3"/>
        <v xml:space="preserve">LoanMaturityWeight                                </v>
      </c>
      <c r="G19" s="3">
        <f t="shared" si="4"/>
        <v>50</v>
      </c>
      <c r="H19" t="s">
        <v>2</v>
      </c>
    </row>
    <row r="20" spans="1:8" x14ac:dyDescent="0.25">
      <c r="A20">
        <v>19</v>
      </c>
      <c r="B20" t="s">
        <v>237</v>
      </c>
      <c r="C20" s="3">
        <f t="shared" si="0"/>
        <v>33</v>
      </c>
      <c r="D20" s="3">
        <f t="shared" si="1"/>
        <v>50</v>
      </c>
      <c r="E20" s="3">
        <f t="shared" si="2"/>
        <v>17</v>
      </c>
      <c r="F20" s="4" t="str">
        <f t="shared" si="3"/>
        <v xml:space="preserve">BBSBankingRelationshipYearsWeight                 </v>
      </c>
      <c r="G20" s="3">
        <f t="shared" si="4"/>
        <v>50</v>
      </c>
      <c r="H20" t="s">
        <v>2</v>
      </c>
    </row>
    <row r="21" spans="1:8" x14ac:dyDescent="0.25">
      <c r="A21">
        <v>20</v>
      </c>
      <c r="B21" t="s">
        <v>238</v>
      </c>
      <c r="C21" s="3">
        <f t="shared" si="0"/>
        <v>26</v>
      </c>
      <c r="D21" s="3">
        <f t="shared" si="1"/>
        <v>50</v>
      </c>
      <c r="E21" s="3">
        <f t="shared" si="2"/>
        <v>24</v>
      </c>
      <c r="F21" s="4" t="str">
        <f t="shared" si="3"/>
        <v xml:space="preserve">BBSBankingProductsNoWeight                        </v>
      </c>
      <c r="G21" s="3">
        <f t="shared" si="4"/>
        <v>50</v>
      </c>
      <c r="H21" t="s">
        <v>2</v>
      </c>
    </row>
    <row r="22" spans="1:8" x14ac:dyDescent="0.25">
      <c r="A22">
        <v>21</v>
      </c>
      <c r="B22" t="s">
        <v>239</v>
      </c>
      <c r="C22" s="3">
        <f t="shared" si="0"/>
        <v>31</v>
      </c>
      <c r="D22" s="3">
        <f t="shared" si="1"/>
        <v>50</v>
      </c>
      <c r="E22" s="3">
        <f t="shared" si="2"/>
        <v>19</v>
      </c>
      <c r="F22" s="4" t="str">
        <f t="shared" si="3"/>
        <v xml:space="preserve">PastYearArrearIncidentsNoWeight                   </v>
      </c>
      <c r="G22" s="3">
        <f t="shared" si="4"/>
        <v>50</v>
      </c>
      <c r="H22" t="s">
        <v>2</v>
      </c>
    </row>
    <row r="23" spans="1:8" x14ac:dyDescent="0.25">
      <c r="A23">
        <v>22</v>
      </c>
      <c r="B23" t="s">
        <v>240</v>
      </c>
      <c r="C23" s="3">
        <f t="shared" si="0"/>
        <v>41</v>
      </c>
      <c r="D23" s="3">
        <f t="shared" si="1"/>
        <v>50</v>
      </c>
      <c r="E23" s="3">
        <f t="shared" si="2"/>
        <v>9</v>
      </c>
      <c r="F23" s="4" t="str">
        <f t="shared" si="3"/>
        <v xml:space="preserve">Past2YearsArrearLoansRenegotiatedNoWeight         </v>
      </c>
      <c r="G23" s="3">
        <f t="shared" si="4"/>
        <v>50</v>
      </c>
      <c r="H23" t="s">
        <v>2</v>
      </c>
    </row>
    <row r="24" spans="1:8" x14ac:dyDescent="0.25">
      <c r="B24" t="s">
        <v>241</v>
      </c>
      <c r="C24" s="3">
        <f t="shared" si="0"/>
        <v>29</v>
      </c>
      <c r="D24" s="3">
        <f t="shared" si="1"/>
        <v>50</v>
      </c>
      <c r="E24" s="3">
        <f t="shared" si="2"/>
        <v>21</v>
      </c>
      <c r="F24" s="4" t="str">
        <f t="shared" si="3"/>
        <v xml:space="preserve">PaidDebtExceedsDefaultsWeight                     </v>
      </c>
      <c r="G24" s="3">
        <f t="shared" si="4"/>
        <v>50</v>
      </c>
      <c r="H24" t="s">
        <v>2</v>
      </c>
    </row>
    <row r="25" spans="1:8" x14ac:dyDescent="0.25">
      <c r="A25">
        <v>23</v>
      </c>
      <c r="B25" t="s">
        <v>242</v>
      </c>
      <c r="C25" s="3">
        <f t="shared" si="0"/>
        <v>20</v>
      </c>
      <c r="D25" s="3">
        <f t="shared" si="1"/>
        <v>50</v>
      </c>
      <c r="E25" s="3">
        <f t="shared" si="2"/>
        <v>30</v>
      </c>
      <c r="F25" s="4" t="str">
        <f t="shared" si="3"/>
        <v xml:space="preserve">NoOfJudgementsWeight                              </v>
      </c>
      <c r="G25" s="3">
        <f t="shared" si="4"/>
        <v>50</v>
      </c>
      <c r="H25" t="s">
        <v>2</v>
      </c>
    </row>
    <row r="26" spans="1:8" x14ac:dyDescent="0.25">
      <c r="A26">
        <v>24</v>
      </c>
      <c r="B26" t="s">
        <v>243</v>
      </c>
      <c r="C26" s="3">
        <f t="shared" si="0"/>
        <v>18</v>
      </c>
      <c r="D26" s="3">
        <f t="shared" si="1"/>
        <v>50</v>
      </c>
      <c r="E26" s="3">
        <f t="shared" si="2"/>
        <v>32</v>
      </c>
      <c r="F26" s="4" t="str">
        <f t="shared" si="3"/>
        <v xml:space="preserve">NoOfDefaultsWeight                                </v>
      </c>
      <c r="G26" s="3">
        <f t="shared" si="4"/>
        <v>50</v>
      </c>
      <c r="H26" t="s">
        <v>2</v>
      </c>
    </row>
    <row r="27" spans="1:8" x14ac:dyDescent="0.25">
      <c r="A27">
        <v>25</v>
      </c>
      <c r="B27" t="s">
        <v>244</v>
      </c>
      <c r="C27" s="3">
        <f t="shared" si="0"/>
        <v>21</v>
      </c>
      <c r="D27" s="3">
        <f t="shared" si="1"/>
        <v>50</v>
      </c>
      <c r="E27" s="3">
        <f t="shared" si="2"/>
        <v>29</v>
      </c>
      <c r="F27" s="4" t="str">
        <f t="shared" si="3"/>
        <v xml:space="preserve">NoOfTraceAlertsWeight                             </v>
      </c>
      <c r="G27" s="3">
        <f t="shared" si="4"/>
        <v>50</v>
      </c>
      <c r="H27" t="s">
        <v>2</v>
      </c>
    </row>
    <row r="28" spans="1:8" x14ac:dyDescent="0.25">
      <c r="A28">
        <v>26</v>
      </c>
      <c r="B28" t="s">
        <v>245</v>
      </c>
      <c r="C28" s="3">
        <f t="shared" si="0"/>
        <v>33</v>
      </c>
      <c r="D28" s="3">
        <f t="shared" si="1"/>
        <v>50</v>
      </c>
      <c r="E28" s="3">
        <f t="shared" si="2"/>
        <v>17</v>
      </c>
      <c r="F28" s="4" t="str">
        <f t="shared" si="3"/>
        <v xml:space="preserve">CommitmentCategoryEffectiveWeight                 </v>
      </c>
      <c r="G28" s="3">
        <f t="shared" si="4"/>
        <v>50</v>
      </c>
      <c r="H28" t="s">
        <v>3</v>
      </c>
    </row>
    <row r="29" spans="1:8" x14ac:dyDescent="0.25">
      <c r="A29">
        <v>27</v>
      </c>
      <c r="B29" t="s">
        <v>246</v>
      </c>
      <c r="C29" s="3">
        <f t="shared" si="0"/>
        <v>32</v>
      </c>
      <c r="D29" s="3">
        <f t="shared" si="1"/>
        <v>50</v>
      </c>
      <c r="E29" s="3">
        <f t="shared" si="2"/>
        <v>18</v>
      </c>
      <c r="F29" s="4" t="str">
        <f t="shared" si="3"/>
        <v xml:space="preserve">IntegrityCategoryEffectiveWeight                  </v>
      </c>
      <c r="G29" s="3">
        <f t="shared" si="4"/>
        <v>50</v>
      </c>
      <c r="H29" t="s">
        <v>3</v>
      </c>
    </row>
    <row r="30" spans="1:8" x14ac:dyDescent="0.25">
      <c r="A30">
        <v>28</v>
      </c>
      <c r="B30" t="s">
        <v>247</v>
      </c>
      <c r="C30" s="3">
        <f t="shared" si="0"/>
        <v>41</v>
      </c>
      <c r="D30" s="3">
        <f t="shared" si="1"/>
        <v>50</v>
      </c>
      <c r="E30" s="3">
        <f t="shared" si="2"/>
        <v>9</v>
      </c>
      <c r="F30" s="4" t="str">
        <f t="shared" si="3"/>
        <v xml:space="preserve">InformationQualityCategoryEffectiveWeight         </v>
      </c>
      <c r="G30" s="3">
        <f t="shared" si="4"/>
        <v>50</v>
      </c>
      <c r="H30" t="s">
        <v>3</v>
      </c>
    </row>
    <row r="31" spans="1:8" x14ac:dyDescent="0.25">
      <c r="A31">
        <v>29</v>
      </c>
      <c r="B31" t="s">
        <v>248</v>
      </c>
      <c r="C31" s="3">
        <f t="shared" si="0"/>
        <v>33</v>
      </c>
      <c r="D31" s="3">
        <f t="shared" si="1"/>
        <v>50</v>
      </c>
      <c r="E31" s="3">
        <f t="shared" si="2"/>
        <v>17</v>
      </c>
      <c r="F31" s="4" t="str">
        <f t="shared" si="3"/>
        <v xml:space="preserve">LeadershipCategoryEffectiveWeight                 </v>
      </c>
      <c r="G31" s="3">
        <f t="shared" si="4"/>
        <v>50</v>
      </c>
      <c r="H31" t="s">
        <v>3</v>
      </c>
    </row>
    <row r="32" spans="1:8" x14ac:dyDescent="0.25">
      <c r="A32">
        <v>30</v>
      </c>
      <c r="B32" t="s">
        <v>249</v>
      </c>
      <c r="C32" s="3">
        <f t="shared" si="0"/>
        <v>31</v>
      </c>
      <c r="D32" s="3">
        <f t="shared" si="1"/>
        <v>50</v>
      </c>
      <c r="E32" s="3">
        <f t="shared" si="2"/>
        <v>19</v>
      </c>
      <c r="F32" s="4" t="str">
        <f t="shared" si="3"/>
        <v xml:space="preserve">StrategyCategoryEffectiveWeight                   </v>
      </c>
      <c r="G32" s="3">
        <f t="shared" si="4"/>
        <v>50</v>
      </c>
      <c r="H32" t="s">
        <v>3</v>
      </c>
    </row>
    <row r="33" spans="1:8" x14ac:dyDescent="0.25">
      <c r="A33">
        <v>31</v>
      </c>
      <c r="B33" t="s">
        <v>250</v>
      </c>
      <c r="C33" s="3">
        <f t="shared" si="0"/>
        <v>32</v>
      </c>
      <c r="D33" s="3">
        <f t="shared" si="1"/>
        <v>50</v>
      </c>
      <c r="E33" s="3">
        <f t="shared" si="2"/>
        <v>18</v>
      </c>
      <c r="F33" s="4" t="str">
        <f t="shared" si="3"/>
        <v xml:space="preserve">StructureCategoryEffectiveWeight                  </v>
      </c>
      <c r="G33" s="3">
        <f t="shared" si="4"/>
        <v>50</v>
      </c>
      <c r="H33" t="s">
        <v>3</v>
      </c>
    </row>
    <row r="34" spans="1:8" x14ac:dyDescent="0.25">
      <c r="A34">
        <v>32</v>
      </c>
      <c r="B34" t="s">
        <v>251</v>
      </c>
      <c r="C34" s="3">
        <f t="shared" si="0"/>
        <v>33</v>
      </c>
      <c r="D34" s="3">
        <f t="shared" si="1"/>
        <v>50</v>
      </c>
      <c r="E34" s="3">
        <f t="shared" si="2"/>
        <v>17</v>
      </c>
      <c r="F34" s="4" t="str">
        <f t="shared" si="3"/>
        <v xml:space="preserve">ManagementCategoryEffectiveWeight                 </v>
      </c>
      <c r="G34" s="3">
        <f t="shared" si="4"/>
        <v>50</v>
      </c>
      <c r="H34" t="s">
        <v>3</v>
      </c>
    </row>
    <row r="35" spans="1:8" x14ac:dyDescent="0.25">
      <c r="A35">
        <v>33</v>
      </c>
      <c r="B35" t="s">
        <v>252</v>
      </c>
      <c r="C35" s="3">
        <f t="shared" si="0"/>
        <v>37</v>
      </c>
      <c r="D35" s="3">
        <f t="shared" si="1"/>
        <v>50</v>
      </c>
      <c r="E35" s="3">
        <f t="shared" si="2"/>
        <v>13</v>
      </c>
      <c r="F35" s="4" t="str">
        <f t="shared" si="3"/>
        <v xml:space="preserve">SuccessionPlanCategoryEffectiveWeight             </v>
      </c>
      <c r="G35" s="3">
        <f t="shared" si="4"/>
        <v>50</v>
      </c>
      <c r="H35" t="s">
        <v>3</v>
      </c>
    </row>
    <row r="36" spans="1:8" x14ac:dyDescent="0.25">
      <c r="A36">
        <v>34</v>
      </c>
      <c r="B36" t="s">
        <v>253</v>
      </c>
      <c r="C36" s="3">
        <f t="shared" si="0"/>
        <v>43</v>
      </c>
      <c r="D36" s="3">
        <f t="shared" si="1"/>
        <v>50</v>
      </c>
      <c r="E36" s="3">
        <f t="shared" si="2"/>
        <v>7</v>
      </c>
      <c r="F36" s="4" t="str">
        <f t="shared" si="3"/>
        <v xml:space="preserve">OrganisationalDesignCategoryEffectiveWeight       </v>
      </c>
      <c r="G36" s="3">
        <f t="shared" si="4"/>
        <v>50</v>
      </c>
      <c r="H36" t="s">
        <v>3</v>
      </c>
    </row>
    <row r="37" spans="1:8" x14ac:dyDescent="0.25">
      <c r="A37">
        <v>35</v>
      </c>
      <c r="B37" t="s">
        <v>254</v>
      </c>
      <c r="C37" s="3">
        <f t="shared" si="0"/>
        <v>34</v>
      </c>
      <c r="D37" s="3">
        <f t="shared" si="1"/>
        <v>50</v>
      </c>
      <c r="E37" s="3">
        <f t="shared" si="2"/>
        <v>16</v>
      </c>
      <c r="F37" s="4" t="str">
        <f t="shared" si="3"/>
        <v xml:space="preserve">BusinessCyclicalityEffectiveWeight                </v>
      </c>
      <c r="G37" s="3">
        <f t="shared" si="4"/>
        <v>50</v>
      </c>
      <c r="H37" t="s">
        <v>297</v>
      </c>
    </row>
    <row r="38" spans="1:8" x14ac:dyDescent="0.25">
      <c r="A38">
        <v>36</v>
      </c>
      <c r="B38" t="s">
        <v>255</v>
      </c>
      <c r="C38" s="3">
        <f t="shared" si="0"/>
        <v>34</v>
      </c>
      <c r="D38" s="3">
        <f t="shared" si="1"/>
        <v>50</v>
      </c>
      <c r="E38" s="3">
        <f t="shared" si="2"/>
        <v>16</v>
      </c>
      <c r="F38" s="4" t="str">
        <f t="shared" si="3"/>
        <v xml:space="preserve">IndustryPerformanceEffectiveWeight                </v>
      </c>
      <c r="G38" s="3">
        <f t="shared" si="4"/>
        <v>50</v>
      </c>
      <c r="H38" t="s">
        <v>297</v>
      </c>
    </row>
    <row r="39" spans="1:8" x14ac:dyDescent="0.25">
      <c r="A39">
        <v>37</v>
      </c>
      <c r="B39" t="s">
        <v>256</v>
      </c>
      <c r="C39" s="3">
        <f t="shared" si="0"/>
        <v>22</v>
      </c>
      <c r="D39" s="3">
        <f t="shared" si="1"/>
        <v>50</v>
      </c>
      <c r="E39" s="3">
        <f t="shared" si="2"/>
        <v>28</v>
      </c>
      <c r="F39" s="4" t="str">
        <f t="shared" si="3"/>
        <v xml:space="preserve">PortersEffectiveWeight                            </v>
      </c>
      <c r="G39" s="3">
        <f t="shared" si="4"/>
        <v>50</v>
      </c>
      <c r="H39" t="s">
        <v>297</v>
      </c>
    </row>
    <row r="40" spans="1:8" x14ac:dyDescent="0.25">
      <c r="A40">
        <v>38</v>
      </c>
      <c r="B40" t="s">
        <v>257</v>
      </c>
      <c r="C40" s="3">
        <f t="shared" si="0"/>
        <v>44</v>
      </c>
      <c r="D40" s="3">
        <f t="shared" si="1"/>
        <v>50</v>
      </c>
      <c r="E40" s="3">
        <f t="shared" si="2"/>
        <v>6</v>
      </c>
      <c r="F40" s="4" t="str">
        <f t="shared" si="3"/>
        <v xml:space="preserve">OwnersPaidDebtExceedsDefaultsEffectiveWeight      </v>
      </c>
      <c r="G40" s="3">
        <f t="shared" si="4"/>
        <v>50</v>
      </c>
      <c r="H40" t="s">
        <v>1</v>
      </c>
    </row>
    <row r="41" spans="1:8" x14ac:dyDescent="0.25">
      <c r="A41">
        <v>39</v>
      </c>
      <c r="B41" t="s">
        <v>258</v>
      </c>
      <c r="C41" s="3">
        <f t="shared" si="0"/>
        <v>35</v>
      </c>
      <c r="D41" s="3">
        <f t="shared" si="1"/>
        <v>50</v>
      </c>
      <c r="E41" s="3">
        <f t="shared" si="2"/>
        <v>15</v>
      </c>
      <c r="F41" s="4" t="str">
        <f t="shared" si="3"/>
        <v xml:space="preserve">OwnersNoOfJudgementsEffectiveWeight               </v>
      </c>
      <c r="G41" s="3">
        <f t="shared" si="4"/>
        <v>50</v>
      </c>
      <c r="H41" t="s">
        <v>1</v>
      </c>
    </row>
    <row r="42" spans="1:8" x14ac:dyDescent="0.25">
      <c r="A42">
        <v>40</v>
      </c>
      <c r="B42" t="s">
        <v>259</v>
      </c>
      <c r="C42" s="3">
        <f t="shared" si="0"/>
        <v>33</v>
      </c>
      <c r="D42" s="3">
        <f t="shared" si="1"/>
        <v>50</v>
      </c>
      <c r="E42" s="3">
        <f t="shared" si="2"/>
        <v>17</v>
      </c>
      <c r="F42" s="4" t="str">
        <f t="shared" si="3"/>
        <v xml:space="preserve">OwnersNoOfDefaultsEffectiveWeight                 </v>
      </c>
      <c r="G42" s="3">
        <f t="shared" si="4"/>
        <v>50</v>
      </c>
      <c r="H42" t="s">
        <v>1</v>
      </c>
    </row>
    <row r="43" spans="1:8" x14ac:dyDescent="0.25">
      <c r="A43">
        <v>41</v>
      </c>
      <c r="B43" t="s">
        <v>260</v>
      </c>
      <c r="C43" s="3">
        <f t="shared" si="0"/>
        <v>36</v>
      </c>
      <c r="D43" s="3">
        <f t="shared" si="1"/>
        <v>50</v>
      </c>
      <c r="E43" s="3">
        <f t="shared" si="2"/>
        <v>14</v>
      </c>
      <c r="F43" s="4" t="str">
        <f t="shared" si="3"/>
        <v xml:space="preserve">OwnersNoOfTraceAlertsEffectiveWeight              </v>
      </c>
      <c r="G43" s="3">
        <f t="shared" si="4"/>
        <v>50</v>
      </c>
      <c r="H43" t="s">
        <v>1</v>
      </c>
    </row>
    <row r="44" spans="1:8" x14ac:dyDescent="0.25">
      <c r="A44">
        <v>42</v>
      </c>
      <c r="B44" t="s">
        <v>261</v>
      </c>
      <c r="C44" s="3">
        <f t="shared" si="0"/>
        <v>27</v>
      </c>
      <c r="D44" s="3">
        <f t="shared" si="1"/>
        <v>50</v>
      </c>
      <c r="E44" s="3">
        <f t="shared" si="2"/>
        <v>23</v>
      </c>
      <c r="F44" s="4" t="str">
        <f t="shared" si="3"/>
        <v xml:space="preserve">LoanRateTypeEffectiveWeight                       </v>
      </c>
      <c r="G44" s="3">
        <f t="shared" si="4"/>
        <v>50</v>
      </c>
      <c r="H44" t="s">
        <v>2</v>
      </c>
    </row>
    <row r="45" spans="1:8" x14ac:dyDescent="0.25">
      <c r="A45">
        <v>43</v>
      </c>
      <c r="B45" t="s">
        <v>262</v>
      </c>
      <c r="C45" s="3">
        <f t="shared" si="0"/>
        <v>27</v>
      </c>
      <c r="D45" s="3">
        <f t="shared" si="1"/>
        <v>50</v>
      </c>
      <c r="E45" s="3">
        <f t="shared" si="2"/>
        <v>23</v>
      </c>
      <c r="F45" s="4" t="str">
        <f t="shared" si="3"/>
        <v xml:space="preserve">LoanMaturityEffectiveWeight                       </v>
      </c>
      <c r="G45" s="3">
        <f t="shared" si="4"/>
        <v>50</v>
      </c>
      <c r="H45" t="s">
        <v>2</v>
      </c>
    </row>
    <row r="46" spans="1:8" x14ac:dyDescent="0.25">
      <c r="A46">
        <v>44</v>
      </c>
      <c r="B46" t="s">
        <v>263</v>
      </c>
      <c r="C46" s="3">
        <f t="shared" si="0"/>
        <v>42</v>
      </c>
      <c r="D46" s="3">
        <f t="shared" si="1"/>
        <v>50</v>
      </c>
      <c r="E46" s="3">
        <f t="shared" si="2"/>
        <v>8</v>
      </c>
      <c r="F46" s="4" t="str">
        <f t="shared" si="3"/>
        <v xml:space="preserve">BBSBankingRelationshipYearsEffectiveWeight        </v>
      </c>
      <c r="G46" s="3">
        <f t="shared" si="4"/>
        <v>50</v>
      </c>
      <c r="H46" t="s">
        <v>2</v>
      </c>
    </row>
    <row r="47" spans="1:8" x14ac:dyDescent="0.25">
      <c r="A47">
        <v>45</v>
      </c>
      <c r="B47" t="s">
        <v>264</v>
      </c>
      <c r="C47" s="3">
        <f t="shared" si="0"/>
        <v>35</v>
      </c>
      <c r="D47" s="3">
        <f t="shared" si="1"/>
        <v>50</v>
      </c>
      <c r="E47" s="3">
        <f t="shared" si="2"/>
        <v>15</v>
      </c>
      <c r="F47" s="4" t="str">
        <f t="shared" si="3"/>
        <v xml:space="preserve">BBSBankingProductsNoEffectiveWeight               </v>
      </c>
      <c r="G47" s="3">
        <f t="shared" si="4"/>
        <v>50</v>
      </c>
      <c r="H47" t="s">
        <v>2</v>
      </c>
    </row>
    <row r="48" spans="1:8" x14ac:dyDescent="0.25">
      <c r="A48">
        <v>46</v>
      </c>
      <c r="B48" t="s">
        <v>265</v>
      </c>
      <c r="C48" s="3">
        <f t="shared" si="0"/>
        <v>40</v>
      </c>
      <c r="D48" s="3">
        <f t="shared" si="1"/>
        <v>50</v>
      </c>
      <c r="E48" s="3">
        <f t="shared" si="2"/>
        <v>10</v>
      </c>
      <c r="F48" s="4" t="str">
        <f t="shared" si="3"/>
        <v xml:space="preserve">PastYearArrearIncidentsNoEffectiveWeight          </v>
      </c>
      <c r="G48" s="3">
        <f t="shared" si="4"/>
        <v>50</v>
      </c>
      <c r="H48" t="s">
        <v>2</v>
      </c>
    </row>
    <row r="49" spans="1:8" x14ac:dyDescent="0.25">
      <c r="A49">
        <v>47</v>
      </c>
      <c r="B49" t="s">
        <v>266</v>
      </c>
      <c r="C49" s="3">
        <f t="shared" si="0"/>
        <v>50</v>
      </c>
      <c r="D49" s="3">
        <f t="shared" si="1"/>
        <v>50</v>
      </c>
      <c r="E49" s="3">
        <f t="shared" si="2"/>
        <v>0</v>
      </c>
      <c r="F49" s="4" t="str">
        <f t="shared" si="3"/>
        <v>Past2YearsArrearLoansRenegotiatedNoEffectiveWeight</v>
      </c>
      <c r="G49" s="3">
        <f t="shared" si="4"/>
        <v>50</v>
      </c>
      <c r="H49" t="s">
        <v>2</v>
      </c>
    </row>
    <row r="50" spans="1:8" x14ac:dyDescent="0.25">
      <c r="A50">
        <v>48</v>
      </c>
      <c r="B50" t="s">
        <v>267</v>
      </c>
      <c r="C50" s="3">
        <f t="shared" si="0"/>
        <v>38</v>
      </c>
      <c r="D50" s="3">
        <f t="shared" si="1"/>
        <v>50</v>
      </c>
      <c r="E50" s="3">
        <f t="shared" si="2"/>
        <v>12</v>
      </c>
      <c r="F50" s="4" t="str">
        <f t="shared" si="3"/>
        <v xml:space="preserve">PaidDebtExceedsDefaultsEffectiveWeight            </v>
      </c>
      <c r="G50" s="3">
        <f t="shared" si="4"/>
        <v>50</v>
      </c>
      <c r="H50" t="s">
        <v>2</v>
      </c>
    </row>
    <row r="51" spans="1:8" x14ac:dyDescent="0.25">
      <c r="A51">
        <v>49</v>
      </c>
      <c r="B51" t="s">
        <v>268</v>
      </c>
      <c r="C51" s="3">
        <f t="shared" si="0"/>
        <v>29</v>
      </c>
      <c r="D51" s="3">
        <f t="shared" si="1"/>
        <v>50</v>
      </c>
      <c r="E51" s="3">
        <f t="shared" si="2"/>
        <v>21</v>
      </c>
      <c r="F51" s="4" t="str">
        <f t="shared" si="3"/>
        <v xml:space="preserve">NoOfJudgementsEffectiveWeight                     </v>
      </c>
      <c r="G51" s="3">
        <f t="shared" si="4"/>
        <v>50</v>
      </c>
      <c r="H51" t="s">
        <v>2</v>
      </c>
    </row>
    <row r="52" spans="1:8" x14ac:dyDescent="0.25">
      <c r="A52">
        <v>50</v>
      </c>
      <c r="B52" t="s">
        <v>269</v>
      </c>
      <c r="C52" s="3">
        <f t="shared" si="0"/>
        <v>27</v>
      </c>
      <c r="D52" s="3">
        <f t="shared" si="1"/>
        <v>50</v>
      </c>
      <c r="E52" s="3">
        <f t="shared" si="2"/>
        <v>23</v>
      </c>
      <c r="F52" s="4" t="str">
        <f t="shared" si="3"/>
        <v xml:space="preserve">NoOfDefaultsEffectiveWeight                       </v>
      </c>
      <c r="G52" s="3">
        <f t="shared" si="4"/>
        <v>50</v>
      </c>
      <c r="H52" t="s">
        <v>2</v>
      </c>
    </row>
    <row r="53" spans="1:8" x14ac:dyDescent="0.25">
      <c r="A53">
        <v>51</v>
      </c>
      <c r="B53" t="s">
        <v>270</v>
      </c>
      <c r="C53" s="3">
        <f t="shared" si="0"/>
        <v>30</v>
      </c>
      <c r="D53" s="3">
        <f t="shared" si="1"/>
        <v>50</v>
      </c>
      <c r="E53" s="3">
        <f t="shared" si="2"/>
        <v>20</v>
      </c>
      <c r="F53" s="4" t="str">
        <f t="shared" si="3"/>
        <v xml:space="preserve">NoOfTraceAlertsEffectiveWeight                    </v>
      </c>
      <c r="G53" s="3">
        <f t="shared" si="4"/>
        <v>50</v>
      </c>
      <c r="H53" t="s">
        <v>2</v>
      </c>
    </row>
    <row r="54" spans="1:8" x14ac:dyDescent="0.25">
      <c r="A54">
        <v>52</v>
      </c>
      <c r="B54" t="s">
        <v>271</v>
      </c>
      <c r="C54" s="3">
        <f t="shared" si="0"/>
        <v>23</v>
      </c>
      <c r="D54" s="3">
        <f t="shared" si="1"/>
        <v>50</v>
      </c>
      <c r="E54" s="3">
        <f t="shared" si="2"/>
        <v>27</v>
      </c>
      <c r="F54" s="4" t="str">
        <f t="shared" si="3"/>
        <v xml:space="preserve">CommitmentCategoryScore                           </v>
      </c>
      <c r="G54" s="3">
        <f t="shared" si="4"/>
        <v>50</v>
      </c>
      <c r="H54" t="s">
        <v>3</v>
      </c>
    </row>
    <row r="55" spans="1:8" x14ac:dyDescent="0.25">
      <c r="A55">
        <v>53</v>
      </c>
      <c r="B55" t="s">
        <v>272</v>
      </c>
      <c r="C55" s="3">
        <f t="shared" si="0"/>
        <v>22</v>
      </c>
      <c r="D55" s="3">
        <f t="shared" si="1"/>
        <v>50</v>
      </c>
      <c r="E55" s="3">
        <f t="shared" si="2"/>
        <v>28</v>
      </c>
      <c r="F55" s="4" t="str">
        <f t="shared" si="3"/>
        <v xml:space="preserve">IntegrityCategoryScore                            </v>
      </c>
      <c r="G55" s="3">
        <f t="shared" si="4"/>
        <v>50</v>
      </c>
      <c r="H55" t="s">
        <v>3</v>
      </c>
    </row>
    <row r="56" spans="1:8" x14ac:dyDescent="0.25">
      <c r="A56">
        <v>54</v>
      </c>
      <c r="B56" t="s">
        <v>273</v>
      </c>
      <c r="C56" s="3">
        <f t="shared" si="0"/>
        <v>31</v>
      </c>
      <c r="D56" s="3">
        <f t="shared" si="1"/>
        <v>50</v>
      </c>
      <c r="E56" s="3">
        <f t="shared" si="2"/>
        <v>19</v>
      </c>
      <c r="F56" s="4" t="str">
        <f t="shared" si="3"/>
        <v xml:space="preserve">InformationQualityCategoryScore                   </v>
      </c>
      <c r="G56" s="3">
        <f t="shared" si="4"/>
        <v>50</v>
      </c>
      <c r="H56" t="s">
        <v>3</v>
      </c>
    </row>
    <row r="57" spans="1:8" x14ac:dyDescent="0.25">
      <c r="A57">
        <v>55</v>
      </c>
      <c r="B57" t="s">
        <v>274</v>
      </c>
      <c r="C57" s="3">
        <f t="shared" si="0"/>
        <v>23</v>
      </c>
      <c r="D57" s="3">
        <f t="shared" si="1"/>
        <v>50</v>
      </c>
      <c r="E57" s="3">
        <f t="shared" si="2"/>
        <v>27</v>
      </c>
      <c r="F57" s="4" t="str">
        <f t="shared" si="3"/>
        <v xml:space="preserve">LeadershipCategoryScore                           </v>
      </c>
      <c r="G57" s="3">
        <f t="shared" si="4"/>
        <v>50</v>
      </c>
      <c r="H57" t="s">
        <v>3</v>
      </c>
    </row>
    <row r="58" spans="1:8" x14ac:dyDescent="0.25">
      <c r="A58">
        <v>56</v>
      </c>
      <c r="B58" t="s">
        <v>275</v>
      </c>
      <c r="C58" s="3">
        <f t="shared" si="0"/>
        <v>21</v>
      </c>
      <c r="D58" s="3">
        <f t="shared" si="1"/>
        <v>50</v>
      </c>
      <c r="E58" s="3">
        <f t="shared" si="2"/>
        <v>29</v>
      </c>
      <c r="F58" s="4" t="str">
        <f t="shared" si="3"/>
        <v xml:space="preserve">StrategyCategoryScore                             </v>
      </c>
      <c r="G58" s="3">
        <f t="shared" si="4"/>
        <v>50</v>
      </c>
      <c r="H58" t="s">
        <v>3</v>
      </c>
    </row>
    <row r="59" spans="1:8" x14ac:dyDescent="0.25">
      <c r="A59">
        <v>57</v>
      </c>
      <c r="B59" t="s">
        <v>276</v>
      </c>
      <c r="C59" s="3">
        <f t="shared" si="0"/>
        <v>22</v>
      </c>
      <c r="D59" s="3">
        <f t="shared" si="1"/>
        <v>50</v>
      </c>
      <c r="E59" s="3">
        <f t="shared" si="2"/>
        <v>28</v>
      </c>
      <c r="F59" s="4" t="str">
        <f t="shared" si="3"/>
        <v xml:space="preserve">StructureCategoryScore                            </v>
      </c>
      <c r="G59" s="3">
        <f t="shared" si="4"/>
        <v>50</v>
      </c>
      <c r="H59" t="s">
        <v>3</v>
      </c>
    </row>
    <row r="60" spans="1:8" x14ac:dyDescent="0.25">
      <c r="A60">
        <v>58</v>
      </c>
      <c r="B60" t="s">
        <v>277</v>
      </c>
      <c r="C60" s="3">
        <f t="shared" si="0"/>
        <v>23</v>
      </c>
      <c r="D60" s="3">
        <f t="shared" si="1"/>
        <v>50</v>
      </c>
      <c r="E60" s="3">
        <f t="shared" si="2"/>
        <v>27</v>
      </c>
      <c r="F60" s="4" t="str">
        <f t="shared" si="3"/>
        <v xml:space="preserve">ManagementCategoryScore                           </v>
      </c>
      <c r="G60" s="3">
        <f t="shared" si="4"/>
        <v>50</v>
      </c>
      <c r="H60" t="s">
        <v>3</v>
      </c>
    </row>
    <row r="61" spans="1:8" x14ac:dyDescent="0.25">
      <c r="A61">
        <v>59</v>
      </c>
      <c r="B61" t="s">
        <v>278</v>
      </c>
      <c r="C61" s="3">
        <f t="shared" si="0"/>
        <v>27</v>
      </c>
      <c r="D61" s="3">
        <f t="shared" si="1"/>
        <v>50</v>
      </c>
      <c r="E61" s="3">
        <f t="shared" si="2"/>
        <v>23</v>
      </c>
      <c r="F61" s="4" t="str">
        <f t="shared" si="3"/>
        <v xml:space="preserve">SuccessionPlanCategoryScore                       </v>
      </c>
      <c r="G61" s="3">
        <f t="shared" si="4"/>
        <v>50</v>
      </c>
      <c r="H61" t="s">
        <v>3</v>
      </c>
    </row>
    <row r="62" spans="1:8" x14ac:dyDescent="0.25">
      <c r="A62">
        <v>60</v>
      </c>
      <c r="B62" t="s">
        <v>279</v>
      </c>
      <c r="C62" s="3">
        <f t="shared" si="0"/>
        <v>33</v>
      </c>
      <c r="D62" s="3">
        <f t="shared" si="1"/>
        <v>50</v>
      </c>
      <c r="E62" s="3">
        <f t="shared" si="2"/>
        <v>17</v>
      </c>
      <c r="F62" s="4" t="str">
        <f t="shared" si="3"/>
        <v xml:space="preserve">OrganisationalDesignCategoryScore                 </v>
      </c>
      <c r="G62" s="3">
        <f t="shared" si="4"/>
        <v>50</v>
      </c>
      <c r="H62" t="s">
        <v>3</v>
      </c>
    </row>
    <row r="63" spans="1:8" x14ac:dyDescent="0.25">
      <c r="A63">
        <v>61</v>
      </c>
      <c r="B63" t="s">
        <v>280</v>
      </c>
      <c r="C63" s="3">
        <f t="shared" si="0"/>
        <v>24</v>
      </c>
      <c r="D63" s="3">
        <f t="shared" si="1"/>
        <v>50</v>
      </c>
      <c r="E63" s="3">
        <f t="shared" si="2"/>
        <v>26</v>
      </c>
      <c r="F63" s="4" t="str">
        <f t="shared" si="3"/>
        <v xml:space="preserve">BusinessCyclicalityScore                          </v>
      </c>
      <c r="G63" s="3">
        <f t="shared" si="4"/>
        <v>50</v>
      </c>
      <c r="H63" t="s">
        <v>297</v>
      </c>
    </row>
    <row r="64" spans="1:8" x14ac:dyDescent="0.25">
      <c r="A64">
        <v>62</v>
      </c>
      <c r="B64" t="s">
        <v>281</v>
      </c>
      <c r="C64" s="3">
        <f t="shared" si="0"/>
        <v>24</v>
      </c>
      <c r="D64" s="3">
        <f t="shared" si="1"/>
        <v>50</v>
      </c>
      <c r="E64" s="3">
        <f t="shared" si="2"/>
        <v>26</v>
      </c>
      <c r="F64" s="4" t="str">
        <f t="shared" si="3"/>
        <v xml:space="preserve">IndustryPerformanceScore                          </v>
      </c>
      <c r="G64" s="3">
        <f t="shared" si="4"/>
        <v>50</v>
      </c>
      <c r="H64" t="s">
        <v>297</v>
      </c>
    </row>
    <row r="65" spans="1:8" x14ac:dyDescent="0.25">
      <c r="A65">
        <v>63</v>
      </c>
      <c r="B65" t="s">
        <v>282</v>
      </c>
      <c r="C65" s="3">
        <f t="shared" si="0"/>
        <v>12</v>
      </c>
      <c r="D65" s="3">
        <f t="shared" si="1"/>
        <v>50</v>
      </c>
      <c r="E65" s="3">
        <f t="shared" si="2"/>
        <v>38</v>
      </c>
      <c r="F65" s="4" t="str">
        <f t="shared" si="3"/>
        <v xml:space="preserve">PortersScore                                      </v>
      </c>
      <c r="G65" s="3">
        <f t="shared" si="4"/>
        <v>50</v>
      </c>
      <c r="H65" t="s">
        <v>297</v>
      </c>
    </row>
    <row r="66" spans="1:8" x14ac:dyDescent="0.25">
      <c r="A66">
        <v>64</v>
      </c>
      <c r="B66" t="s">
        <v>283</v>
      </c>
      <c r="C66" s="3">
        <f t="shared" si="0"/>
        <v>34</v>
      </c>
      <c r="D66" s="3">
        <f t="shared" si="1"/>
        <v>50</v>
      </c>
      <c r="E66" s="3">
        <f t="shared" si="2"/>
        <v>16</v>
      </c>
      <c r="F66" s="4" t="str">
        <f t="shared" si="3"/>
        <v xml:space="preserve">OwnersPaidDebtExceedsDefaultsScore                </v>
      </c>
      <c r="G66" s="3">
        <f t="shared" si="4"/>
        <v>50</v>
      </c>
      <c r="H66" t="s">
        <v>1</v>
      </c>
    </row>
    <row r="67" spans="1:8" x14ac:dyDescent="0.25">
      <c r="A67">
        <v>65</v>
      </c>
      <c r="B67" t="s">
        <v>284</v>
      </c>
      <c r="C67" s="3">
        <f t="shared" ref="C67:C79" si="5">LEN(B67)</f>
        <v>25</v>
      </c>
      <c r="D67" s="3">
        <f t="shared" ref="D67:D79" si="6">MAX(C:C)</f>
        <v>50</v>
      </c>
      <c r="E67" s="3">
        <f t="shared" ref="E67:E79" si="7">D67-C67</f>
        <v>25</v>
      </c>
      <c r="F67" s="4" t="str">
        <f t="shared" ref="F67:F79" si="8">B67&amp;REPT(" ",E67)</f>
        <v xml:space="preserve">OwnersNoOfJudgementsScore                         </v>
      </c>
      <c r="G67" s="3">
        <f t="shared" ref="G67:G79" si="9">LEN(F67)</f>
        <v>50</v>
      </c>
      <c r="H67" t="s">
        <v>1</v>
      </c>
    </row>
    <row r="68" spans="1:8" x14ac:dyDescent="0.25">
      <c r="A68">
        <v>66</v>
      </c>
      <c r="B68" t="s">
        <v>285</v>
      </c>
      <c r="C68" s="3">
        <f t="shared" si="5"/>
        <v>23</v>
      </c>
      <c r="D68" s="3">
        <f t="shared" si="6"/>
        <v>50</v>
      </c>
      <c r="E68" s="3">
        <f t="shared" si="7"/>
        <v>27</v>
      </c>
      <c r="F68" s="4" t="str">
        <f t="shared" si="8"/>
        <v xml:space="preserve">OwnersNoOfDefaultsScore                           </v>
      </c>
      <c r="G68" s="3">
        <f t="shared" si="9"/>
        <v>50</v>
      </c>
      <c r="H68" t="s">
        <v>1</v>
      </c>
    </row>
    <row r="69" spans="1:8" x14ac:dyDescent="0.25">
      <c r="A69">
        <v>67</v>
      </c>
      <c r="B69" t="s">
        <v>286</v>
      </c>
      <c r="C69" s="3">
        <f t="shared" si="5"/>
        <v>26</v>
      </c>
      <c r="D69" s="3">
        <f t="shared" si="6"/>
        <v>50</v>
      </c>
      <c r="E69" s="3">
        <f t="shared" si="7"/>
        <v>24</v>
      </c>
      <c r="F69" s="4" t="str">
        <f t="shared" si="8"/>
        <v xml:space="preserve">OwnersNoOfTraceAlertsScore                        </v>
      </c>
      <c r="G69" s="3">
        <f t="shared" si="9"/>
        <v>50</v>
      </c>
      <c r="H69" t="s">
        <v>1</v>
      </c>
    </row>
    <row r="70" spans="1:8" x14ac:dyDescent="0.25">
      <c r="A70">
        <v>68</v>
      </c>
      <c r="B70" t="s">
        <v>287</v>
      </c>
      <c r="C70" s="3">
        <f t="shared" si="5"/>
        <v>17</v>
      </c>
      <c r="D70" s="3">
        <f t="shared" si="6"/>
        <v>50</v>
      </c>
      <c r="E70" s="3">
        <f t="shared" si="7"/>
        <v>33</v>
      </c>
      <c r="F70" s="4" t="str">
        <f t="shared" si="8"/>
        <v xml:space="preserve">LoanRateTypeScore                                 </v>
      </c>
      <c r="G70" s="3">
        <f t="shared" si="9"/>
        <v>50</v>
      </c>
      <c r="H70" t="s">
        <v>2</v>
      </c>
    </row>
    <row r="71" spans="1:8" x14ac:dyDescent="0.25">
      <c r="A71">
        <v>69</v>
      </c>
      <c r="B71" t="s">
        <v>288</v>
      </c>
      <c r="C71" s="3">
        <f t="shared" si="5"/>
        <v>17</v>
      </c>
      <c r="D71" s="3">
        <f t="shared" si="6"/>
        <v>50</v>
      </c>
      <c r="E71" s="3">
        <f t="shared" si="7"/>
        <v>33</v>
      </c>
      <c r="F71" s="4" t="str">
        <f t="shared" si="8"/>
        <v xml:space="preserve">LoanMaturityScore                                 </v>
      </c>
      <c r="G71" s="3">
        <f t="shared" si="9"/>
        <v>50</v>
      </c>
      <c r="H71" t="s">
        <v>2</v>
      </c>
    </row>
    <row r="72" spans="1:8" x14ac:dyDescent="0.25">
      <c r="A72">
        <v>70</v>
      </c>
      <c r="B72" t="s">
        <v>289</v>
      </c>
      <c r="C72" s="3">
        <f t="shared" si="5"/>
        <v>32</v>
      </c>
      <c r="D72" s="3">
        <f t="shared" si="6"/>
        <v>50</v>
      </c>
      <c r="E72" s="3">
        <f t="shared" si="7"/>
        <v>18</v>
      </c>
      <c r="F72" s="4" t="str">
        <f t="shared" si="8"/>
        <v xml:space="preserve">BBSBankingRelationshipYearsScore                  </v>
      </c>
      <c r="G72" s="3">
        <f t="shared" si="9"/>
        <v>50</v>
      </c>
      <c r="H72" t="s">
        <v>2</v>
      </c>
    </row>
    <row r="73" spans="1:8" x14ac:dyDescent="0.25">
      <c r="A73">
        <v>71</v>
      </c>
      <c r="B73" t="s">
        <v>290</v>
      </c>
      <c r="C73" s="3">
        <f t="shared" si="5"/>
        <v>25</v>
      </c>
      <c r="D73" s="3">
        <f t="shared" si="6"/>
        <v>50</v>
      </c>
      <c r="E73" s="3">
        <f t="shared" si="7"/>
        <v>25</v>
      </c>
      <c r="F73" s="4" t="str">
        <f t="shared" si="8"/>
        <v xml:space="preserve">BBSBankingProductsNoScore                         </v>
      </c>
      <c r="G73" s="3">
        <f t="shared" si="9"/>
        <v>50</v>
      </c>
      <c r="H73" t="s">
        <v>2</v>
      </c>
    </row>
    <row r="74" spans="1:8" x14ac:dyDescent="0.25">
      <c r="A74">
        <v>72</v>
      </c>
      <c r="B74" t="s">
        <v>291</v>
      </c>
      <c r="C74" s="3">
        <f t="shared" si="5"/>
        <v>30</v>
      </c>
      <c r="D74" s="3">
        <f t="shared" si="6"/>
        <v>50</v>
      </c>
      <c r="E74" s="3">
        <f t="shared" si="7"/>
        <v>20</v>
      </c>
      <c r="F74" s="4" t="str">
        <f t="shared" si="8"/>
        <v xml:space="preserve">PastYearArrearIncidentsNoScore                    </v>
      </c>
      <c r="G74" s="3">
        <f t="shared" si="9"/>
        <v>50</v>
      </c>
      <c r="H74" t="s">
        <v>2</v>
      </c>
    </row>
    <row r="75" spans="1:8" x14ac:dyDescent="0.25">
      <c r="A75">
        <v>73</v>
      </c>
      <c r="B75" t="s">
        <v>292</v>
      </c>
      <c r="C75" s="3">
        <f t="shared" si="5"/>
        <v>40</v>
      </c>
      <c r="D75" s="3">
        <f t="shared" si="6"/>
        <v>50</v>
      </c>
      <c r="E75" s="3">
        <f t="shared" si="7"/>
        <v>10</v>
      </c>
      <c r="F75" s="4" t="str">
        <f t="shared" si="8"/>
        <v xml:space="preserve">Past2YearsArrearLoansRenegotiatedNoScore          </v>
      </c>
      <c r="G75" s="3">
        <f t="shared" si="9"/>
        <v>50</v>
      </c>
      <c r="H75" t="s">
        <v>2</v>
      </c>
    </row>
    <row r="76" spans="1:8" x14ac:dyDescent="0.25">
      <c r="A76">
        <v>74</v>
      </c>
      <c r="B76" t="s">
        <v>293</v>
      </c>
      <c r="C76" s="3">
        <f t="shared" si="5"/>
        <v>28</v>
      </c>
      <c r="D76" s="3">
        <f t="shared" si="6"/>
        <v>50</v>
      </c>
      <c r="E76" s="3">
        <f t="shared" si="7"/>
        <v>22</v>
      </c>
      <c r="F76" s="4" t="str">
        <f t="shared" si="8"/>
        <v xml:space="preserve">PaidDebtExceedsDefaultsScore                      </v>
      </c>
      <c r="G76" s="3">
        <f t="shared" si="9"/>
        <v>50</v>
      </c>
      <c r="H76" t="s">
        <v>2</v>
      </c>
    </row>
    <row r="77" spans="1:8" x14ac:dyDescent="0.25">
      <c r="A77">
        <v>75</v>
      </c>
      <c r="B77" t="s">
        <v>294</v>
      </c>
      <c r="C77" s="3">
        <f t="shared" si="5"/>
        <v>19</v>
      </c>
      <c r="D77" s="3">
        <f t="shared" si="6"/>
        <v>50</v>
      </c>
      <c r="E77" s="3">
        <f t="shared" si="7"/>
        <v>31</v>
      </c>
      <c r="F77" s="4" t="str">
        <f t="shared" si="8"/>
        <v xml:space="preserve">NoOfJudgementsScore                               </v>
      </c>
      <c r="G77" s="3">
        <f t="shared" si="9"/>
        <v>50</v>
      </c>
      <c r="H77" t="s">
        <v>2</v>
      </c>
    </row>
    <row r="78" spans="1:8" x14ac:dyDescent="0.25">
      <c r="A78">
        <v>76</v>
      </c>
      <c r="B78" t="s">
        <v>295</v>
      </c>
      <c r="C78" s="3">
        <f t="shared" si="5"/>
        <v>17</v>
      </c>
      <c r="D78" s="3">
        <f t="shared" si="6"/>
        <v>50</v>
      </c>
      <c r="E78" s="3">
        <f t="shared" si="7"/>
        <v>33</v>
      </c>
      <c r="F78" s="4" t="str">
        <f t="shared" si="8"/>
        <v xml:space="preserve">NoOfDefaultsScore                                 </v>
      </c>
      <c r="G78" s="3">
        <f t="shared" si="9"/>
        <v>50</v>
      </c>
      <c r="H78" t="s">
        <v>2</v>
      </c>
    </row>
    <row r="79" spans="1:8" x14ac:dyDescent="0.25">
      <c r="A79">
        <v>77</v>
      </c>
      <c r="B79" t="s">
        <v>296</v>
      </c>
      <c r="C79" s="3">
        <f t="shared" si="5"/>
        <v>20</v>
      </c>
      <c r="D79" s="3">
        <f t="shared" si="6"/>
        <v>50</v>
      </c>
      <c r="E79" s="3">
        <f t="shared" si="7"/>
        <v>30</v>
      </c>
      <c r="F79" s="4" t="str">
        <f t="shared" si="8"/>
        <v xml:space="preserve">NoOfTraceAlertsScore                              </v>
      </c>
      <c r="G79" s="3">
        <f t="shared" si="9"/>
        <v>50</v>
      </c>
      <c r="H7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D1" workbookViewId="0">
      <selection activeCell="E16" sqref="E16"/>
    </sheetView>
  </sheetViews>
  <sheetFormatPr defaultRowHeight="15" x14ac:dyDescent="0.25"/>
  <cols>
    <col min="1" max="1" width="39.140625" bestFit="1" customWidth="1"/>
    <col min="2" max="2" width="23.85546875" bestFit="1" customWidth="1"/>
    <col min="3" max="4" width="55.140625" bestFit="1" customWidth="1"/>
    <col min="5" max="5" width="54.85546875" bestFit="1" customWidth="1"/>
    <col min="6" max="7" width="45.28515625" bestFit="1" customWidth="1"/>
    <col min="8" max="8" width="11.28515625" bestFit="1" customWidth="1"/>
    <col min="9" max="9" width="15.5703125" bestFit="1" customWidth="1"/>
  </cols>
  <sheetData>
    <row r="1" spans="1:9" x14ac:dyDescent="0.25">
      <c r="A1" s="1" t="str">
        <f>"("&amp;Settings!F3</f>
        <v xml:space="preserve">(charecteristic                        </v>
      </c>
      <c r="B1" s="1" t="str">
        <f>Settings!J3</f>
        <v xml:space="preserve">table_name                </v>
      </c>
      <c r="C1" s="1" t="str">
        <f>Settings!M3</f>
        <v xml:space="preserve">weight_in_table                             </v>
      </c>
      <c r="D1" s="1" t="str">
        <f>Settings!O3</f>
        <v xml:space="preserve">big_firm_effective_weight                              </v>
      </c>
      <c r="E1" s="1" t="str">
        <f>Settings!Q3</f>
        <v xml:space="preserve">small_firm_effective_weight                            </v>
      </c>
      <c r="F1" s="1" t="str">
        <f>Settings!S3</f>
        <v xml:space="preserve">big_firm_max_score                           </v>
      </c>
      <c r="G1" s="1" t="str">
        <f>Settings!U3</f>
        <v xml:space="preserve">small_firm_max_score                        </v>
      </c>
      <c r="H1" s="1" t="s">
        <v>218</v>
      </c>
      <c r="I1" s="1" t="s">
        <v>217</v>
      </c>
    </row>
    <row r="2" spans="1:9" x14ac:dyDescent="0.25">
      <c r="A2" t="str">
        <f>"('"&amp;Settings!F4&amp;"'"</f>
        <v>('$bfFinancialAnalysis                '</v>
      </c>
      <c r="B2" t="str">
        <f>"'"&amp;Settings!J4&amp;"'"</f>
        <v>'GlobalSettings          '</v>
      </c>
      <c r="C2" t="str">
        <f>"'"&amp;Settings!M4&amp;"'"</f>
        <v>'bfFinancialAnalysisPercentage             '</v>
      </c>
      <c r="D2" t="str">
        <f>"'"&amp;Settings!O4&amp;"'"</f>
        <v>'null                                                 '</v>
      </c>
      <c r="E2" s="13" t="str">
        <f>Settings!Q4</f>
        <v xml:space="preserve">null                                                 </v>
      </c>
      <c r="F2" t="str">
        <f>"'"&amp;Settings!S4&amp;"'"</f>
        <v>'null                                       '</v>
      </c>
      <c r="G2" t="str">
        <f>"'"&amp;Settings!U4&amp;"'"</f>
        <v>'null                                       '</v>
      </c>
      <c r="H2" s="10" t="s">
        <v>204</v>
      </c>
      <c r="I2" s="10" t="s">
        <v>205</v>
      </c>
    </row>
    <row r="3" spans="1:9" x14ac:dyDescent="0.25">
      <c r="A3" t="str">
        <f>"('"&amp;Settings!F5&amp;"'"</f>
        <v>('$bfManagementAnalysis               '</v>
      </c>
      <c r="B3" t="str">
        <f>"'"&amp;Settings!J5&amp;"'"</f>
        <v>'GlobalSettings          '</v>
      </c>
      <c r="C3" t="str">
        <f>"'"&amp;Settings!M5&amp;"'"</f>
        <v>'bfManagementAnalysisPercentage            '</v>
      </c>
      <c r="D3" t="str">
        <f>"'"&amp;Settings!O5&amp;"'"</f>
        <v>'null                                                 '</v>
      </c>
      <c r="E3" s="13" t="str">
        <f>Settings!Q5</f>
        <v xml:space="preserve">null                                                 </v>
      </c>
      <c r="F3" t="str">
        <f>"'"&amp;Settings!S5&amp;"'"</f>
        <v>'null                                       '</v>
      </c>
      <c r="G3" t="str">
        <f>"'"&amp;Settings!U5&amp;"'"</f>
        <v>'null                                       '</v>
      </c>
      <c r="H3" s="10" t="s">
        <v>204</v>
      </c>
      <c r="I3" s="10" t="s">
        <v>205</v>
      </c>
    </row>
    <row r="4" spans="1:9" x14ac:dyDescent="0.25">
      <c r="A4" t="str">
        <f>"('"&amp;Settings!F6&amp;"'"</f>
        <v>('$bfIndustryAnalysis                 '</v>
      </c>
      <c r="B4" t="str">
        <f>"'"&amp;Settings!J6&amp;"'"</f>
        <v>'GlobalSettings          '</v>
      </c>
      <c r="C4" t="str">
        <f>"'"&amp;Settings!M6&amp;"'"</f>
        <v>'bfIndustryAnalysisPercentage              '</v>
      </c>
      <c r="D4" t="str">
        <f>"'"&amp;Settings!O6&amp;"'"</f>
        <v>'null                                                 '</v>
      </c>
      <c r="E4" s="13" t="str">
        <f>Settings!Q6</f>
        <v xml:space="preserve">null                                                 </v>
      </c>
      <c r="F4" t="str">
        <f>"'"&amp;Settings!S6&amp;"'"</f>
        <v>'null                                       '</v>
      </c>
      <c r="G4" t="str">
        <f>"'"&amp;Settings!U6&amp;"'"</f>
        <v>'null                                       '</v>
      </c>
      <c r="H4" s="10" t="s">
        <v>204</v>
      </c>
      <c r="I4" s="10" t="s">
        <v>205</v>
      </c>
    </row>
    <row r="5" spans="1:9" x14ac:dyDescent="0.25">
      <c r="A5" t="str">
        <f>"('"&amp;Settings!F7&amp;"'"</f>
        <v>('$bfShareholderAnalysis              '</v>
      </c>
      <c r="B5" t="str">
        <f>"'"&amp;Settings!J7&amp;"'"</f>
        <v>'GlobalSettings          '</v>
      </c>
      <c r="C5" t="str">
        <f>"'"&amp;Settings!M7&amp;"'"</f>
        <v>'bfShareholderAnalysisPercentage           '</v>
      </c>
      <c r="D5" t="str">
        <f>"'"&amp;Settings!O7&amp;"'"</f>
        <v>'null                                                 '</v>
      </c>
      <c r="E5" s="13" t="str">
        <f>Settings!Q7</f>
        <v xml:space="preserve">null                                                 </v>
      </c>
      <c r="F5" t="str">
        <f>"'"&amp;Settings!S7&amp;"'"</f>
        <v>'null                                       '</v>
      </c>
      <c r="G5" t="str">
        <f>"'"&amp;Settings!U7&amp;"'"</f>
        <v>'null                                       '</v>
      </c>
      <c r="H5" s="10" t="s">
        <v>204</v>
      </c>
      <c r="I5" s="10" t="s">
        <v>205</v>
      </c>
    </row>
    <row r="6" spans="1:9" x14ac:dyDescent="0.25">
      <c r="A6" t="str">
        <f>"('"&amp;Settings!F8&amp;"'"</f>
        <v>('$TotalScore                         '</v>
      </c>
      <c r="B6" t="str">
        <f>"'"&amp;Settings!J8&amp;"'"</f>
        <v>'GlobalSettings          '</v>
      </c>
      <c r="C6" t="str">
        <f>"'"&amp;Settings!M8&amp;"'"</f>
        <v>'null                                      '</v>
      </c>
      <c r="D6" t="str">
        <f>"'"&amp;Settings!O8&amp;"'"</f>
        <v>'null                                                 '</v>
      </c>
      <c r="E6" s="13" t="str">
        <f>Settings!Q8</f>
        <v xml:space="preserve">null                                                 </v>
      </c>
      <c r="F6" t="str">
        <f>"'"&amp;Settings!S8&amp;"'"</f>
        <v>'$bfTotalScore                              '</v>
      </c>
      <c r="G6" t="str">
        <f>"'"&amp;Settings!U8&amp;"'"</f>
        <v>'$sfTotalScore                              '</v>
      </c>
      <c r="H6" s="10" t="s">
        <v>204</v>
      </c>
      <c r="I6" s="10" t="s">
        <v>205</v>
      </c>
    </row>
    <row r="7" spans="1:9" x14ac:dyDescent="0.25">
      <c r="A7" t="str">
        <f>"('"&amp;Settings!F9&amp;"'"</f>
        <v>('$sfFinancialAnalysis                '</v>
      </c>
      <c r="B7" t="str">
        <f>"'"&amp;Settings!J9&amp;"'"</f>
        <v>'GlobalSettings          '</v>
      </c>
      <c r="C7" t="str">
        <f>"'"&amp;Settings!M9&amp;"'"</f>
        <v>'sfFinancialAnalysisPercentage             '</v>
      </c>
      <c r="D7" t="str">
        <f>"'"&amp;Settings!O9&amp;"'"</f>
        <v>'null                                                 '</v>
      </c>
      <c r="E7" s="13" t="str">
        <f>Settings!Q9</f>
        <v xml:space="preserve">null                                                 </v>
      </c>
      <c r="F7" t="str">
        <f>"'"&amp;Settings!S9&amp;"'"</f>
        <v>'null                                       '</v>
      </c>
      <c r="G7" t="str">
        <f>"'"&amp;Settings!U9&amp;"'"</f>
        <v>'null                                       '</v>
      </c>
      <c r="H7" s="10" t="s">
        <v>204</v>
      </c>
      <c r="I7" s="10" t="s">
        <v>205</v>
      </c>
    </row>
    <row r="8" spans="1:9" x14ac:dyDescent="0.25">
      <c r="A8" t="str">
        <f>"('"&amp;Settings!F10&amp;"'"</f>
        <v>('$sfManagementAnalysis               '</v>
      </c>
      <c r="B8" t="str">
        <f>"'"&amp;Settings!J10&amp;"'"</f>
        <v>'GlobalSettings          '</v>
      </c>
      <c r="C8" t="str">
        <f>"'"&amp;Settings!M10&amp;"'"</f>
        <v>'sfManagementAnalysisPercentage            '</v>
      </c>
      <c r="D8" t="str">
        <f>"'"&amp;Settings!O10&amp;"'"</f>
        <v>'null                                                 '</v>
      </c>
      <c r="E8" s="13" t="str">
        <f>Settings!Q10</f>
        <v xml:space="preserve">null                                                 </v>
      </c>
      <c r="F8" t="str">
        <f>"'"&amp;Settings!S10&amp;"'"</f>
        <v>'null                                       '</v>
      </c>
      <c r="G8" t="str">
        <f>"'"&amp;Settings!U10&amp;"'"</f>
        <v>'null                                       '</v>
      </c>
      <c r="H8" s="10" t="s">
        <v>204</v>
      </c>
      <c r="I8" s="10" t="s">
        <v>205</v>
      </c>
    </row>
    <row r="9" spans="1:9" x14ac:dyDescent="0.25">
      <c r="A9" t="str">
        <f>"('"&amp;Settings!F11&amp;"'"</f>
        <v>('$sfIndustryAnalysis                 '</v>
      </c>
      <c r="B9" t="str">
        <f>"'"&amp;Settings!J11&amp;"'"</f>
        <v>'GlobalSettings          '</v>
      </c>
      <c r="C9" t="str">
        <f>"'"&amp;Settings!M11&amp;"'"</f>
        <v>'sfIndustryAnalysisPercentage              '</v>
      </c>
      <c r="D9" t="str">
        <f>"'"&amp;Settings!O11&amp;"'"</f>
        <v>'null                                                 '</v>
      </c>
      <c r="E9" s="13" t="str">
        <f>Settings!Q11</f>
        <v xml:space="preserve">null                                                 </v>
      </c>
      <c r="F9" t="str">
        <f>"'"&amp;Settings!S11&amp;"'"</f>
        <v>'null                                       '</v>
      </c>
      <c r="G9" t="str">
        <f>"'"&amp;Settings!U11&amp;"'"</f>
        <v>'null                                       '</v>
      </c>
      <c r="H9" s="10" t="s">
        <v>204</v>
      </c>
      <c r="I9" s="10" t="s">
        <v>205</v>
      </c>
    </row>
    <row r="10" spans="1:9" x14ac:dyDescent="0.25">
      <c r="A10" t="str">
        <f>"('"&amp;Settings!F12&amp;"'"</f>
        <v>('$sfShareholderAnalysis              '</v>
      </c>
      <c r="B10" t="str">
        <f>"'"&amp;Settings!J12&amp;"'"</f>
        <v>'GlobalSettings          '</v>
      </c>
      <c r="C10" t="str">
        <f>"'"&amp;Settings!M12&amp;"'"</f>
        <v>'sfShareholderAnalysisPercentage           '</v>
      </c>
      <c r="D10" t="str">
        <f>"'"&amp;Settings!O12&amp;"'"</f>
        <v>'null                                                 '</v>
      </c>
      <c r="E10" s="13" t="str">
        <f>Settings!Q12</f>
        <v xml:space="preserve">null                                                 </v>
      </c>
      <c r="F10" t="str">
        <f>"'"&amp;Settings!S12&amp;"'"</f>
        <v>'null                                       '</v>
      </c>
      <c r="G10" t="str">
        <f>"'"&amp;Settings!U12&amp;"'"</f>
        <v>'null                                       '</v>
      </c>
      <c r="H10" s="10" t="s">
        <v>204</v>
      </c>
      <c r="I10" s="10" t="s">
        <v>205</v>
      </c>
    </row>
    <row r="11" spans="1:9" x14ac:dyDescent="0.25">
      <c r="A11" t="str">
        <f>"('"&amp;Settings!F13&amp;"'"</f>
        <v>('$TurnoverThreshold                  '</v>
      </c>
      <c r="B11" t="str">
        <f>"'"&amp;Settings!J13&amp;"'"</f>
        <v>'GlobalSettings          '</v>
      </c>
      <c r="C11" t="str">
        <f>"'"&amp;Settings!M13&amp;"'"</f>
        <v>'$TurnoverThreshold                        '</v>
      </c>
      <c r="D11" t="str">
        <f>"'"&amp;Settings!O13&amp;"'"</f>
        <v>'null                                                 '</v>
      </c>
      <c r="E11" s="13" t="str">
        <f>Settings!Q13</f>
        <v xml:space="preserve">null                                                 </v>
      </c>
      <c r="F11" t="str">
        <f>"'"&amp;Settings!S13&amp;"'"</f>
        <v>'null                                       '</v>
      </c>
      <c r="G11" t="str">
        <f>"'"&amp;Settings!U13&amp;"'"</f>
        <v>'null                                       '</v>
      </c>
      <c r="H11" s="10" t="s">
        <v>204</v>
      </c>
      <c r="I11" s="10" t="s">
        <v>205</v>
      </c>
    </row>
    <row r="12" spans="1:9" x14ac:dyDescent="0.25">
      <c r="A12" t="str">
        <f>"('"&amp;Settings!F14&amp;"'"</f>
        <v>('$RatioWeightYear1                   '</v>
      </c>
      <c r="B12" t="str">
        <f>"'"&amp;Settings!J14&amp;"'"</f>
        <v>'GlobalSettings          '</v>
      </c>
      <c r="C12" t="str">
        <f>"'"&amp;Settings!M14&amp;"'"</f>
        <v>'$RatioWeightYear1                         '</v>
      </c>
      <c r="D12" t="str">
        <f>"'"&amp;Settings!O14&amp;"'"</f>
        <v>'null                                                 '</v>
      </c>
      <c r="E12" s="13" t="str">
        <f>Settings!Q14</f>
        <v xml:space="preserve">null                                                 </v>
      </c>
      <c r="F12" t="str">
        <f>"'"&amp;Settings!S14&amp;"'"</f>
        <v>'null                                       '</v>
      </c>
      <c r="G12" t="str">
        <f>"'"&amp;Settings!U14&amp;"'"</f>
        <v>'null                                       '</v>
      </c>
      <c r="H12" s="10" t="s">
        <v>204</v>
      </c>
      <c r="I12" s="10" t="s">
        <v>205</v>
      </c>
    </row>
    <row r="13" spans="1:9" x14ac:dyDescent="0.25">
      <c r="A13" t="str">
        <f>"('"&amp;Settings!F15&amp;"'"</f>
        <v>('$RatioWeightYear2                   '</v>
      </c>
      <c r="B13" t="str">
        <f>"'"&amp;Settings!J15&amp;"'"</f>
        <v>'GlobalSettings          '</v>
      </c>
      <c r="C13" t="str">
        <f>"'"&amp;Settings!M15&amp;"'"</f>
        <v>'$RatioWeightYear2                         '</v>
      </c>
      <c r="D13" t="str">
        <f>"'"&amp;Settings!O15&amp;"'"</f>
        <v>'null                                                 '</v>
      </c>
      <c r="E13" s="13" t="str">
        <f>Settings!Q15</f>
        <v xml:space="preserve">null                                                 </v>
      </c>
      <c r="F13" t="str">
        <f>"'"&amp;Settings!S15&amp;"'"</f>
        <v>'null                                       '</v>
      </c>
      <c r="G13" t="str">
        <f>"'"&amp;Settings!U15&amp;"'"</f>
        <v>'null                                       '</v>
      </c>
      <c r="H13" s="10" t="s">
        <v>204</v>
      </c>
      <c r="I13" s="10" t="s">
        <v>205</v>
      </c>
    </row>
    <row r="14" spans="1:9" x14ac:dyDescent="0.25">
      <c r="A14" t="str">
        <f>"('"&amp;Settings!F16&amp;"'"</f>
        <v>('$RatioWeightYear3                   '</v>
      </c>
      <c r="B14" t="str">
        <f>"'"&amp;Settings!J16&amp;"'"</f>
        <v>'GlobalSettings          '</v>
      </c>
      <c r="C14" t="str">
        <f>"'"&amp;Settings!M16&amp;"'"</f>
        <v>'$RatioWeightYear3                         '</v>
      </c>
      <c r="D14" t="str">
        <f>"'"&amp;Settings!O16&amp;"'"</f>
        <v>'null                                                 '</v>
      </c>
      <c r="E14" s="13" t="str">
        <f>Settings!Q16</f>
        <v xml:space="preserve">null                                                 </v>
      </c>
      <c r="F14" t="str">
        <f>"'"&amp;Settings!S16&amp;"'"</f>
        <v>'null                                       '</v>
      </c>
      <c r="G14" t="str">
        <f>"'"&amp;Settings!U16&amp;"'"</f>
        <v>'null                                       '</v>
      </c>
      <c r="H14" s="10" t="s">
        <v>204</v>
      </c>
      <c r="I14" s="10" t="s">
        <v>205</v>
      </c>
    </row>
    <row r="15" spans="1:9" x14ac:dyDescent="0.25">
      <c r="A15" t="str">
        <f>"('"&amp;Settings!F17&amp;"'"</f>
        <v>('$update_notes                       '</v>
      </c>
      <c r="B15" t="str">
        <f>"'"&amp;Settings!J17&amp;"'"</f>
        <v>'GlobalSettings          '</v>
      </c>
      <c r="C15" t="str">
        <f>"'"&amp;Settings!M17&amp;"'"</f>
        <v>'$update_notes                             '</v>
      </c>
      <c r="D15" t="str">
        <f>"'"&amp;Settings!O17&amp;"'"</f>
        <v>'null                                                 '</v>
      </c>
      <c r="E15" s="13" t="str">
        <f>Settings!Q17</f>
        <v xml:space="preserve">null                                                 </v>
      </c>
      <c r="F15" t="str">
        <f>"'"&amp;Settings!S17&amp;"'"</f>
        <v>'null                                       '</v>
      </c>
      <c r="G15" t="str">
        <f>"'"&amp;Settings!U17&amp;"'"</f>
        <v>'null                                       '</v>
      </c>
      <c r="H15" s="10" t="s">
        <v>204</v>
      </c>
      <c r="I15" s="10" t="s">
        <v>206</v>
      </c>
    </row>
    <row r="16" spans="1:9" x14ac:dyDescent="0.25">
      <c r="A16" t="str">
        <f>"('"&amp;Settings!F18&amp;"'"</f>
        <v>('$LiquidityCategory                  '</v>
      </c>
      <c r="B16" t="str">
        <f>"'"&amp;Settings!J18&amp;"'"</f>
        <v>'FinancialSettings       '</v>
      </c>
      <c r="C16" t="str">
        <f>"'"&amp;Settings!M18&amp;"'"</f>
        <v>'$LiquidityCategoryWeight                  '</v>
      </c>
      <c r="D16" t="str">
        <f>"'"&amp;Settings!O18&amp;"'"</f>
        <v>'$bfLiquidityCategoryEffectiveWeight                  '</v>
      </c>
      <c r="E16" s="13" t="str">
        <f>Settings!Q18</f>
        <v xml:space="preserve">$sfLiquidityCategoryEffectiveWeight                  </v>
      </c>
      <c r="F16" t="str">
        <f>"'"&amp;Settings!S18&amp;"'"</f>
        <v>'$bfLiquidityCategoryScore                  '</v>
      </c>
      <c r="G16" t="str">
        <f>"'"&amp;Settings!U18&amp;"'"</f>
        <v>'$sfLiquidityCategoryScore                  '</v>
      </c>
      <c r="H16" s="10" t="s">
        <v>204</v>
      </c>
      <c r="I16" s="10" t="s">
        <v>205</v>
      </c>
    </row>
    <row r="17" spans="1:9" x14ac:dyDescent="0.25">
      <c r="A17" t="str">
        <f>"('"&amp;Settings!F19&amp;"'"</f>
        <v>('$ProfitabilityCategory              '</v>
      </c>
      <c r="B17" t="str">
        <f>"'"&amp;Settings!J19&amp;"'"</f>
        <v>'FinancialSettings       '</v>
      </c>
      <c r="C17" t="str">
        <f>"'"&amp;Settings!M19&amp;"'"</f>
        <v>'$ProfitabilityCategoryWeight              '</v>
      </c>
      <c r="D17" t="str">
        <f>"'"&amp;Settings!O19&amp;"'"</f>
        <v>'$bfProfitabilityCategoryEffectiveWeight              '</v>
      </c>
      <c r="E17" s="13" t="str">
        <f>Settings!Q19</f>
        <v xml:space="preserve">$sfProfitabilityCategoryEffectiveWeight              </v>
      </c>
      <c r="F17" t="str">
        <f>"'"&amp;Settings!S19&amp;"'"</f>
        <v>'$bfProfitabilityCategoryScore              '</v>
      </c>
      <c r="G17" t="str">
        <f>"'"&amp;Settings!U19&amp;"'"</f>
        <v>'$sfProfitabilityCategoryScore              '</v>
      </c>
      <c r="H17" s="10" t="s">
        <v>204</v>
      </c>
      <c r="I17" s="10" t="s">
        <v>205</v>
      </c>
    </row>
    <row r="18" spans="1:9" x14ac:dyDescent="0.25">
      <c r="A18" t="str">
        <f>"('"&amp;Settings!F20&amp;"'"</f>
        <v>('$CapitalStructureCategory           '</v>
      </c>
      <c r="B18" t="str">
        <f>"'"&amp;Settings!J20&amp;"'"</f>
        <v>'FinancialSettings       '</v>
      </c>
      <c r="C18" t="str">
        <f>"'"&amp;Settings!M20&amp;"'"</f>
        <v>'$CapitalStructureCategoryWeight           '</v>
      </c>
      <c r="D18" t="str">
        <f>"'"&amp;Settings!O20&amp;"'"</f>
        <v>'$bfCapitalStructureCategoryEffectiveWeight           '</v>
      </c>
      <c r="E18" s="13" t="str">
        <f>Settings!Q20</f>
        <v xml:space="preserve">$sfCapitalStructureCategoryEffectiveWeight           </v>
      </c>
      <c r="F18" t="str">
        <f>"'"&amp;Settings!S20&amp;"'"</f>
        <v>'$bfCapitalStructureCategoryScore           '</v>
      </c>
      <c r="G18" t="str">
        <f>"'"&amp;Settings!U20&amp;"'"</f>
        <v>'$sfCapitalStructureCategoryScore           '</v>
      </c>
      <c r="H18" s="10" t="s">
        <v>204</v>
      </c>
      <c r="I18" s="10" t="s">
        <v>205</v>
      </c>
    </row>
    <row r="19" spans="1:9" x14ac:dyDescent="0.25">
      <c r="A19" t="str">
        <f>"('"&amp;Settings!F21&amp;"'"</f>
        <v>('$DebtServiceCategory                '</v>
      </c>
      <c r="B19" t="str">
        <f>"'"&amp;Settings!J21&amp;"'"</f>
        <v>'FinancialSettings       '</v>
      </c>
      <c r="C19" t="str">
        <f>"'"&amp;Settings!M21&amp;"'"</f>
        <v>'$DebtServiceCategoryWeight                '</v>
      </c>
      <c r="D19" t="str">
        <f>"'"&amp;Settings!O21&amp;"'"</f>
        <v>'$bfDebtServiceCategoryEffectiveWeight                '</v>
      </c>
      <c r="E19" s="13" t="str">
        <f>Settings!Q21</f>
        <v xml:space="preserve">$sfDebtServiceCategoryEffectiveWeight                </v>
      </c>
      <c r="F19" t="str">
        <f>"'"&amp;Settings!S21&amp;"'"</f>
        <v>'$bfDebtServiceCategoryScore                '</v>
      </c>
      <c r="G19" t="str">
        <f>"'"&amp;Settings!U21&amp;"'"</f>
        <v>'$sfDebtServiceCategoryScore                '</v>
      </c>
      <c r="H19" s="10" t="s">
        <v>204</v>
      </c>
      <c r="I19" s="10" t="s">
        <v>205</v>
      </c>
    </row>
    <row r="20" spans="1:9" x14ac:dyDescent="0.25">
      <c r="A20" t="str">
        <f>"('"&amp;Settings!F22&amp;"'"</f>
        <v>('$CurrentRatio                       '</v>
      </c>
      <c r="B20" t="str">
        <f>"'"&amp;Settings!J22&amp;"'"</f>
        <v>'LiquiditySettings       '</v>
      </c>
      <c r="C20" t="str">
        <f>"'"&amp;Settings!M22&amp;"'"</f>
        <v>'$CurrentRatioWeight                       '</v>
      </c>
      <c r="D20" t="str">
        <f>"'"&amp;Settings!O22&amp;"'"</f>
        <v>'$bfCurrentRatioEffectiveWeight                       '</v>
      </c>
      <c r="E20" s="13" t="str">
        <f>Settings!Q22</f>
        <v xml:space="preserve">$sfCurrentRatioEffectiveWeight                       </v>
      </c>
      <c r="F20" t="str">
        <f>"'"&amp;Settings!S22&amp;"'"</f>
        <v>'$bfCurrentRatioScore                       '</v>
      </c>
      <c r="G20" t="str">
        <f>"'"&amp;Settings!U22&amp;"'"</f>
        <v>'$sfCurrentRatioScore                       '</v>
      </c>
      <c r="H20" s="10" t="s">
        <v>204</v>
      </c>
      <c r="I20" s="10" t="s">
        <v>205</v>
      </c>
    </row>
    <row r="21" spans="1:9" x14ac:dyDescent="0.25">
      <c r="A21" t="str">
        <f>"('"&amp;Settings!F23&amp;"'"</f>
        <v>('$DebtorDays                         '</v>
      </c>
      <c r="B21" t="str">
        <f>"'"&amp;Settings!J23&amp;"'"</f>
        <v>'LiquiditySettings       '</v>
      </c>
      <c r="C21" t="str">
        <f>"'"&amp;Settings!M23&amp;"'"</f>
        <v>'$DebtorDaysWeight                         '</v>
      </c>
      <c r="D21" t="str">
        <f>"'"&amp;Settings!O23&amp;"'"</f>
        <v>'$bfDebtorDaysEffectiveWeight                         '</v>
      </c>
      <c r="E21" s="13" t="str">
        <f>Settings!Q23</f>
        <v xml:space="preserve">$sfDebtorDaysEffectiveWeight                         </v>
      </c>
      <c r="F21" t="str">
        <f>"'"&amp;Settings!S23&amp;"'"</f>
        <v>'$bfDebtorDaysScore                         '</v>
      </c>
      <c r="G21" t="str">
        <f>"'"&amp;Settings!U23&amp;"'"</f>
        <v>'$sfDebtorDaysScore                         '</v>
      </c>
      <c r="H21" s="10" t="s">
        <v>204</v>
      </c>
      <c r="I21" s="10" t="s">
        <v>205</v>
      </c>
    </row>
    <row r="22" spans="1:9" x14ac:dyDescent="0.25">
      <c r="A22" t="str">
        <f>"('"&amp;Settings!F24&amp;"'"</f>
        <v>('$TurnoverToWorkingCapital           '</v>
      </c>
      <c r="B22" t="str">
        <f>"'"&amp;Settings!J24&amp;"'"</f>
        <v>'LiquiditySettings       '</v>
      </c>
      <c r="C22" t="str">
        <f>"'"&amp;Settings!M24&amp;"'"</f>
        <v>'$TurnoverToWorkingCapitalWeight           '</v>
      </c>
      <c r="D22" t="str">
        <f>"'"&amp;Settings!O24&amp;"'"</f>
        <v>'$bfTurnoverToWorkingCapitalEffectiveWeight           '</v>
      </c>
      <c r="E22" s="13" t="str">
        <f>Settings!Q24</f>
        <v xml:space="preserve">$sfTurnoverToWorkingCapitalEffectiveWeight           </v>
      </c>
      <c r="F22" t="str">
        <f>"'"&amp;Settings!S24&amp;"'"</f>
        <v>'$bfTurnoverToWorkingCapitalScore           '</v>
      </c>
      <c r="G22" t="str">
        <f>"'"&amp;Settings!U24&amp;"'"</f>
        <v>'$sfTurnoverToWorkingCapitalScore           '</v>
      </c>
      <c r="H22" s="10" t="s">
        <v>204</v>
      </c>
      <c r="I22" s="10" t="s">
        <v>205</v>
      </c>
    </row>
    <row r="23" spans="1:9" x14ac:dyDescent="0.25">
      <c r="A23" t="str">
        <f>"('"&amp;Settings!F25&amp;"'"</f>
        <v>('$GrossProfitMargin                  '</v>
      </c>
      <c r="B23" t="str">
        <f>"'"&amp;Settings!J25&amp;"'"</f>
        <v>'ProfitabilitySettings   '</v>
      </c>
      <c r="C23" t="str">
        <f>"'"&amp;Settings!M25&amp;"'"</f>
        <v>'$GrossProfitMarginWeight                  '</v>
      </c>
      <c r="D23" t="str">
        <f>"'"&amp;Settings!O25&amp;"'"</f>
        <v>'$bfGrossProfitMarginEffectiveWeight                  '</v>
      </c>
      <c r="E23" s="13" t="str">
        <f>Settings!Q25</f>
        <v xml:space="preserve">$sfGrossProfitMarginEffectiveWeight                  </v>
      </c>
      <c r="F23" t="str">
        <f>"'"&amp;Settings!S25&amp;"'"</f>
        <v>'$bfGrossProfitMarginScore                  '</v>
      </c>
      <c r="G23" t="str">
        <f>"'"&amp;Settings!U25&amp;"'"</f>
        <v>'$sfGrossProfitMarginScore                  '</v>
      </c>
      <c r="H23" s="10" t="s">
        <v>204</v>
      </c>
      <c r="I23" s="10" t="s">
        <v>205</v>
      </c>
    </row>
    <row r="24" spans="1:9" x14ac:dyDescent="0.25">
      <c r="A24" t="str">
        <f>"('"&amp;Settings!F26&amp;"'"</f>
        <v>('$OperatingProfit                    '</v>
      </c>
      <c r="B24" t="str">
        <f>"'"&amp;Settings!J26&amp;"'"</f>
        <v>'ProfitabilitySettings   '</v>
      </c>
      <c r="C24" t="str">
        <f>"'"&amp;Settings!M26&amp;"'"</f>
        <v>'$OperatingProfitWeight                    '</v>
      </c>
      <c r="D24" t="str">
        <f>"'"&amp;Settings!O26&amp;"'"</f>
        <v>'$bfOperatingProfitEffectiveWeight                    '</v>
      </c>
      <c r="E24" s="13" t="str">
        <f>Settings!Q26</f>
        <v xml:space="preserve">$sfOperatingProfitEffectiveWeight                    </v>
      </c>
      <c r="F24" t="str">
        <f>"'"&amp;Settings!S26&amp;"'"</f>
        <v>'$bfOperatingProfitScore                    '</v>
      </c>
      <c r="G24" t="str">
        <f>"'"&amp;Settings!U26&amp;"'"</f>
        <v>'$sfOperatingProfitScore                    '</v>
      </c>
      <c r="H24" s="10" t="s">
        <v>204</v>
      </c>
      <c r="I24" s="10" t="s">
        <v>205</v>
      </c>
    </row>
    <row r="25" spans="1:9" x14ac:dyDescent="0.25">
      <c r="A25" t="str">
        <f>"('"&amp;Settings!F27&amp;"'"</f>
        <v>('$TurnoverGrowth                     '</v>
      </c>
      <c r="B25" t="str">
        <f>"'"&amp;Settings!J27&amp;"'"</f>
        <v>'ProfitabilitySettings   '</v>
      </c>
      <c r="C25" t="str">
        <f>"'"&amp;Settings!M27&amp;"'"</f>
        <v>'$TurnoverGrowthWeight                     '</v>
      </c>
      <c r="D25" t="str">
        <f>"'"&amp;Settings!O27&amp;"'"</f>
        <v>'$bfTurnoverGrowthEffectiveWeight                     '</v>
      </c>
      <c r="E25" s="13" t="str">
        <f>Settings!Q27</f>
        <v xml:space="preserve">$sfTurnoverGrowthEffectiveWeight                     </v>
      </c>
      <c r="F25" t="str">
        <f>"'"&amp;Settings!S27&amp;"'"</f>
        <v>'$bfTurnoverGrowthScore                     '</v>
      </c>
      <c r="G25" t="str">
        <f>"'"&amp;Settings!U27&amp;"'"</f>
        <v>'$sfTurnoverGrowthScore                     '</v>
      </c>
      <c r="H25" s="10" t="s">
        <v>204</v>
      </c>
      <c r="I25" s="10" t="s">
        <v>205</v>
      </c>
    </row>
    <row r="26" spans="1:9" x14ac:dyDescent="0.25">
      <c r="A26" t="str">
        <f>"('"&amp;Settings!F28&amp;"'"</f>
        <v>('$ReturnOnAssets                     '</v>
      </c>
      <c r="B26" t="str">
        <f>"'"&amp;Settings!J28&amp;"'"</f>
        <v>'ProfitabilitySettings   '</v>
      </c>
      <c r="C26" t="str">
        <f>"'"&amp;Settings!M28&amp;"'"</f>
        <v>'$ReturnOnAssetsWeight                     '</v>
      </c>
      <c r="D26" t="str">
        <f>"'"&amp;Settings!O28&amp;"'"</f>
        <v>'$bfReturnOnAssetsEffectiveWeight                     '</v>
      </c>
      <c r="E26" s="13" t="str">
        <f>Settings!Q28</f>
        <v xml:space="preserve">$sfReturnOnAssetsEffectiveWeight                     </v>
      </c>
      <c r="F26" t="str">
        <f>"'"&amp;Settings!S28&amp;"'"</f>
        <v>'$bfReturnOnAssetsScore                     '</v>
      </c>
      <c r="G26" t="str">
        <f>"'"&amp;Settings!U28&amp;"'"</f>
        <v>'$sfReturnOnAssetsScore                     '</v>
      </c>
      <c r="H26" s="10" t="s">
        <v>204</v>
      </c>
      <c r="I26" s="10" t="s">
        <v>205</v>
      </c>
    </row>
    <row r="27" spans="1:9" x14ac:dyDescent="0.25">
      <c r="A27" t="str">
        <f>"('"&amp;Settings!F29&amp;"'"</f>
        <v>('$ReturnOnInvestments                '</v>
      </c>
      <c r="B27" t="str">
        <f>"'"&amp;Settings!J29&amp;"'"</f>
        <v>'ProfitabilitySettings   '</v>
      </c>
      <c r="C27" t="str">
        <f>"'"&amp;Settings!M29&amp;"'"</f>
        <v>'$ReturnOnInvestmentsWeight                '</v>
      </c>
      <c r="D27" t="str">
        <f>"'"&amp;Settings!O29&amp;"'"</f>
        <v>'$bfReturnOnInvestmentsEffectiveWeight                '</v>
      </c>
      <c r="E27" s="13" t="str">
        <f>Settings!Q29</f>
        <v xml:space="preserve">$sfReturnOnInvestmentsEffectiveWeight                </v>
      </c>
      <c r="F27" t="str">
        <f>"'"&amp;Settings!S29&amp;"'"</f>
        <v>'$bfReturnOnInvestmentsScore                '</v>
      </c>
      <c r="G27" t="str">
        <f>"'"&amp;Settings!U29&amp;"'"</f>
        <v>'$sfReturnOnInvestmentsScore                '</v>
      </c>
      <c r="H27" s="10" t="s">
        <v>204</v>
      </c>
      <c r="I27" s="10" t="s">
        <v>205</v>
      </c>
    </row>
    <row r="28" spans="1:9" x14ac:dyDescent="0.25">
      <c r="A28" t="str">
        <f>"('"&amp;Settings!F30&amp;"'"</f>
        <v>('$DebtToEquity                       '</v>
      </c>
      <c r="B28" t="str">
        <f>"'"&amp;Settings!J30&amp;"'"</f>
        <v>'CapitalStructureSettings'</v>
      </c>
      <c r="C28" t="str">
        <f>"'"&amp;Settings!M30&amp;"'"</f>
        <v>'$DebtToEquityWeight                       '</v>
      </c>
      <c r="D28" t="str">
        <f>"'"&amp;Settings!O30&amp;"'"</f>
        <v>'$bfDebtToEquityEffectiveWeight                       '</v>
      </c>
      <c r="E28" s="13" t="str">
        <f>Settings!Q30</f>
        <v xml:space="preserve">$sfDebtToEquityEffectiveWeight                       </v>
      </c>
      <c r="F28" t="str">
        <f>"'"&amp;Settings!S30&amp;"'"</f>
        <v>'$bfDebtToEquityScore                       '</v>
      </c>
      <c r="G28" t="str">
        <f>"'"&amp;Settings!U30&amp;"'"</f>
        <v>'$sfDebtToEquityScore                       '</v>
      </c>
      <c r="H28" s="10" t="s">
        <v>204</v>
      </c>
      <c r="I28" s="10" t="s">
        <v>205</v>
      </c>
    </row>
    <row r="29" spans="1:9" x14ac:dyDescent="0.25">
      <c r="A29" t="str">
        <f>"('"&amp;Settings!F31&amp;"'"</f>
        <v>('$DebtToTangibleNetWorth             '</v>
      </c>
      <c r="B29" t="str">
        <f>"'"&amp;Settings!J31&amp;"'"</f>
        <v>'CapitalStructureSettings'</v>
      </c>
      <c r="C29" t="str">
        <f>"'"&amp;Settings!M31&amp;"'"</f>
        <v>'$DebtToTangibleNetWorthWeight             '</v>
      </c>
      <c r="D29" t="str">
        <f>"'"&amp;Settings!O31&amp;"'"</f>
        <v>'$bfDebtToTangibleNetWorthEffectiveWeight             '</v>
      </c>
      <c r="E29" s="13" t="str">
        <f>Settings!Q31</f>
        <v xml:space="preserve">$sfDebtToTangibleNetWorthEffectiveWeight             </v>
      </c>
      <c r="F29" t="str">
        <f>"'"&amp;Settings!S31&amp;"'"</f>
        <v>'$bfDebtToTangibleNetWorthScore             '</v>
      </c>
      <c r="G29" t="str">
        <f>"'"&amp;Settings!U31&amp;"'"</f>
        <v>'$sfDebtToTangibleNetWorthScore             '</v>
      </c>
      <c r="H29" s="10" t="s">
        <v>204</v>
      </c>
      <c r="I29" s="10" t="s">
        <v>205</v>
      </c>
    </row>
    <row r="30" spans="1:9" x14ac:dyDescent="0.25">
      <c r="A30" t="str">
        <f>"('"&amp;Settings!F32&amp;"'"</f>
        <v>('$ShareholdersFundsToTotalAssets     '</v>
      </c>
      <c r="B30" t="str">
        <f>"'"&amp;Settings!J32&amp;"'"</f>
        <v>'CapitalStructureSettings'</v>
      </c>
      <c r="C30" t="str">
        <f>"'"&amp;Settings!M32&amp;"'"</f>
        <v>'$ShareholdersFundsToTotalAssetsWeight     '</v>
      </c>
      <c r="D30" t="str">
        <f>"'"&amp;Settings!O32&amp;"'"</f>
        <v>'$bfShareholdersFundsToTotalAssetsEffectiveWeight     '</v>
      </c>
      <c r="E30" s="13" t="str">
        <f>Settings!Q32</f>
        <v xml:space="preserve">$sfShareholdersFundsToTotalAssetsEffectiveWeight     </v>
      </c>
      <c r="F30" t="str">
        <f>"'"&amp;Settings!S32&amp;"'"</f>
        <v>'$bfShareholdersFundsToTotalAssetsScore     '</v>
      </c>
      <c r="G30" t="str">
        <f>"'"&amp;Settings!U32&amp;"'"</f>
        <v>'$sfShareholdersFundsToTotalAssetsScore     '</v>
      </c>
      <c r="H30" s="10" t="s">
        <v>204</v>
      </c>
      <c r="I30" s="10" t="s">
        <v>205</v>
      </c>
    </row>
    <row r="31" spans="1:9" x14ac:dyDescent="0.25">
      <c r="A31" t="str">
        <f>"('"&amp;Settings!F33&amp;"'"</f>
        <v>('$InterestCover                      '</v>
      </c>
      <c r="B31" t="str">
        <f>"'"&amp;Settings!J33&amp;"'"</f>
        <v>'DebtServiceSettings     '</v>
      </c>
      <c r="C31" t="str">
        <f>"'"&amp;Settings!M33&amp;"'"</f>
        <v>'$InterestCoverWeight                      '</v>
      </c>
      <c r="D31" t="str">
        <f>"'"&amp;Settings!O33&amp;"'"</f>
        <v>'$bfInterestCoverEffectiveWeight                      '</v>
      </c>
      <c r="E31" s="13" t="str">
        <f>Settings!Q33</f>
        <v xml:space="preserve">$sfInterestCoverEffectiveWeight                      </v>
      </c>
      <c r="F31" t="str">
        <f>"'"&amp;Settings!S33&amp;"'"</f>
        <v>'$bfInterestCoverScore                      '</v>
      </c>
      <c r="G31" t="str">
        <f>"'"&amp;Settings!U33&amp;"'"</f>
        <v>'$sfInterestCoverScore                      '</v>
      </c>
      <c r="H31" s="10" t="s">
        <v>204</v>
      </c>
      <c r="I31" s="10" t="s">
        <v>205</v>
      </c>
    </row>
    <row r="32" spans="1:9" x14ac:dyDescent="0.25">
      <c r="A32" t="str">
        <f>"('"&amp;Settings!F34&amp;"'"</f>
        <v>('$EBITDAToGrossIntDebts              '</v>
      </c>
      <c r="B32" t="str">
        <f>"'"&amp;Settings!J34&amp;"'"</f>
        <v>'DebtServiceSettings     '</v>
      </c>
      <c r="C32" t="str">
        <f>"'"&amp;Settings!M34&amp;"'"</f>
        <v>'$EBITDAToGrossIntDebtsWeight              '</v>
      </c>
      <c r="D32" t="str">
        <f>"'"&amp;Settings!O34&amp;"'"</f>
        <v>'$bfEBITDAToGrossIntDebtsEffectiveWeight              '</v>
      </c>
      <c r="E32" s="13" t="str">
        <f>Settings!Q34</f>
        <v xml:space="preserve">$sfEBITDAToGrossIntDebtsEffectiveWeight              </v>
      </c>
      <c r="F32" t="str">
        <f>"'"&amp;Settings!S34&amp;"'"</f>
        <v>'$bfEBITDAToGrossIntDebtsScore              '</v>
      </c>
      <c r="G32" t="str">
        <f>"'"&amp;Settings!U34&amp;"'"</f>
        <v>'$sfEBITDAToGrossIntDebtsScore              '</v>
      </c>
      <c r="H32" s="10" t="s">
        <v>204</v>
      </c>
      <c r="I32" s="10" t="s">
        <v>205</v>
      </c>
    </row>
    <row r="33" spans="1:9" x14ac:dyDescent="0.25">
      <c r="A33" t="str">
        <f>"('"&amp;Settings!F35&amp;"'"</f>
        <v>('$CommitmentCategory                 '</v>
      </c>
      <c r="B33" t="str">
        <f>"'"&amp;Settings!J35&amp;"'"</f>
        <v>'ManagementAnalysis      '</v>
      </c>
      <c r="C33" t="str">
        <f>"'"&amp;Settings!M35&amp;"'"</f>
        <v>'$CommitmentCategoryWeight                 '</v>
      </c>
      <c r="D33" t="str">
        <f>"'"&amp;Settings!O35&amp;"'"</f>
        <v>'$bfCommitmentCategoryEffectiveWeight                 '</v>
      </c>
      <c r="E33" s="13" t="str">
        <f>Settings!Q35</f>
        <v xml:space="preserve">$sfCommitmentCategoryEffectiveWeight                 </v>
      </c>
      <c r="F33" t="str">
        <f>"'"&amp;Settings!S35&amp;"'"</f>
        <v>'$bfCommitmentCategoryScore                 '</v>
      </c>
      <c r="G33" t="str">
        <f>"'"&amp;Settings!U35&amp;"'"</f>
        <v>'$sfCommitmentCategoryScore                 '</v>
      </c>
      <c r="H33" s="10" t="s">
        <v>204</v>
      </c>
      <c r="I33" s="10" t="s">
        <v>205</v>
      </c>
    </row>
    <row r="34" spans="1:9" x14ac:dyDescent="0.25">
      <c r="A34" t="str">
        <f>"('"&amp;Settings!F36&amp;"'"</f>
        <v>('$IntegrityCategory                  '</v>
      </c>
      <c r="B34" t="str">
        <f>"'"&amp;Settings!J36&amp;"'"</f>
        <v>'ManagementAnalysis      '</v>
      </c>
      <c r="C34" t="str">
        <f>"'"&amp;Settings!M36&amp;"'"</f>
        <v>'$IntegrityCategoryWeight                  '</v>
      </c>
      <c r="D34" t="str">
        <f>"'"&amp;Settings!O36&amp;"'"</f>
        <v>'$bfIntegrityCategoryEffectiveWeight                  '</v>
      </c>
      <c r="E34" s="13" t="str">
        <f>Settings!Q36</f>
        <v xml:space="preserve">$sfIntegrityCategoryEffectiveWeight                  </v>
      </c>
      <c r="F34" t="str">
        <f>"'"&amp;Settings!S36&amp;"'"</f>
        <v>'$bfIntegrityCategoryScore                  '</v>
      </c>
      <c r="G34" t="str">
        <f>"'"&amp;Settings!U36&amp;"'"</f>
        <v>'$sfIntegrityCategoryScore                  '</v>
      </c>
      <c r="H34" s="10" t="s">
        <v>204</v>
      </c>
      <c r="I34" s="10" t="s">
        <v>205</v>
      </c>
    </row>
    <row r="35" spans="1:9" x14ac:dyDescent="0.25">
      <c r="A35" t="str">
        <f>"('"&amp;Settings!F37&amp;"'"</f>
        <v>('$InformationQualityCategory         '</v>
      </c>
      <c r="B35" t="str">
        <f>"'"&amp;Settings!J37&amp;"'"</f>
        <v>'ManagementAnalysis      '</v>
      </c>
      <c r="C35" t="str">
        <f>"'"&amp;Settings!M37&amp;"'"</f>
        <v>'$InformationQualityCategoryWeight         '</v>
      </c>
      <c r="D35" t="str">
        <f>"'"&amp;Settings!O37&amp;"'"</f>
        <v>'$bfInformationQualityCategoryEffectiveWeight         '</v>
      </c>
      <c r="E35" s="13" t="str">
        <f>Settings!Q37</f>
        <v xml:space="preserve">$sfInformationQualityCategoryEffectiveWeight         </v>
      </c>
      <c r="F35" t="str">
        <f>"'"&amp;Settings!S37&amp;"'"</f>
        <v>'$bfInformationQualityCategoryScore         '</v>
      </c>
      <c r="G35" t="str">
        <f>"'"&amp;Settings!U37&amp;"'"</f>
        <v>'$sfInformationQualityCategoryScore         '</v>
      </c>
      <c r="H35" s="10" t="s">
        <v>204</v>
      </c>
      <c r="I35" s="10" t="s">
        <v>205</v>
      </c>
    </row>
    <row r="36" spans="1:9" x14ac:dyDescent="0.25">
      <c r="A36" t="str">
        <f>"('"&amp;Settings!F38&amp;"'"</f>
        <v>('$LeadershipCategory                 '</v>
      </c>
      <c r="B36" t="str">
        <f>"'"&amp;Settings!J38&amp;"'"</f>
        <v>'ManagementAnalysis      '</v>
      </c>
      <c r="C36" t="str">
        <f>"'"&amp;Settings!M38&amp;"'"</f>
        <v>'$LeadershipCategoryWeight                 '</v>
      </c>
      <c r="D36" t="str">
        <f>"'"&amp;Settings!O38&amp;"'"</f>
        <v>'$bfLeadershipCategoryEffectiveWeight                 '</v>
      </c>
      <c r="E36" s="13" t="str">
        <f>Settings!Q38</f>
        <v xml:space="preserve">$sfLeadershipCategoryEffectiveWeight                 </v>
      </c>
      <c r="F36" t="str">
        <f>"'"&amp;Settings!S38&amp;"'"</f>
        <v>'$bfLeadershipCategoryScore                 '</v>
      </c>
      <c r="G36" t="str">
        <f>"'"&amp;Settings!U38&amp;"'"</f>
        <v>'$sfLeadershipCategoryScore                 '</v>
      </c>
      <c r="H36" s="10" t="s">
        <v>204</v>
      </c>
      <c r="I36" s="10" t="s">
        <v>205</v>
      </c>
    </row>
    <row r="37" spans="1:9" x14ac:dyDescent="0.25">
      <c r="A37" t="str">
        <f>"('"&amp;Settings!F39&amp;"'"</f>
        <v>('$StrategyCategory                   '</v>
      </c>
      <c r="B37" t="str">
        <f>"'"&amp;Settings!J39&amp;"'"</f>
        <v>'ManagementAnalysis      '</v>
      </c>
      <c r="C37" t="str">
        <f>"'"&amp;Settings!M39&amp;"'"</f>
        <v>'$StrategyCategoryWeight                   '</v>
      </c>
      <c r="D37" t="str">
        <f>"'"&amp;Settings!O39&amp;"'"</f>
        <v>'$bfStrategyCategoryEffectiveWeight                   '</v>
      </c>
      <c r="E37" s="13" t="str">
        <f>Settings!Q39</f>
        <v xml:space="preserve">$sfStrategyCategoryEffectiveWeight                   </v>
      </c>
      <c r="F37" t="str">
        <f>"'"&amp;Settings!S39&amp;"'"</f>
        <v>'$bfStrategyCategoryScore                   '</v>
      </c>
      <c r="G37" t="str">
        <f>"'"&amp;Settings!U39&amp;"'"</f>
        <v>'$sfStrategyCategoryScore                   '</v>
      </c>
      <c r="H37" s="10" t="s">
        <v>204</v>
      </c>
      <c r="I37" s="10" t="s">
        <v>205</v>
      </c>
    </row>
    <row r="38" spans="1:9" x14ac:dyDescent="0.25">
      <c r="A38" t="str">
        <f>"('"&amp;Settings!F40&amp;"'"</f>
        <v>('$StructureCategory                  '</v>
      </c>
      <c r="B38" t="str">
        <f>"'"&amp;Settings!J40&amp;"'"</f>
        <v>'ManagementAnalysis      '</v>
      </c>
      <c r="C38" t="str">
        <f>"'"&amp;Settings!M40&amp;"'"</f>
        <v>'$StructureCategoryWeight                  '</v>
      </c>
      <c r="D38" t="str">
        <f>"'"&amp;Settings!O40&amp;"'"</f>
        <v>'$bfStructureCategoryEffectiveWeight                  '</v>
      </c>
      <c r="E38" s="13" t="str">
        <f>Settings!Q40</f>
        <v xml:space="preserve">$sfStructureCategoryEffectiveWeight                  </v>
      </c>
      <c r="F38" t="str">
        <f>"'"&amp;Settings!S40&amp;"'"</f>
        <v>'$bfStructureCategoryScore                  '</v>
      </c>
      <c r="G38" t="str">
        <f>"'"&amp;Settings!U40&amp;"'"</f>
        <v>'$sfStructureCategoryScore                  '</v>
      </c>
      <c r="H38" s="10" t="s">
        <v>204</v>
      </c>
      <c r="I38" s="10" t="s">
        <v>205</v>
      </c>
    </row>
    <row r="39" spans="1:9" x14ac:dyDescent="0.25">
      <c r="A39" t="str">
        <f>"('"&amp;Settings!F41&amp;"'"</f>
        <v>('$ManagementCategory                 '</v>
      </c>
      <c r="B39" t="str">
        <f>"'"&amp;Settings!J41&amp;"'"</f>
        <v>'ManagementAnalysis      '</v>
      </c>
      <c r="C39" t="str">
        <f>"'"&amp;Settings!M41&amp;"'"</f>
        <v>'$ManagementCategoryWeight                 '</v>
      </c>
      <c r="D39" t="str">
        <f>"'"&amp;Settings!O41&amp;"'"</f>
        <v>'$bfManagementCategoryEffectiveWeight                 '</v>
      </c>
      <c r="E39" s="13" t="str">
        <f>Settings!Q41</f>
        <v xml:space="preserve">$sfManagementCategoryEffectiveWeight                 </v>
      </c>
      <c r="F39" t="str">
        <f>"'"&amp;Settings!S41&amp;"'"</f>
        <v>'$bfManagementCategoryScore                 '</v>
      </c>
      <c r="G39" t="str">
        <f>"'"&amp;Settings!U41&amp;"'"</f>
        <v>'$sfManagementCategoryScore                 '</v>
      </c>
      <c r="H39" s="10" t="s">
        <v>204</v>
      </c>
      <c r="I39" s="10" t="s">
        <v>205</v>
      </c>
    </row>
    <row r="40" spans="1:9" x14ac:dyDescent="0.25">
      <c r="A40" t="str">
        <f>"('"&amp;Settings!F42&amp;"'"</f>
        <v>('$SuccessionPlanCategory             '</v>
      </c>
      <c r="B40" t="str">
        <f>"'"&amp;Settings!J42&amp;"'"</f>
        <v>'ManagementAnalysis      '</v>
      </c>
      <c r="C40" t="str">
        <f>"'"&amp;Settings!M42&amp;"'"</f>
        <v>'$SuccessionPlanCategoryWeight             '</v>
      </c>
      <c r="D40" t="str">
        <f>"'"&amp;Settings!O42&amp;"'"</f>
        <v>'$bfSuccessionPlanCategoryEffectiveWeight             '</v>
      </c>
      <c r="E40" s="13" t="str">
        <f>Settings!Q42</f>
        <v xml:space="preserve">$sfSuccessionPlanCategoryEffectiveWeight             </v>
      </c>
      <c r="F40" t="str">
        <f>"'"&amp;Settings!S42&amp;"'"</f>
        <v>'$bfSuccessionPlanCategoryScore             '</v>
      </c>
      <c r="G40" t="str">
        <f>"'"&amp;Settings!U42&amp;"'"</f>
        <v>'$sfSuccessionPlanCategoryScore             '</v>
      </c>
      <c r="H40" s="10" t="s">
        <v>204</v>
      </c>
      <c r="I40" s="10" t="s">
        <v>205</v>
      </c>
    </row>
    <row r="41" spans="1:9" x14ac:dyDescent="0.25">
      <c r="A41" t="str">
        <f>"('"&amp;Settings!F43&amp;"'"</f>
        <v>('$OrganisationalDesignCategory       '</v>
      </c>
      <c r="B41" t="str">
        <f>"'"&amp;Settings!J43&amp;"'"</f>
        <v>'ManagementAnalysis      '</v>
      </c>
      <c r="C41" t="str">
        <f>"'"&amp;Settings!M43&amp;"'"</f>
        <v>'$OrganisationalDesignCategoryWeight       '</v>
      </c>
      <c r="D41" t="str">
        <f>"'"&amp;Settings!O43&amp;"'"</f>
        <v>'$bfOrganisationalDesignCategoryEffectiveWeight       '</v>
      </c>
      <c r="E41" s="13" t="str">
        <f>Settings!Q43</f>
        <v xml:space="preserve">$sfOrganisationalDesignCategoryEffectiveWeight       </v>
      </c>
      <c r="F41" t="str">
        <f>"'"&amp;Settings!S43&amp;"'"</f>
        <v>'$bfOrganisationalDesignCategoryScore       '</v>
      </c>
      <c r="G41" t="str">
        <f>"'"&amp;Settings!U43&amp;"'"</f>
        <v>'$sfOrganisationalDesignCategoryScore       '</v>
      </c>
      <c r="H41" s="10" t="s">
        <v>204</v>
      </c>
      <c r="I41" s="10" t="s">
        <v>205</v>
      </c>
    </row>
    <row r="42" spans="1:9" x14ac:dyDescent="0.25">
      <c r="A42" t="str">
        <f>"('"&amp;Settings!F44&amp;"'"</f>
        <v>('$BusinessCyclicality                '</v>
      </c>
      <c r="B42" t="str">
        <f>"'"&amp;Settings!J44&amp;"'"</f>
        <v>'IndustrialAnalysis      '</v>
      </c>
      <c r="C42" t="str">
        <f>"'"&amp;Settings!M44&amp;"'"</f>
        <v>'$BusinessCyclicalityWeight                '</v>
      </c>
      <c r="D42" t="str">
        <f>"'"&amp;Settings!O44&amp;"'"</f>
        <v>'$bfBusinessCyclicalityEffectiveWeight                '</v>
      </c>
      <c r="E42" s="13" t="str">
        <f>Settings!Q44</f>
        <v xml:space="preserve">$sfBusinessCyclicalityEffectiveWeight                </v>
      </c>
      <c r="F42" t="str">
        <f>"'"&amp;Settings!S44&amp;"'"</f>
        <v>'$bfBusinessCyclicalityScore                '</v>
      </c>
      <c r="G42" t="str">
        <f>"'"&amp;Settings!U44&amp;"'"</f>
        <v>'$sfBusinessCyclicalityScore                '</v>
      </c>
      <c r="H42" s="10" t="s">
        <v>204</v>
      </c>
      <c r="I42" s="10" t="s">
        <v>205</v>
      </c>
    </row>
    <row r="43" spans="1:9" x14ac:dyDescent="0.25">
      <c r="A43" t="str">
        <f>"('"&amp;Settings!F45&amp;"'"</f>
        <v>('$IndustryPerformance                '</v>
      </c>
      <c r="B43" t="str">
        <f>"'"&amp;Settings!J45&amp;"'"</f>
        <v>'IndustrialAnalysis      '</v>
      </c>
      <c r="C43" t="str">
        <f>"'"&amp;Settings!M45&amp;"'"</f>
        <v>'$IndustryPerformanceWeight                '</v>
      </c>
      <c r="D43" t="str">
        <f>"'"&amp;Settings!O45&amp;"'"</f>
        <v>'$bfIndustryPerformanceEffectiveWeight                '</v>
      </c>
      <c r="E43" s="13" t="str">
        <f>Settings!Q45</f>
        <v xml:space="preserve">$sfIndustryPerformanceEffectiveWeight                </v>
      </c>
      <c r="F43" t="str">
        <f>"'"&amp;Settings!S45&amp;"'"</f>
        <v>'$bfIndustryPerformanceScore                '</v>
      </c>
      <c r="G43" t="str">
        <f>"'"&amp;Settings!U45&amp;"'"</f>
        <v>'$sfIndustryPerformanceScore                '</v>
      </c>
      <c r="H43" s="10" t="s">
        <v>204</v>
      </c>
      <c r="I43" s="10" t="s">
        <v>205</v>
      </c>
    </row>
    <row r="44" spans="1:9" x14ac:dyDescent="0.25">
      <c r="A44" t="str">
        <f>"('"&amp;Settings!F46&amp;"'"</f>
        <v>('$Porters                            '</v>
      </c>
      <c r="B44" t="str">
        <f>"'"&amp;Settings!J46&amp;"'"</f>
        <v>'IndustrialAnalysis      '</v>
      </c>
      <c r="C44" t="str">
        <f>"'"&amp;Settings!M46&amp;"'"</f>
        <v>'$PortersWeight                            '</v>
      </c>
      <c r="D44" t="str">
        <f>"'"&amp;Settings!O46&amp;"'"</f>
        <v>'$bfPortersEffectiveWeight                            '</v>
      </c>
      <c r="E44" s="13" t="str">
        <f>Settings!Q46</f>
        <v xml:space="preserve">$sfPortersEffectiveWeight                            </v>
      </c>
      <c r="F44" t="str">
        <f>"'"&amp;Settings!S46&amp;"'"</f>
        <v>'$bfPortersScore                            '</v>
      </c>
      <c r="G44" t="str">
        <f>"'"&amp;Settings!U46&amp;"'"</f>
        <v>'$sfPortersScore                            '</v>
      </c>
      <c r="H44" s="10" t="s">
        <v>204</v>
      </c>
      <c r="I44" s="10" t="s">
        <v>205</v>
      </c>
    </row>
    <row r="45" spans="1:9" x14ac:dyDescent="0.25">
      <c r="A45" t="str">
        <f>"('"&amp;Settings!F47&amp;"'"</f>
        <v>('$OwnersPaidDebtExceedsDefaults      '</v>
      </c>
      <c r="B45" t="str">
        <f>"'"&amp;Settings!J47&amp;"'"</f>
        <v>'ShareholderAnalysis     '</v>
      </c>
      <c r="C45" t="str">
        <f>"'"&amp;Settings!M47&amp;"'"</f>
        <v>'$OwnersPaidDebtExceedsDefaultsWeight      '</v>
      </c>
      <c r="D45" t="str">
        <f>"'"&amp;Settings!O47&amp;"'"</f>
        <v>'$bfOwnersPaidDebtExceedsDefaultsEffectiveWeight      '</v>
      </c>
      <c r="E45" s="13" t="str">
        <f>Settings!Q47</f>
        <v xml:space="preserve">$sfOwnersPaidDebtExceedsDefaultsEffectiveWeight      </v>
      </c>
      <c r="F45" t="str">
        <f>"'"&amp;Settings!S47&amp;"'"</f>
        <v>'$bfOwnersPaidDebtExceedsDefaultsScore      '</v>
      </c>
      <c r="G45" t="str">
        <f>"'"&amp;Settings!U47&amp;"'"</f>
        <v>'$sfOwnersPaidDebtExceedsDefaultsScore      '</v>
      </c>
      <c r="H45" s="10" t="s">
        <v>204</v>
      </c>
      <c r="I45" s="10" t="s">
        <v>205</v>
      </c>
    </row>
    <row r="46" spans="1:9" x14ac:dyDescent="0.25">
      <c r="A46" t="str">
        <f>"('"&amp;Settings!F48&amp;"'"</f>
        <v>('$OwnersNoOfJudgements               '</v>
      </c>
      <c r="B46" t="str">
        <f>"'"&amp;Settings!J48&amp;"'"</f>
        <v>'ShareholderAnalysis     '</v>
      </c>
      <c r="C46" t="str">
        <f>"'"&amp;Settings!M48&amp;"'"</f>
        <v>'$OwnersNoOfJudgementsWeight               '</v>
      </c>
      <c r="D46" t="str">
        <f>"'"&amp;Settings!O48&amp;"'"</f>
        <v>'$bfOwnersNoOfJudgementsEffectiveWeight               '</v>
      </c>
      <c r="E46" s="13" t="str">
        <f>Settings!Q48</f>
        <v xml:space="preserve">$sfOwnersNoOfJudgementsEffectiveWeight               </v>
      </c>
      <c r="F46" t="str">
        <f>"'"&amp;Settings!S48&amp;"'"</f>
        <v>'$bfOwnersNoOfJudgementsScore               '</v>
      </c>
      <c r="G46" t="str">
        <f>"'"&amp;Settings!U48&amp;"'"</f>
        <v>'$sfOwnersNoOfJudgementsScore               '</v>
      </c>
      <c r="H46" s="10" t="s">
        <v>204</v>
      </c>
      <c r="I46" s="10" t="s">
        <v>205</v>
      </c>
    </row>
    <row r="47" spans="1:9" x14ac:dyDescent="0.25">
      <c r="A47" t="str">
        <f>"('"&amp;Settings!F49&amp;"'"</f>
        <v>('$OwnersNoOfDefaults                 '</v>
      </c>
      <c r="B47" t="str">
        <f>"'"&amp;Settings!J49&amp;"'"</f>
        <v>'ShareholderAnalysis     '</v>
      </c>
      <c r="C47" t="str">
        <f>"'"&amp;Settings!M49&amp;"'"</f>
        <v>'$OwnersNoOfDefaultsWeight                 '</v>
      </c>
      <c r="D47" t="str">
        <f>"'"&amp;Settings!O49&amp;"'"</f>
        <v>'$bfOwnersNoOfDefaultsEffectiveWeight                 '</v>
      </c>
      <c r="E47" s="13" t="str">
        <f>Settings!Q49</f>
        <v xml:space="preserve">$sfOwnersNoOfDefaultsEffectiveWeight                 </v>
      </c>
      <c r="F47" t="str">
        <f>"'"&amp;Settings!S49&amp;"'"</f>
        <v>'$bfOwnersNoOfDefaultsScore                 '</v>
      </c>
      <c r="G47" t="str">
        <f>"'"&amp;Settings!U49&amp;"'"</f>
        <v>'$sfOwnersNoOfDefaultsScore                 '</v>
      </c>
      <c r="H47" s="10" t="s">
        <v>204</v>
      </c>
      <c r="I47" s="10" t="s">
        <v>205</v>
      </c>
    </row>
    <row r="48" spans="1:9" x14ac:dyDescent="0.25">
      <c r="A48" t="str">
        <f>"('"&amp;Settings!F50&amp;"'"</f>
        <v>('$OwnersNoOfTraceAlerts              '</v>
      </c>
      <c r="B48" t="str">
        <f>"'"&amp;Settings!J50&amp;"'"</f>
        <v>'ShareholderAnalysis     '</v>
      </c>
      <c r="C48" t="str">
        <f>"'"&amp;Settings!M50&amp;"'"</f>
        <v>'$OwnersNoOfTraceAlertsWeight              '</v>
      </c>
      <c r="D48" t="str">
        <f>"'"&amp;Settings!O50&amp;"'"</f>
        <v>'$bfOwnersNoOfTraceAlertsEffectiveWeight              '</v>
      </c>
      <c r="E48" s="13" t="str">
        <f>Settings!Q50</f>
        <v xml:space="preserve">$sfOwnersNoOfTraceAlertsEffectiveWeight              </v>
      </c>
      <c r="F48" t="str">
        <f>"'"&amp;Settings!S50&amp;"'"</f>
        <v>'$bfOwnersNoOfTraceAlertsScore              '</v>
      </c>
      <c r="G48" t="str">
        <f>"'"&amp;Settings!U50&amp;"'"</f>
        <v>'$sfOwnersNoOfTraceAlertsScore              '</v>
      </c>
      <c r="H48" s="10" t="s">
        <v>204</v>
      </c>
      <c r="I48" s="10" t="s">
        <v>205</v>
      </c>
    </row>
    <row r="49" spans="1:9" x14ac:dyDescent="0.25">
      <c r="A49" t="str">
        <f>"('"&amp;Settings!F51&amp;"'"</f>
        <v>('$LoanRateType                       '</v>
      </c>
      <c r="B49" t="str">
        <f>"'"&amp;Settings!J51&amp;"'"</f>
        <v>'BehavioralAnalysis      '</v>
      </c>
      <c r="C49" t="str">
        <f>"'"&amp;Settings!M51&amp;"'"</f>
        <v>'$LoanRateTypeWeight                       '</v>
      </c>
      <c r="D49" t="str">
        <f>"'"&amp;Settings!O51&amp;"'"</f>
        <v>'$bfLoanRateTypeEffectiveWeight                       '</v>
      </c>
      <c r="E49" s="13" t="str">
        <f>Settings!Q51</f>
        <v xml:space="preserve">$sfLoanRateTypeEffectiveWeight                       </v>
      </c>
      <c r="F49" t="str">
        <f>"'"&amp;Settings!S51&amp;"'"</f>
        <v>'$bfLoanRateTypeScore                       '</v>
      </c>
      <c r="G49" t="str">
        <f>"'"&amp;Settings!U51&amp;"'"</f>
        <v>'$sfLoanRateTypeScore                       '</v>
      </c>
      <c r="H49" s="10" t="s">
        <v>204</v>
      </c>
      <c r="I49" s="10" t="s">
        <v>205</v>
      </c>
    </row>
    <row r="50" spans="1:9" x14ac:dyDescent="0.25">
      <c r="A50" t="str">
        <f>"('"&amp;Settings!F52&amp;"'"</f>
        <v>('$LoanMaturity                       '</v>
      </c>
      <c r="B50" t="str">
        <f>"'"&amp;Settings!J52&amp;"'"</f>
        <v>'BehavioralAnalysis      '</v>
      </c>
      <c r="C50" t="str">
        <f>"'"&amp;Settings!M52&amp;"'"</f>
        <v>'$LoanMaturityWeight                       '</v>
      </c>
      <c r="D50" t="str">
        <f>"'"&amp;Settings!O52&amp;"'"</f>
        <v>'$bfLoanMaturityEffectiveWeight                       '</v>
      </c>
      <c r="E50" s="13" t="str">
        <f>Settings!Q52</f>
        <v xml:space="preserve">$sfLoanMaturityEffectiveWeight                       </v>
      </c>
      <c r="F50" t="str">
        <f>"'"&amp;Settings!S52&amp;"'"</f>
        <v>'$bfLoanMaturityScore                       '</v>
      </c>
      <c r="G50" t="str">
        <f>"'"&amp;Settings!U52&amp;"'"</f>
        <v>'$sfLoanMaturityScore                       '</v>
      </c>
      <c r="H50" s="10" t="s">
        <v>204</v>
      </c>
      <c r="I50" s="10" t="s">
        <v>205</v>
      </c>
    </row>
    <row r="51" spans="1:9" x14ac:dyDescent="0.25">
      <c r="A51" t="str">
        <f>"('"&amp;Settings!F53&amp;"'"</f>
        <v>('$BBSBankingRelationshipYears        '</v>
      </c>
      <c r="B51" t="str">
        <f>"'"&amp;Settings!J53&amp;"'"</f>
        <v>'BehavioralAnalysis      '</v>
      </c>
      <c r="C51" t="str">
        <f>"'"&amp;Settings!M53&amp;"'"</f>
        <v>'$BBSBankingRelationshipYearsWeight        '</v>
      </c>
      <c r="D51" t="str">
        <f>"'"&amp;Settings!O53&amp;"'"</f>
        <v>'$bfBBSBankingRelationshipYearsEffectiveWeight        '</v>
      </c>
      <c r="E51" s="13" t="str">
        <f>Settings!Q53</f>
        <v xml:space="preserve">$sfBBSBankingRelationshipYearsEffectiveWeight        </v>
      </c>
      <c r="F51" t="str">
        <f>"'"&amp;Settings!S53&amp;"'"</f>
        <v>'$bfBBSBankingRelationshipYearsScore        '</v>
      </c>
      <c r="G51" t="str">
        <f>"'"&amp;Settings!U53&amp;"'"</f>
        <v>'$sfBBSBankingRelationshipYearsScore        '</v>
      </c>
      <c r="H51" s="10" t="s">
        <v>204</v>
      </c>
      <c r="I51" s="10" t="s">
        <v>205</v>
      </c>
    </row>
    <row r="52" spans="1:9" x14ac:dyDescent="0.25">
      <c r="A52" t="str">
        <f>"('"&amp;Settings!F54&amp;"'"</f>
        <v>('$BBSBankingProductsNo               '</v>
      </c>
      <c r="B52" t="str">
        <f>"'"&amp;Settings!J54&amp;"'"</f>
        <v>'BehavioralAnalysis      '</v>
      </c>
      <c r="C52" t="str">
        <f>"'"&amp;Settings!M54&amp;"'"</f>
        <v>'$BBSBankingProductsNoWeight               '</v>
      </c>
      <c r="D52" t="str">
        <f>"'"&amp;Settings!O54&amp;"'"</f>
        <v>'$bfBBSBankingProductsNoEffectiveWeight               '</v>
      </c>
      <c r="E52" s="13" t="str">
        <f>Settings!Q54</f>
        <v xml:space="preserve">$sfBBSBankingProductsNoEffectiveWeight               </v>
      </c>
      <c r="F52" t="str">
        <f>"'"&amp;Settings!S54&amp;"'"</f>
        <v>'$bfBBSBankingProductsNoScore               '</v>
      </c>
      <c r="G52" t="str">
        <f>"'"&amp;Settings!U54&amp;"'"</f>
        <v>'$sfBBSBankingProductsNoScore               '</v>
      </c>
      <c r="H52" s="10" t="s">
        <v>204</v>
      </c>
      <c r="I52" s="10" t="s">
        <v>205</v>
      </c>
    </row>
    <row r="53" spans="1:9" x14ac:dyDescent="0.25">
      <c r="A53" t="str">
        <f>"('"&amp;Settings!F55&amp;"'"</f>
        <v>('$PastYearArrearIncidentsNo          '</v>
      </c>
      <c r="B53" t="str">
        <f>"'"&amp;Settings!J55&amp;"'"</f>
        <v>'BehavioralAnalysis      '</v>
      </c>
      <c r="C53" t="str">
        <f>"'"&amp;Settings!M55&amp;"'"</f>
        <v>'$PastYearArrearIncidentsNoWeight          '</v>
      </c>
      <c r="D53" t="str">
        <f>"'"&amp;Settings!O55&amp;"'"</f>
        <v>'$bfPastYearArrearIncidentsNoEffectiveWeight          '</v>
      </c>
      <c r="E53" s="13" t="str">
        <f>Settings!Q55</f>
        <v xml:space="preserve">$sfPastYearArrearIncidentsNoEffectiveWeight          </v>
      </c>
      <c r="F53" t="str">
        <f>"'"&amp;Settings!S55&amp;"'"</f>
        <v>'$bfPastYearArrearIncidentsNoScore          '</v>
      </c>
      <c r="G53" t="str">
        <f>"'"&amp;Settings!U55&amp;"'"</f>
        <v>'$sfPastYearArrearIncidentsNoScore          '</v>
      </c>
      <c r="H53" s="10" t="s">
        <v>204</v>
      </c>
      <c r="I53" s="10" t="s">
        <v>205</v>
      </c>
    </row>
    <row r="54" spans="1:9" x14ac:dyDescent="0.25">
      <c r="A54" t="str">
        <f>"('"&amp;Settings!F56&amp;"'"</f>
        <v>('$Past2YearsArrearLoansRenegotiatedNo'</v>
      </c>
      <c r="B54" t="str">
        <f>"'"&amp;Settings!J56&amp;"'"</f>
        <v>'BehavioralAnalysis      '</v>
      </c>
      <c r="C54" t="str">
        <f>"'"&amp;Settings!M56&amp;"'"</f>
        <v>'$Past2YearsArrearLoansRenegotiatedNoWeight'</v>
      </c>
      <c r="D54" t="str">
        <f>"'"&amp;Settings!O56&amp;"'"</f>
        <v>'$bfPast2YearsArrearLoansRenegotiatedNoEffectiveWeight'</v>
      </c>
      <c r="E54" s="13" t="str">
        <f>Settings!Q56</f>
        <v>$sfPast2YearsArrearLoansRenegotiatedNoEffectiveWeight</v>
      </c>
      <c r="F54" t="str">
        <f>"'"&amp;Settings!S56&amp;"'"</f>
        <v>'$bfPast2YearsArrearLoansRenegotiatedNoScore'</v>
      </c>
      <c r="G54" t="str">
        <f>"'"&amp;Settings!U56&amp;"'"</f>
        <v>'$sfPast2YearsArrearLoansRenegotiatedNoScore'</v>
      </c>
      <c r="H54" s="10" t="s">
        <v>204</v>
      </c>
      <c r="I54" s="10" t="s">
        <v>205</v>
      </c>
    </row>
    <row r="55" spans="1:9" x14ac:dyDescent="0.25">
      <c r="A55" t="str">
        <f>"('"&amp;Settings!F57&amp;"'"</f>
        <v>('$PaidDebtExceedsDefaults            '</v>
      </c>
      <c r="B55" t="str">
        <f>"'"&amp;Settings!J57&amp;"'"</f>
        <v>'BehavioralAnalysis      '</v>
      </c>
      <c r="C55" t="str">
        <f>"'"&amp;Settings!M57&amp;"'"</f>
        <v>'$PaidDebtExceedsDefaultsWeight            '</v>
      </c>
      <c r="D55" t="str">
        <f>"'"&amp;Settings!O57&amp;"'"</f>
        <v>'$bfPaidDebtExceedsDefaultsEffectiveWeight            '</v>
      </c>
      <c r="E55" s="13" t="str">
        <f>Settings!Q57</f>
        <v xml:space="preserve">$sfPaidDebtExceedsDefaultsEffectiveWeight            </v>
      </c>
      <c r="F55" t="str">
        <f>"'"&amp;Settings!S57&amp;"'"</f>
        <v>'$bfPaidDebtExceedsDefaultsScore            '</v>
      </c>
      <c r="G55" t="str">
        <f>"'"&amp;Settings!U57&amp;"'"</f>
        <v>'$sfPaidDebtExceedsDefaultsScore            '</v>
      </c>
      <c r="H55" s="10" t="s">
        <v>204</v>
      </c>
      <c r="I55" s="10" t="s">
        <v>205</v>
      </c>
    </row>
    <row r="56" spans="1:9" x14ac:dyDescent="0.25">
      <c r="A56" t="str">
        <f>"('"&amp;Settings!F58&amp;"'"</f>
        <v>('$NoOfJudgements                     '</v>
      </c>
      <c r="B56" t="str">
        <f>"'"&amp;Settings!J58&amp;"'"</f>
        <v>'BehavioralAnalysis      '</v>
      </c>
      <c r="C56" t="str">
        <f>"'"&amp;Settings!M58&amp;"'"</f>
        <v>'$NoOfJudgementsWeight                     '</v>
      </c>
      <c r="D56" t="str">
        <f>"'"&amp;Settings!O58&amp;"'"</f>
        <v>'$bfNoOfJudgementsEffectiveWeight                     '</v>
      </c>
      <c r="E56" s="13" t="str">
        <f>Settings!Q58</f>
        <v xml:space="preserve">$sfNoOfJudgementsEffectiveWeight                     </v>
      </c>
      <c r="F56" t="str">
        <f>"'"&amp;Settings!S58&amp;"'"</f>
        <v>'$bfNoOfJudgementsScore                     '</v>
      </c>
      <c r="G56" t="str">
        <f>"'"&amp;Settings!U58&amp;"'"</f>
        <v>'$sfNoOfJudgementsScore                     '</v>
      </c>
      <c r="H56" s="10" t="s">
        <v>204</v>
      </c>
      <c r="I56" s="10" t="s">
        <v>205</v>
      </c>
    </row>
    <row r="57" spans="1:9" x14ac:dyDescent="0.25">
      <c r="A57" t="str">
        <f>"('"&amp;Settings!F59&amp;"'"</f>
        <v>('$NoOfDefaults                       '</v>
      </c>
      <c r="B57" t="str">
        <f>"'"&amp;Settings!J59&amp;"'"</f>
        <v>'BehavioralAnalysis      '</v>
      </c>
      <c r="C57" t="str">
        <f>"'"&amp;Settings!M59&amp;"'"</f>
        <v>'$NoOfDefaultsWeight                       '</v>
      </c>
      <c r="D57" t="str">
        <f>"'"&amp;Settings!O59&amp;"'"</f>
        <v>'$bfNoOfDefaultsEffectiveWeight                       '</v>
      </c>
      <c r="E57" s="13" t="str">
        <f>Settings!Q59</f>
        <v xml:space="preserve">$sfNoOfDefaultsEffectiveWeight                       </v>
      </c>
      <c r="F57" t="str">
        <f>"'"&amp;Settings!S59&amp;"'"</f>
        <v>'$bfNoOfDefaultsScore                       '</v>
      </c>
      <c r="G57" t="str">
        <f>"'"&amp;Settings!U59&amp;"'"</f>
        <v>'$sfNoOfDefaultsScore                       '</v>
      </c>
      <c r="H57" s="10" t="s">
        <v>204</v>
      </c>
      <c r="I57" s="10" t="s">
        <v>205</v>
      </c>
    </row>
    <row r="58" spans="1:9" x14ac:dyDescent="0.25">
      <c r="A58" t="str">
        <f>"('"&amp;Settings!F60&amp;"'"</f>
        <v>('$NoOfTraceAlerts                    '</v>
      </c>
      <c r="B58" t="str">
        <f>"'"&amp;Settings!J60&amp;"'"</f>
        <v>'BehavioralAnalysis      '</v>
      </c>
      <c r="C58" t="str">
        <f>"'"&amp;Settings!M60&amp;"'"</f>
        <v>'$NoOfTraceAlertsWeight                    '</v>
      </c>
      <c r="D58" t="str">
        <f>"'"&amp;Settings!O60&amp;"'"</f>
        <v>'$bfNoOfTraceAlertsEffectiveWeight                    '</v>
      </c>
      <c r="E58" s="13" t="str">
        <f>Settings!Q60</f>
        <v xml:space="preserve">$sfNoOfTraceAlertsEffectiveWeight                    </v>
      </c>
      <c r="F58" t="str">
        <f>"'"&amp;Settings!S60&amp;"'"</f>
        <v>'$bfNoOfTraceAlertsScore                    '</v>
      </c>
      <c r="G58" t="str">
        <f>"'"&amp;Settings!U60&amp;"'"</f>
        <v>'$sfNoOfTraceAlertsScore                    '</v>
      </c>
      <c r="H58" s="10" t="s">
        <v>204</v>
      </c>
      <c r="I58" s="10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B6" sqref="B6"/>
    </sheetView>
  </sheetViews>
  <sheetFormatPr defaultRowHeight="15" x14ac:dyDescent="0.25"/>
  <cols>
    <col min="2" max="2" width="51.28515625" bestFit="1" customWidth="1"/>
    <col min="3" max="3" width="20.28515625" bestFit="1" customWidth="1"/>
  </cols>
  <sheetData>
    <row r="1" spans="1:3" x14ac:dyDescent="0.25">
      <c r="A1">
        <v>17</v>
      </c>
      <c r="B1" t="s">
        <v>235</v>
      </c>
      <c r="C1" t="s">
        <v>2</v>
      </c>
    </row>
    <row r="2" spans="1:3" x14ac:dyDescent="0.25">
      <c r="A2">
        <v>18</v>
      </c>
      <c r="B2" t="s">
        <v>236</v>
      </c>
      <c r="C2" t="s">
        <v>2</v>
      </c>
    </row>
    <row r="3" spans="1:3" x14ac:dyDescent="0.25">
      <c r="A3">
        <v>19</v>
      </c>
      <c r="B3" t="s">
        <v>237</v>
      </c>
      <c r="C3" t="s">
        <v>2</v>
      </c>
    </row>
    <row r="4" spans="1:3" x14ac:dyDescent="0.25">
      <c r="A4">
        <v>20</v>
      </c>
      <c r="B4" t="s">
        <v>238</v>
      </c>
      <c r="C4" t="s">
        <v>2</v>
      </c>
    </row>
    <row r="5" spans="1:3" x14ac:dyDescent="0.25">
      <c r="A5">
        <v>21</v>
      </c>
      <c r="B5" t="s">
        <v>239</v>
      </c>
      <c r="C5" t="s">
        <v>2</v>
      </c>
    </row>
    <row r="6" spans="1:3" x14ac:dyDescent="0.25">
      <c r="A6">
        <v>22</v>
      </c>
      <c r="B6" t="s">
        <v>240</v>
      </c>
      <c r="C6" t="s">
        <v>2</v>
      </c>
    </row>
    <row r="7" spans="1:3" x14ac:dyDescent="0.25">
      <c r="A7">
        <v>23</v>
      </c>
      <c r="B7" t="s">
        <v>242</v>
      </c>
      <c r="C7" t="s">
        <v>2</v>
      </c>
    </row>
    <row r="8" spans="1:3" x14ac:dyDescent="0.25">
      <c r="A8">
        <v>24</v>
      </c>
      <c r="B8" t="s">
        <v>243</v>
      </c>
      <c r="C8" t="s">
        <v>2</v>
      </c>
    </row>
    <row r="9" spans="1:3" x14ac:dyDescent="0.25">
      <c r="A9">
        <v>25</v>
      </c>
      <c r="B9" t="s">
        <v>244</v>
      </c>
      <c r="C9" t="s">
        <v>2</v>
      </c>
    </row>
    <row r="10" spans="1:3" x14ac:dyDescent="0.25">
      <c r="A10">
        <v>42</v>
      </c>
      <c r="B10" t="s">
        <v>261</v>
      </c>
      <c r="C10" t="s">
        <v>2</v>
      </c>
    </row>
    <row r="11" spans="1:3" x14ac:dyDescent="0.25">
      <c r="A11">
        <v>43</v>
      </c>
      <c r="B11" t="s">
        <v>262</v>
      </c>
      <c r="C11" t="s">
        <v>2</v>
      </c>
    </row>
    <row r="12" spans="1:3" x14ac:dyDescent="0.25">
      <c r="A12">
        <v>44</v>
      </c>
      <c r="B12" t="s">
        <v>263</v>
      </c>
      <c r="C12" t="s">
        <v>2</v>
      </c>
    </row>
    <row r="13" spans="1:3" x14ac:dyDescent="0.25">
      <c r="A13">
        <v>45</v>
      </c>
      <c r="B13" t="s">
        <v>264</v>
      </c>
      <c r="C13" t="s">
        <v>2</v>
      </c>
    </row>
    <row r="14" spans="1:3" x14ac:dyDescent="0.25">
      <c r="A14">
        <v>46</v>
      </c>
      <c r="B14" t="s">
        <v>265</v>
      </c>
      <c r="C14" t="s">
        <v>2</v>
      </c>
    </row>
    <row r="15" spans="1:3" x14ac:dyDescent="0.25">
      <c r="A15">
        <v>47</v>
      </c>
      <c r="B15" t="s">
        <v>266</v>
      </c>
      <c r="C15" t="s">
        <v>2</v>
      </c>
    </row>
    <row r="16" spans="1:3" x14ac:dyDescent="0.25">
      <c r="A16">
        <v>48</v>
      </c>
      <c r="B16" t="s">
        <v>267</v>
      </c>
      <c r="C16" t="s">
        <v>2</v>
      </c>
    </row>
    <row r="17" spans="1:3" x14ac:dyDescent="0.25">
      <c r="A17">
        <v>49</v>
      </c>
      <c r="B17" t="s">
        <v>268</v>
      </c>
      <c r="C17" t="s">
        <v>2</v>
      </c>
    </row>
    <row r="18" spans="1:3" x14ac:dyDescent="0.25">
      <c r="A18">
        <v>50</v>
      </c>
      <c r="B18" t="s">
        <v>269</v>
      </c>
      <c r="C18" t="s">
        <v>2</v>
      </c>
    </row>
    <row r="19" spans="1:3" x14ac:dyDescent="0.25">
      <c r="A19">
        <v>51</v>
      </c>
      <c r="B19" t="s">
        <v>270</v>
      </c>
      <c r="C19" t="s">
        <v>2</v>
      </c>
    </row>
    <row r="20" spans="1:3" x14ac:dyDescent="0.25">
      <c r="A20">
        <v>68</v>
      </c>
      <c r="B20" t="s">
        <v>287</v>
      </c>
      <c r="C20" t="s">
        <v>2</v>
      </c>
    </row>
    <row r="21" spans="1:3" x14ac:dyDescent="0.25">
      <c r="A21">
        <v>69</v>
      </c>
      <c r="B21" t="s">
        <v>288</v>
      </c>
      <c r="C21" t="s">
        <v>2</v>
      </c>
    </row>
    <row r="22" spans="1:3" x14ac:dyDescent="0.25">
      <c r="A22">
        <v>70</v>
      </c>
      <c r="B22" t="s">
        <v>289</v>
      </c>
      <c r="C22" t="s">
        <v>2</v>
      </c>
    </row>
    <row r="23" spans="1:3" x14ac:dyDescent="0.25">
      <c r="A23">
        <v>71</v>
      </c>
      <c r="B23" t="s">
        <v>290</v>
      </c>
      <c r="C23" t="s">
        <v>2</v>
      </c>
    </row>
    <row r="24" spans="1:3" x14ac:dyDescent="0.25">
      <c r="A24">
        <v>72</v>
      </c>
      <c r="B24" t="s">
        <v>291</v>
      </c>
      <c r="C24" t="s">
        <v>2</v>
      </c>
    </row>
    <row r="25" spans="1:3" x14ac:dyDescent="0.25">
      <c r="A25">
        <v>73</v>
      </c>
      <c r="B25" t="s">
        <v>292</v>
      </c>
      <c r="C25" t="s">
        <v>2</v>
      </c>
    </row>
    <row r="26" spans="1:3" x14ac:dyDescent="0.25">
      <c r="A26">
        <v>74</v>
      </c>
      <c r="B26" t="s">
        <v>293</v>
      </c>
      <c r="C26" t="s">
        <v>2</v>
      </c>
    </row>
    <row r="27" spans="1:3" x14ac:dyDescent="0.25">
      <c r="A27">
        <v>75</v>
      </c>
      <c r="B27" t="s">
        <v>294</v>
      </c>
      <c r="C27" t="s">
        <v>2</v>
      </c>
    </row>
    <row r="28" spans="1:3" x14ac:dyDescent="0.25">
      <c r="A28">
        <v>76</v>
      </c>
      <c r="B28" t="s">
        <v>295</v>
      </c>
      <c r="C28" t="s">
        <v>2</v>
      </c>
    </row>
    <row r="29" spans="1:3" x14ac:dyDescent="0.25">
      <c r="A29">
        <v>77</v>
      </c>
      <c r="B29" t="s">
        <v>296</v>
      </c>
      <c r="C29" t="s">
        <v>2</v>
      </c>
    </row>
    <row r="30" spans="1:3" x14ac:dyDescent="0.25">
      <c r="B30" t="s">
        <v>241</v>
      </c>
      <c r="C30" t="s">
        <v>2</v>
      </c>
    </row>
    <row r="31" spans="1:3" x14ac:dyDescent="0.25">
      <c r="A31">
        <v>35</v>
      </c>
      <c r="B31" t="s">
        <v>254</v>
      </c>
      <c r="C31" t="s">
        <v>297</v>
      </c>
    </row>
    <row r="32" spans="1:3" x14ac:dyDescent="0.25">
      <c r="A32">
        <v>61</v>
      </c>
      <c r="B32" t="s">
        <v>280</v>
      </c>
      <c r="C32" t="s">
        <v>297</v>
      </c>
    </row>
    <row r="33" spans="1:3" x14ac:dyDescent="0.25">
      <c r="A33">
        <v>10</v>
      </c>
      <c r="B33" t="s">
        <v>228</v>
      </c>
      <c r="C33" t="s">
        <v>297</v>
      </c>
    </row>
    <row r="34" spans="1:3" x14ac:dyDescent="0.25">
      <c r="A34">
        <v>36</v>
      </c>
      <c r="B34" t="s">
        <v>255</v>
      </c>
      <c r="C34" t="s">
        <v>297</v>
      </c>
    </row>
    <row r="35" spans="1:3" x14ac:dyDescent="0.25">
      <c r="A35">
        <v>62</v>
      </c>
      <c r="B35" t="s">
        <v>281</v>
      </c>
      <c r="C35" t="s">
        <v>297</v>
      </c>
    </row>
    <row r="36" spans="1:3" x14ac:dyDescent="0.25">
      <c r="A36">
        <v>11</v>
      </c>
      <c r="B36" t="s">
        <v>229</v>
      </c>
      <c r="C36" t="s">
        <v>297</v>
      </c>
    </row>
    <row r="37" spans="1:3" x14ac:dyDescent="0.25">
      <c r="A37">
        <v>37</v>
      </c>
      <c r="B37" t="s">
        <v>256</v>
      </c>
      <c r="C37" t="s">
        <v>297</v>
      </c>
    </row>
    <row r="38" spans="1:3" x14ac:dyDescent="0.25">
      <c r="A38">
        <v>63</v>
      </c>
      <c r="B38" t="s">
        <v>282</v>
      </c>
      <c r="C38" t="s">
        <v>297</v>
      </c>
    </row>
    <row r="39" spans="1:3" x14ac:dyDescent="0.25">
      <c r="A39">
        <v>12</v>
      </c>
      <c r="B39" t="s">
        <v>230</v>
      </c>
      <c r="C39" t="s">
        <v>297</v>
      </c>
    </row>
    <row r="40" spans="1:3" x14ac:dyDescent="0.25">
      <c r="A40">
        <v>26</v>
      </c>
      <c r="B40" t="s">
        <v>245</v>
      </c>
      <c r="C40" t="s">
        <v>3</v>
      </c>
    </row>
    <row r="41" spans="1:3" x14ac:dyDescent="0.25">
      <c r="A41">
        <v>52</v>
      </c>
      <c r="B41" t="s">
        <v>271</v>
      </c>
      <c r="C41" t="s">
        <v>3</v>
      </c>
    </row>
    <row r="42" spans="1:3" x14ac:dyDescent="0.25">
      <c r="A42">
        <v>1</v>
      </c>
      <c r="B42" t="s">
        <v>219</v>
      </c>
      <c r="C42" t="s">
        <v>3</v>
      </c>
    </row>
    <row r="43" spans="1:3" x14ac:dyDescent="0.25">
      <c r="A43">
        <v>28</v>
      </c>
      <c r="B43" t="s">
        <v>247</v>
      </c>
      <c r="C43" t="s">
        <v>3</v>
      </c>
    </row>
    <row r="44" spans="1:3" x14ac:dyDescent="0.25">
      <c r="A44">
        <v>54</v>
      </c>
      <c r="B44" t="s">
        <v>273</v>
      </c>
      <c r="C44" t="s">
        <v>3</v>
      </c>
    </row>
    <row r="45" spans="1:3" x14ac:dyDescent="0.25">
      <c r="A45">
        <v>3</v>
      </c>
      <c r="B45" t="s">
        <v>221</v>
      </c>
      <c r="C45" t="s">
        <v>3</v>
      </c>
    </row>
    <row r="46" spans="1:3" x14ac:dyDescent="0.25">
      <c r="A46">
        <v>27</v>
      </c>
      <c r="B46" t="s">
        <v>246</v>
      </c>
      <c r="C46" t="s">
        <v>3</v>
      </c>
    </row>
    <row r="47" spans="1:3" x14ac:dyDescent="0.25">
      <c r="A47">
        <v>53</v>
      </c>
      <c r="B47" t="s">
        <v>272</v>
      </c>
      <c r="C47" t="s">
        <v>3</v>
      </c>
    </row>
    <row r="48" spans="1:3" x14ac:dyDescent="0.25">
      <c r="A48">
        <v>2</v>
      </c>
      <c r="B48" t="s">
        <v>220</v>
      </c>
      <c r="C48" t="s">
        <v>3</v>
      </c>
    </row>
    <row r="49" spans="1:3" x14ac:dyDescent="0.25">
      <c r="A49">
        <v>29</v>
      </c>
      <c r="B49" t="s">
        <v>248</v>
      </c>
      <c r="C49" t="s">
        <v>3</v>
      </c>
    </row>
    <row r="50" spans="1:3" x14ac:dyDescent="0.25">
      <c r="A50">
        <v>55</v>
      </c>
      <c r="B50" t="s">
        <v>274</v>
      </c>
      <c r="C50" t="s">
        <v>3</v>
      </c>
    </row>
    <row r="51" spans="1:3" x14ac:dyDescent="0.25">
      <c r="A51">
        <v>4</v>
      </c>
      <c r="B51" t="s">
        <v>222</v>
      </c>
      <c r="C51" t="s">
        <v>3</v>
      </c>
    </row>
    <row r="52" spans="1:3" x14ac:dyDescent="0.25">
      <c r="A52">
        <v>32</v>
      </c>
      <c r="B52" t="s">
        <v>251</v>
      </c>
      <c r="C52" t="s">
        <v>3</v>
      </c>
    </row>
    <row r="53" spans="1:3" x14ac:dyDescent="0.25">
      <c r="A53">
        <v>58</v>
      </c>
      <c r="B53" t="s">
        <v>277</v>
      </c>
      <c r="C53" t="s">
        <v>3</v>
      </c>
    </row>
    <row r="54" spans="1:3" x14ac:dyDescent="0.25">
      <c r="A54">
        <v>7</v>
      </c>
      <c r="B54" t="s">
        <v>225</v>
      </c>
      <c r="C54" t="s">
        <v>3</v>
      </c>
    </row>
    <row r="55" spans="1:3" x14ac:dyDescent="0.25">
      <c r="A55">
        <v>34</v>
      </c>
      <c r="B55" t="s">
        <v>253</v>
      </c>
      <c r="C55" t="s">
        <v>3</v>
      </c>
    </row>
    <row r="56" spans="1:3" x14ac:dyDescent="0.25">
      <c r="A56">
        <v>60</v>
      </c>
      <c r="B56" t="s">
        <v>279</v>
      </c>
      <c r="C56" t="s">
        <v>3</v>
      </c>
    </row>
    <row r="57" spans="1:3" x14ac:dyDescent="0.25">
      <c r="A57">
        <v>9</v>
      </c>
      <c r="B57" t="s">
        <v>227</v>
      </c>
      <c r="C57" t="s">
        <v>3</v>
      </c>
    </row>
    <row r="58" spans="1:3" x14ac:dyDescent="0.25">
      <c r="A58">
        <v>30</v>
      </c>
      <c r="B58" t="s">
        <v>249</v>
      </c>
      <c r="C58" t="s">
        <v>3</v>
      </c>
    </row>
    <row r="59" spans="1:3" x14ac:dyDescent="0.25">
      <c r="A59">
        <v>56</v>
      </c>
      <c r="B59" t="s">
        <v>275</v>
      </c>
      <c r="C59" t="s">
        <v>3</v>
      </c>
    </row>
    <row r="60" spans="1:3" x14ac:dyDescent="0.25">
      <c r="A60">
        <v>5</v>
      </c>
      <c r="B60" t="s">
        <v>223</v>
      </c>
      <c r="C60" t="s">
        <v>3</v>
      </c>
    </row>
    <row r="61" spans="1:3" x14ac:dyDescent="0.25">
      <c r="A61">
        <v>31</v>
      </c>
      <c r="B61" t="s">
        <v>250</v>
      </c>
      <c r="C61" t="s">
        <v>3</v>
      </c>
    </row>
    <row r="62" spans="1:3" x14ac:dyDescent="0.25">
      <c r="A62">
        <v>57</v>
      </c>
      <c r="B62" t="s">
        <v>276</v>
      </c>
      <c r="C62" t="s">
        <v>3</v>
      </c>
    </row>
    <row r="63" spans="1:3" x14ac:dyDescent="0.25">
      <c r="A63">
        <v>6</v>
      </c>
      <c r="B63" t="s">
        <v>224</v>
      </c>
      <c r="C63" t="s">
        <v>3</v>
      </c>
    </row>
    <row r="64" spans="1:3" x14ac:dyDescent="0.25">
      <c r="A64">
        <v>33</v>
      </c>
      <c r="B64" t="s">
        <v>252</v>
      </c>
      <c r="C64" t="s">
        <v>3</v>
      </c>
    </row>
    <row r="65" spans="1:3" x14ac:dyDescent="0.25">
      <c r="A65">
        <v>59</v>
      </c>
      <c r="B65" t="s">
        <v>278</v>
      </c>
      <c r="C65" t="s">
        <v>3</v>
      </c>
    </row>
    <row r="66" spans="1:3" x14ac:dyDescent="0.25">
      <c r="A66">
        <v>8</v>
      </c>
      <c r="B66" t="s">
        <v>226</v>
      </c>
      <c r="C66" t="s">
        <v>3</v>
      </c>
    </row>
    <row r="67" spans="1:3" x14ac:dyDescent="0.25">
      <c r="A67">
        <v>40</v>
      </c>
      <c r="B67" t="s">
        <v>259</v>
      </c>
      <c r="C67" t="s">
        <v>1</v>
      </c>
    </row>
    <row r="68" spans="1:3" x14ac:dyDescent="0.25">
      <c r="A68">
        <v>66</v>
      </c>
      <c r="B68" t="s">
        <v>285</v>
      </c>
      <c r="C68" t="s">
        <v>1</v>
      </c>
    </row>
    <row r="69" spans="1:3" x14ac:dyDescent="0.25">
      <c r="A69">
        <v>15</v>
      </c>
      <c r="B69" t="s">
        <v>233</v>
      </c>
      <c r="C69" t="s">
        <v>1</v>
      </c>
    </row>
    <row r="70" spans="1:3" x14ac:dyDescent="0.25">
      <c r="A70">
        <v>39</v>
      </c>
      <c r="B70" t="s">
        <v>258</v>
      </c>
      <c r="C70" t="s">
        <v>1</v>
      </c>
    </row>
    <row r="71" spans="1:3" x14ac:dyDescent="0.25">
      <c r="A71">
        <v>65</v>
      </c>
      <c r="B71" t="s">
        <v>284</v>
      </c>
      <c r="C71" t="s">
        <v>1</v>
      </c>
    </row>
    <row r="72" spans="1:3" x14ac:dyDescent="0.25">
      <c r="A72">
        <v>14</v>
      </c>
      <c r="B72" t="s">
        <v>232</v>
      </c>
      <c r="C72" t="s">
        <v>1</v>
      </c>
    </row>
    <row r="73" spans="1:3" x14ac:dyDescent="0.25">
      <c r="A73">
        <v>41</v>
      </c>
      <c r="B73" t="s">
        <v>260</v>
      </c>
      <c r="C73" t="s">
        <v>1</v>
      </c>
    </row>
    <row r="74" spans="1:3" x14ac:dyDescent="0.25">
      <c r="A74">
        <v>67</v>
      </c>
      <c r="B74" t="s">
        <v>286</v>
      </c>
      <c r="C74" t="s">
        <v>1</v>
      </c>
    </row>
    <row r="75" spans="1:3" x14ac:dyDescent="0.25">
      <c r="A75">
        <v>16</v>
      </c>
      <c r="B75" t="s">
        <v>234</v>
      </c>
      <c r="C75" t="s">
        <v>1</v>
      </c>
    </row>
    <row r="76" spans="1:3" x14ac:dyDescent="0.25">
      <c r="A76">
        <v>38</v>
      </c>
      <c r="B76" t="s">
        <v>257</v>
      </c>
      <c r="C76" t="s">
        <v>1</v>
      </c>
    </row>
    <row r="77" spans="1:3" x14ac:dyDescent="0.25">
      <c r="A77">
        <v>64</v>
      </c>
      <c r="B77" t="s">
        <v>283</v>
      </c>
      <c r="C77" t="s">
        <v>1</v>
      </c>
    </row>
    <row r="78" spans="1:3" x14ac:dyDescent="0.25">
      <c r="A78">
        <v>13</v>
      </c>
      <c r="B78" t="s">
        <v>231</v>
      </c>
      <c r="C78" t="s">
        <v>1</v>
      </c>
    </row>
  </sheetData>
  <sortState ref="A1:C30">
    <sortCondition ref="A1:A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A3" sqref="A3"/>
    </sheetView>
  </sheetViews>
  <sheetFormatPr defaultRowHeight="15" x14ac:dyDescent="0.25"/>
  <cols>
    <col min="1" max="1" width="89.5703125" bestFit="1" customWidth="1"/>
    <col min="2" max="2" width="20.28515625" bestFit="1" customWidth="1"/>
  </cols>
  <sheetData>
    <row r="1" spans="1:1" x14ac:dyDescent="0.25">
      <c r="A1" t="str">
        <f>REPT(" ",10)&amp;"$"&amp;FullListUnsorted!F2&amp;"    =    "&amp;"null  ;  //  "&amp;FullList!C1</f>
        <v xml:space="preserve">          $CommitmentCategoryWeight                              =    null  ;  //  BehavioralAnalysis</v>
      </c>
    </row>
    <row r="2" spans="1:1" x14ac:dyDescent="0.25">
      <c r="A2" t="str">
        <f>REPT(" ",10)&amp;"$"&amp;FullListUnsorted!F3&amp;"    =    "&amp;"null  ;  //  "&amp;FullList!C2</f>
        <v xml:space="preserve">          $IntegrityCategoryWeight                               =    null  ;  //  BehavioralAnalysis</v>
      </c>
    </row>
    <row r="3" spans="1:1" x14ac:dyDescent="0.25">
      <c r="A3" t="str">
        <f>REPT(" ",10)&amp;"$"&amp;FullListUnsorted!F4&amp;"    =    "&amp;"null  ;  //  "&amp;FullList!C3</f>
        <v xml:space="preserve">          $InformationQualityCategoryWeight                      =    null  ;  //  BehavioralAnalysis</v>
      </c>
    </row>
    <row r="4" spans="1:1" x14ac:dyDescent="0.25">
      <c r="A4" t="str">
        <f>REPT(" ",10)&amp;"$"&amp;FullListUnsorted!F5&amp;"    =    "&amp;"null  ;  //  "&amp;FullList!C4</f>
        <v xml:space="preserve">          $LeadershipCategoryWeight                              =    null  ;  //  BehavioralAnalysis</v>
      </c>
    </row>
    <row r="5" spans="1:1" x14ac:dyDescent="0.25">
      <c r="A5" t="str">
        <f>REPT(" ",10)&amp;"$"&amp;FullListUnsorted!F6&amp;"    =    "&amp;"null  ;  //  "&amp;FullList!C5</f>
        <v xml:space="preserve">          $StrategyCategoryWeight                                =    null  ;  //  BehavioralAnalysis</v>
      </c>
    </row>
    <row r="6" spans="1:1" x14ac:dyDescent="0.25">
      <c r="A6" t="str">
        <f>REPT(" ",10)&amp;"$"&amp;FullListUnsorted!F7&amp;"    =    "&amp;"null  ;  //  "&amp;FullList!C6</f>
        <v xml:space="preserve">          $StructureCategoryWeight                               =    null  ;  //  BehavioralAnalysis</v>
      </c>
    </row>
    <row r="7" spans="1:1" x14ac:dyDescent="0.25">
      <c r="A7" t="str">
        <f>REPT(" ",10)&amp;"$"&amp;FullListUnsorted!F8&amp;"    =    "&amp;"null  ;  //  "&amp;FullList!C7</f>
        <v xml:space="preserve">          $ManagementCategoryWeight                              =    null  ;  //  BehavioralAnalysis</v>
      </c>
    </row>
    <row r="8" spans="1:1" x14ac:dyDescent="0.25">
      <c r="A8" t="str">
        <f>REPT(" ",10)&amp;"$"&amp;FullListUnsorted!F9&amp;"    =    "&amp;"null  ;  //  "&amp;FullList!C8</f>
        <v xml:space="preserve">          $SuccessionPlanCategoryWeight                          =    null  ;  //  BehavioralAnalysis</v>
      </c>
    </row>
    <row r="9" spans="1:1" x14ac:dyDescent="0.25">
      <c r="A9" t="str">
        <f>REPT(" ",10)&amp;"$"&amp;FullListUnsorted!F10&amp;"    =    "&amp;"null  ;  //  "&amp;FullList!C9</f>
        <v xml:space="preserve">          $OrganisationalDesignCategoryWeight                    =    null  ;  //  BehavioralAnalysis</v>
      </c>
    </row>
    <row r="10" spans="1:1" x14ac:dyDescent="0.25">
      <c r="A10" t="str">
        <f>REPT(" ",10)&amp;"$"&amp;FullListUnsorted!F11&amp;"    =    "&amp;"null  ;  //  "&amp;FullList!C10</f>
        <v xml:space="preserve">          $BusinessCyclicalityWeight                             =    null  ;  //  BehavioralAnalysis</v>
      </c>
    </row>
    <row r="11" spans="1:1" x14ac:dyDescent="0.25">
      <c r="A11" t="str">
        <f>REPT(" ",10)&amp;"$"&amp;FullListUnsorted!F12&amp;"    =    "&amp;"null  ;  //  "&amp;FullList!C11</f>
        <v xml:space="preserve">          $IndustryPerformanceWeight                             =    null  ;  //  BehavioralAnalysis</v>
      </c>
    </row>
    <row r="12" spans="1:1" x14ac:dyDescent="0.25">
      <c r="A12" t="str">
        <f>REPT(" ",10)&amp;"$"&amp;FullListUnsorted!F13&amp;"    =    "&amp;"null  ;  //  "&amp;FullList!C12</f>
        <v xml:space="preserve">          $PortersWeight                                         =    null  ;  //  BehavioralAnalysis</v>
      </c>
    </row>
    <row r="13" spans="1:1" x14ac:dyDescent="0.25">
      <c r="A13" t="str">
        <f>REPT(" ",10)&amp;"$"&amp;FullListUnsorted!F14&amp;"    =    "&amp;"null  ;  //  "&amp;FullList!C13</f>
        <v xml:space="preserve">          $OwnersPaidDebtExceedsDefaultsWeight                   =    null  ;  //  BehavioralAnalysis</v>
      </c>
    </row>
    <row r="14" spans="1:1" x14ac:dyDescent="0.25">
      <c r="A14" t="str">
        <f>REPT(" ",10)&amp;"$"&amp;FullListUnsorted!F15&amp;"    =    "&amp;"null  ;  //  "&amp;FullList!C14</f>
        <v xml:space="preserve">          $OwnersNoOfJudgementsWeight                            =    null  ;  //  BehavioralAnalysis</v>
      </c>
    </row>
    <row r="15" spans="1:1" x14ac:dyDescent="0.25">
      <c r="A15" t="str">
        <f>REPT(" ",10)&amp;"$"&amp;FullListUnsorted!F16&amp;"    =    "&amp;"null  ;  //  "&amp;FullList!C15</f>
        <v xml:space="preserve">          $OwnersNoOfDefaultsWeight                              =    null  ;  //  BehavioralAnalysis</v>
      </c>
    </row>
    <row r="16" spans="1:1" x14ac:dyDescent="0.25">
      <c r="A16" t="str">
        <f>REPT(" ",10)&amp;"$"&amp;FullListUnsorted!F17&amp;"    =    "&amp;"null  ;  //  "&amp;FullList!C16</f>
        <v xml:space="preserve">          $OwnersNoOfTraceAlertsWeight                           =    null  ;  //  BehavioralAnalysis</v>
      </c>
    </row>
    <row r="17" spans="1:1" x14ac:dyDescent="0.25">
      <c r="A17" t="str">
        <f>REPT(" ",10)&amp;"$"&amp;FullListUnsorted!F18&amp;"    =    "&amp;"null  ;  //  "&amp;FullList!C17</f>
        <v xml:space="preserve">          $LoanRateTypeWeight                                    =    null  ;  //  BehavioralAnalysis</v>
      </c>
    </row>
    <row r="18" spans="1:1" x14ac:dyDescent="0.25">
      <c r="A18" t="str">
        <f>REPT(" ",10)&amp;"$"&amp;FullListUnsorted!F19&amp;"    =    "&amp;"null  ;  //  "&amp;FullList!C18</f>
        <v xml:space="preserve">          $LoanMaturityWeight                                    =    null  ;  //  BehavioralAnalysis</v>
      </c>
    </row>
    <row r="19" spans="1:1" x14ac:dyDescent="0.25">
      <c r="A19" t="str">
        <f>REPT(" ",10)&amp;"$"&amp;FullListUnsorted!F20&amp;"    =    "&amp;"null  ;  //  "&amp;FullList!C19</f>
        <v xml:space="preserve">          $BBSBankingRelationshipYearsWeight                     =    null  ;  //  BehavioralAnalysis</v>
      </c>
    </row>
    <row r="20" spans="1:1" x14ac:dyDescent="0.25">
      <c r="A20" t="str">
        <f>REPT(" ",10)&amp;"$"&amp;FullListUnsorted!F21&amp;"    =    "&amp;"null  ;  //  "&amp;FullList!C20</f>
        <v xml:space="preserve">          $BBSBankingProductsNoWeight                            =    null  ;  //  BehavioralAnalysis</v>
      </c>
    </row>
    <row r="21" spans="1:1" x14ac:dyDescent="0.25">
      <c r="A21" t="str">
        <f>REPT(" ",10)&amp;"$"&amp;FullListUnsorted!F22&amp;"    =    "&amp;"null  ;  //  "&amp;FullList!C21</f>
        <v xml:space="preserve">          $PastYearArrearIncidentsNoWeight                       =    null  ;  //  BehavioralAnalysis</v>
      </c>
    </row>
    <row r="22" spans="1:1" x14ac:dyDescent="0.25">
      <c r="A22" t="str">
        <f>REPT(" ",10)&amp;"$"&amp;FullListUnsorted!F23&amp;"    =    "&amp;"null  ;  //  "&amp;FullList!C22</f>
        <v xml:space="preserve">          $Past2YearsArrearLoansRenegotiatedNoWeight             =    null  ;  //  BehavioralAnalysis</v>
      </c>
    </row>
    <row r="23" spans="1:1" x14ac:dyDescent="0.25">
      <c r="A23" t="str">
        <f>REPT(" ",10)&amp;"$"&amp;FullListUnsorted!F24&amp;"    =    "&amp;"null  ;  //  "&amp;FullList!C23</f>
        <v xml:space="preserve">          $PaidDebtExceedsDefaultsWeight                         =    null  ;  //  BehavioralAnalysis</v>
      </c>
    </row>
    <row r="24" spans="1:1" x14ac:dyDescent="0.25">
      <c r="A24" t="str">
        <f>REPT(" ",10)&amp;"$"&amp;FullListUnsorted!F25&amp;"    =    "&amp;"null  ;  //  "&amp;FullList!C24</f>
        <v xml:space="preserve">          $NoOfJudgementsWeight                                  =    null  ;  //  BehavioralAnalysis</v>
      </c>
    </row>
    <row r="25" spans="1:1" x14ac:dyDescent="0.25">
      <c r="A25" t="str">
        <f>REPT(" ",10)&amp;"$"&amp;FullListUnsorted!F26&amp;"    =    "&amp;"null  ;  //  "&amp;FullList!C25</f>
        <v xml:space="preserve">          $NoOfDefaultsWeight                                    =    null  ;  //  BehavioralAnalysis</v>
      </c>
    </row>
    <row r="26" spans="1:1" x14ac:dyDescent="0.25">
      <c r="A26" t="str">
        <f>REPT(" ",10)&amp;"$"&amp;FullListUnsorted!F27&amp;"    =    "&amp;"null  ;  //  "&amp;FullList!C26</f>
        <v xml:space="preserve">          $NoOfTraceAlertsWeight                                 =    null  ;  //  BehavioralAnalysis</v>
      </c>
    </row>
    <row r="27" spans="1:1" x14ac:dyDescent="0.25">
      <c r="A27" t="str">
        <f>REPT(" ",10)&amp;"$"&amp;FullListUnsorted!F28&amp;"    =    "&amp;"null  ;  //  "&amp;FullList!C27</f>
        <v xml:space="preserve">          $CommitmentCategoryEffectiveWeight                     =    null  ;  //  BehavioralAnalysis</v>
      </c>
    </row>
    <row r="28" spans="1:1" x14ac:dyDescent="0.25">
      <c r="A28" t="str">
        <f>REPT(" ",10)&amp;"$"&amp;FullListUnsorted!F29&amp;"    =    "&amp;"null  ;  //  "&amp;FullList!C28</f>
        <v xml:space="preserve">          $IntegrityCategoryEffectiveWeight                      =    null  ;  //  BehavioralAnalysis</v>
      </c>
    </row>
    <row r="29" spans="1:1" x14ac:dyDescent="0.25">
      <c r="A29" t="str">
        <f>REPT(" ",10)&amp;"$"&amp;FullListUnsorted!F30&amp;"    =    "&amp;"null  ;  //  "&amp;FullList!C29</f>
        <v xml:space="preserve">          $InformationQualityCategoryEffectiveWeight             =    null  ;  //  BehavioralAnalysis</v>
      </c>
    </row>
    <row r="30" spans="1:1" x14ac:dyDescent="0.25">
      <c r="A30" t="str">
        <f>REPT(" ",10)&amp;"$"&amp;FullListUnsorted!F31&amp;"    =    "&amp;"null  ;  //  "&amp;FullList!C30</f>
        <v xml:space="preserve">          $LeadershipCategoryEffectiveWeight                     =    null  ;  //  BehavioralAnalysis</v>
      </c>
    </row>
    <row r="31" spans="1:1" x14ac:dyDescent="0.25">
      <c r="A31" t="str">
        <f>REPT(" ",10)&amp;"$"&amp;FullListUnsorted!F32&amp;"    =    "&amp;"null  ;  //  "&amp;FullList!C31</f>
        <v xml:space="preserve">          $StrategyCategoryEffectiveWeight                       =    null  ;  //  IndustryAnalysis</v>
      </c>
    </row>
    <row r="32" spans="1:1" x14ac:dyDescent="0.25">
      <c r="A32" t="str">
        <f>REPT(" ",10)&amp;"$"&amp;FullListUnsorted!F33&amp;"    =    "&amp;"null  ;  //  "&amp;FullList!C32</f>
        <v xml:space="preserve">          $StructureCategoryEffectiveWeight                      =    null  ;  //  IndustryAnalysis</v>
      </c>
    </row>
    <row r="33" spans="1:1" x14ac:dyDescent="0.25">
      <c r="A33" t="str">
        <f>REPT(" ",10)&amp;"$"&amp;FullListUnsorted!F34&amp;"    =    "&amp;"null  ;  //  "&amp;FullList!C33</f>
        <v xml:space="preserve">          $ManagementCategoryEffectiveWeight                     =    null  ;  //  IndustryAnalysis</v>
      </c>
    </row>
    <row r="34" spans="1:1" x14ac:dyDescent="0.25">
      <c r="A34" t="str">
        <f>REPT(" ",10)&amp;"$"&amp;FullListUnsorted!F35&amp;"    =    "&amp;"null  ;  //  "&amp;FullList!C34</f>
        <v xml:space="preserve">          $SuccessionPlanCategoryEffectiveWeight                 =    null  ;  //  IndustryAnalysis</v>
      </c>
    </row>
    <row r="35" spans="1:1" x14ac:dyDescent="0.25">
      <c r="A35" t="str">
        <f>REPT(" ",10)&amp;"$"&amp;FullListUnsorted!F36&amp;"    =    "&amp;"null  ;  //  "&amp;FullList!C35</f>
        <v xml:space="preserve">          $OrganisationalDesignCategoryEffectiveWeight           =    null  ;  //  IndustryAnalysis</v>
      </c>
    </row>
    <row r="36" spans="1:1" x14ac:dyDescent="0.25">
      <c r="A36" t="str">
        <f>REPT(" ",10)&amp;"$"&amp;FullListUnsorted!F37&amp;"    =    "&amp;"null  ;  //  "&amp;FullList!C36</f>
        <v xml:space="preserve">          $BusinessCyclicalityEffectiveWeight                    =    null  ;  //  IndustryAnalysis</v>
      </c>
    </row>
    <row r="37" spans="1:1" x14ac:dyDescent="0.25">
      <c r="A37" t="str">
        <f>REPT(" ",10)&amp;"$"&amp;FullListUnsorted!F38&amp;"    =    "&amp;"null  ;  //  "&amp;FullList!C37</f>
        <v xml:space="preserve">          $IndustryPerformanceEffectiveWeight                    =    null  ;  //  IndustryAnalysis</v>
      </c>
    </row>
    <row r="38" spans="1:1" x14ac:dyDescent="0.25">
      <c r="A38" t="str">
        <f>REPT(" ",10)&amp;"$"&amp;FullListUnsorted!F39&amp;"    =    "&amp;"null  ;  //  "&amp;FullList!C38</f>
        <v xml:space="preserve">          $PortersEffectiveWeight                                =    null  ;  //  IndustryAnalysis</v>
      </c>
    </row>
    <row r="39" spans="1:1" x14ac:dyDescent="0.25">
      <c r="A39" t="str">
        <f>REPT(" ",10)&amp;"$"&amp;FullListUnsorted!F40&amp;"    =    "&amp;"null  ;  //  "&amp;FullList!C39</f>
        <v xml:space="preserve">          $OwnersPaidDebtExceedsDefaultsEffectiveWeight          =    null  ;  //  IndustryAnalysis</v>
      </c>
    </row>
    <row r="40" spans="1:1" x14ac:dyDescent="0.25">
      <c r="A40" t="str">
        <f>REPT(" ",10)&amp;"$"&amp;FullListUnsorted!F41&amp;"    =    "&amp;"null  ;  //  "&amp;FullList!C40</f>
        <v xml:space="preserve">          $OwnersNoOfJudgementsEffectiveWeight                   =    null  ;  //  ManagementAnalysis</v>
      </c>
    </row>
    <row r="41" spans="1:1" x14ac:dyDescent="0.25">
      <c r="A41" t="str">
        <f>REPT(" ",10)&amp;"$"&amp;FullListUnsorted!F42&amp;"    =    "&amp;"null  ;  //  "&amp;FullList!C41</f>
        <v xml:space="preserve">          $OwnersNoOfDefaultsEffectiveWeight                     =    null  ;  //  ManagementAnalysis</v>
      </c>
    </row>
    <row r="42" spans="1:1" x14ac:dyDescent="0.25">
      <c r="A42" t="str">
        <f>REPT(" ",10)&amp;"$"&amp;FullListUnsorted!F43&amp;"    =    "&amp;"null  ;  //  "&amp;FullList!C42</f>
        <v xml:space="preserve">          $OwnersNoOfTraceAlertsEffectiveWeight                  =    null  ;  //  ManagementAnalysis</v>
      </c>
    </row>
    <row r="43" spans="1:1" x14ac:dyDescent="0.25">
      <c r="A43" t="str">
        <f>REPT(" ",10)&amp;"$"&amp;FullListUnsorted!F44&amp;"    =    "&amp;"null  ;  //  "&amp;FullList!C43</f>
        <v xml:space="preserve">          $LoanRateTypeEffectiveWeight                           =    null  ;  //  ManagementAnalysis</v>
      </c>
    </row>
    <row r="44" spans="1:1" x14ac:dyDescent="0.25">
      <c r="A44" t="str">
        <f>REPT(" ",10)&amp;"$"&amp;FullListUnsorted!F45&amp;"    =    "&amp;"null  ;  //  "&amp;FullList!C44</f>
        <v xml:space="preserve">          $LoanMaturityEffectiveWeight                           =    null  ;  //  ManagementAnalysis</v>
      </c>
    </row>
    <row r="45" spans="1:1" x14ac:dyDescent="0.25">
      <c r="A45" t="str">
        <f>REPT(" ",10)&amp;"$"&amp;FullListUnsorted!F46&amp;"    =    "&amp;"null  ;  //  "&amp;FullList!C45</f>
        <v xml:space="preserve">          $BBSBankingRelationshipYearsEffectiveWeight            =    null  ;  //  ManagementAnalysis</v>
      </c>
    </row>
    <row r="46" spans="1:1" x14ac:dyDescent="0.25">
      <c r="A46" t="str">
        <f>REPT(" ",10)&amp;"$"&amp;FullListUnsorted!F47&amp;"    =    "&amp;"null  ;  //  "&amp;FullList!C46</f>
        <v xml:space="preserve">          $BBSBankingProductsNoEffectiveWeight                   =    null  ;  //  ManagementAnalysis</v>
      </c>
    </row>
    <row r="47" spans="1:1" x14ac:dyDescent="0.25">
      <c r="A47" t="str">
        <f>REPT(" ",10)&amp;"$"&amp;FullListUnsorted!F48&amp;"    =    "&amp;"null  ;  //  "&amp;FullList!C47</f>
        <v xml:space="preserve">          $PastYearArrearIncidentsNoEffectiveWeight              =    null  ;  //  ManagementAnalysis</v>
      </c>
    </row>
    <row r="48" spans="1:1" x14ac:dyDescent="0.25">
      <c r="A48" t="str">
        <f>REPT(" ",10)&amp;"$"&amp;FullListUnsorted!F49&amp;"    =    "&amp;"null  ;  //  "&amp;FullList!C48</f>
        <v xml:space="preserve">          $Past2YearsArrearLoansRenegotiatedNoEffectiveWeight    =    null  ;  //  ManagementAnalysis</v>
      </c>
    </row>
    <row r="49" spans="1:1" x14ac:dyDescent="0.25">
      <c r="A49" t="str">
        <f>REPT(" ",10)&amp;"$"&amp;FullListUnsorted!F50&amp;"    =    "&amp;"null  ;  //  "&amp;FullList!C49</f>
        <v xml:space="preserve">          $PaidDebtExceedsDefaultsEffectiveWeight                =    null  ;  //  ManagementAnalysis</v>
      </c>
    </row>
    <row r="50" spans="1:1" x14ac:dyDescent="0.25">
      <c r="A50" t="str">
        <f>REPT(" ",10)&amp;"$"&amp;FullListUnsorted!F51&amp;"    =    "&amp;"null  ;  //  "&amp;FullList!C50</f>
        <v xml:space="preserve">          $NoOfJudgementsEffectiveWeight                         =    null  ;  //  ManagementAnalysis</v>
      </c>
    </row>
    <row r="51" spans="1:1" x14ac:dyDescent="0.25">
      <c r="A51" t="str">
        <f>REPT(" ",10)&amp;"$"&amp;FullListUnsorted!F52&amp;"    =    "&amp;"null  ;  //  "&amp;FullList!C51</f>
        <v xml:space="preserve">          $NoOfDefaultsEffectiveWeight                           =    null  ;  //  ManagementAnalysis</v>
      </c>
    </row>
    <row r="52" spans="1:1" x14ac:dyDescent="0.25">
      <c r="A52" t="str">
        <f>REPT(" ",10)&amp;"$"&amp;FullListUnsorted!F53&amp;"    =    "&amp;"null  ;  //  "&amp;FullList!C52</f>
        <v xml:space="preserve">          $NoOfTraceAlertsEffectiveWeight                        =    null  ;  //  ManagementAnalysis</v>
      </c>
    </row>
    <row r="53" spans="1:1" x14ac:dyDescent="0.25">
      <c r="A53" t="str">
        <f>REPT(" ",10)&amp;"$"&amp;FullListUnsorted!F54&amp;"    =    "&amp;"null  ;  //  "&amp;FullList!C53</f>
        <v xml:space="preserve">          $CommitmentCategoryScore                               =    null  ;  //  ManagementAnalysis</v>
      </c>
    </row>
    <row r="54" spans="1:1" x14ac:dyDescent="0.25">
      <c r="A54" t="str">
        <f>REPT(" ",10)&amp;"$"&amp;FullListUnsorted!F55&amp;"    =    "&amp;"null  ;  //  "&amp;FullList!C54</f>
        <v xml:space="preserve">          $IntegrityCategoryScore                                =    null  ;  //  ManagementAnalysis</v>
      </c>
    </row>
    <row r="55" spans="1:1" x14ac:dyDescent="0.25">
      <c r="A55" t="str">
        <f>REPT(" ",10)&amp;"$"&amp;FullListUnsorted!F56&amp;"    =    "&amp;"null  ;  //  "&amp;FullList!C55</f>
        <v xml:space="preserve">          $InformationQualityCategoryScore                       =    null  ;  //  ManagementAnalysis</v>
      </c>
    </row>
    <row r="56" spans="1:1" x14ac:dyDescent="0.25">
      <c r="A56" t="str">
        <f>REPT(" ",10)&amp;"$"&amp;FullListUnsorted!F57&amp;"    =    "&amp;"null  ;  //  "&amp;FullList!C56</f>
        <v xml:space="preserve">          $LeadershipCategoryScore                               =    null  ;  //  ManagementAnalysis</v>
      </c>
    </row>
    <row r="57" spans="1:1" x14ac:dyDescent="0.25">
      <c r="A57" t="str">
        <f>REPT(" ",10)&amp;"$"&amp;FullListUnsorted!F58&amp;"    =    "&amp;"null  ;  //  "&amp;FullList!C57</f>
        <v xml:space="preserve">          $StrategyCategoryScore                                 =    null  ;  //  ManagementAnalysis</v>
      </c>
    </row>
    <row r="58" spans="1:1" x14ac:dyDescent="0.25">
      <c r="A58" t="str">
        <f>REPT(" ",10)&amp;"$"&amp;FullListUnsorted!F59&amp;"    =    "&amp;"null  ;  //  "&amp;FullList!C58</f>
        <v xml:space="preserve">          $StructureCategoryScore                                =    null  ;  //  ManagementAnalysis</v>
      </c>
    </row>
    <row r="59" spans="1:1" x14ac:dyDescent="0.25">
      <c r="A59" t="str">
        <f>REPT(" ",10)&amp;"$"&amp;FullListUnsorted!F60&amp;"    =    "&amp;"null  ;  //  "&amp;FullList!C59</f>
        <v xml:space="preserve">          $ManagementCategoryScore                               =    null  ;  //  ManagementAnalysis</v>
      </c>
    </row>
    <row r="60" spans="1:1" x14ac:dyDescent="0.25">
      <c r="A60" t="str">
        <f>REPT(" ",10)&amp;"$"&amp;FullListUnsorted!F61&amp;"    =    "&amp;"null  ;  //  "&amp;FullList!C60</f>
        <v xml:space="preserve">          $SuccessionPlanCategoryScore                           =    null  ;  //  ManagementAnalysis</v>
      </c>
    </row>
    <row r="61" spans="1:1" x14ac:dyDescent="0.25">
      <c r="A61" t="str">
        <f>REPT(" ",10)&amp;"$"&amp;FullListUnsorted!F62&amp;"    =    "&amp;"null  ;  //  "&amp;FullList!C61</f>
        <v xml:space="preserve">          $OrganisationalDesignCategoryScore                     =    null  ;  //  ManagementAnalysis</v>
      </c>
    </row>
    <row r="62" spans="1:1" x14ac:dyDescent="0.25">
      <c r="A62" t="str">
        <f>REPT(" ",10)&amp;"$"&amp;FullListUnsorted!F63&amp;"    =    "&amp;"null  ;  //  "&amp;FullList!C62</f>
        <v xml:space="preserve">          $BusinessCyclicalityScore                              =    null  ;  //  ManagementAnalysis</v>
      </c>
    </row>
    <row r="63" spans="1:1" x14ac:dyDescent="0.25">
      <c r="A63" t="str">
        <f>REPT(" ",10)&amp;"$"&amp;FullListUnsorted!F64&amp;"    =    "&amp;"null  ;  //  "&amp;FullList!C63</f>
        <v xml:space="preserve">          $IndustryPerformanceScore                              =    null  ;  //  ManagementAnalysis</v>
      </c>
    </row>
    <row r="64" spans="1:1" x14ac:dyDescent="0.25">
      <c r="A64" t="str">
        <f>REPT(" ",10)&amp;"$"&amp;FullListUnsorted!F65&amp;"    =    "&amp;"null  ;  //  "&amp;FullList!C64</f>
        <v xml:space="preserve">          $PortersScore                                          =    null  ;  //  ManagementAnalysis</v>
      </c>
    </row>
    <row r="65" spans="1:1" x14ac:dyDescent="0.25">
      <c r="A65" t="str">
        <f>REPT(" ",10)&amp;"$"&amp;FullListUnsorted!F66&amp;"    =    "&amp;"null  ;  //  "&amp;FullList!C65</f>
        <v xml:space="preserve">          $OwnersPaidDebtExceedsDefaultsScore                    =    null  ;  //  ManagementAnalysis</v>
      </c>
    </row>
    <row r="66" spans="1:1" x14ac:dyDescent="0.25">
      <c r="A66" t="str">
        <f>REPT(" ",10)&amp;"$"&amp;FullListUnsorted!F67&amp;"    =    "&amp;"null  ;  //  "&amp;FullList!C66</f>
        <v xml:space="preserve">          $OwnersNoOfJudgementsScore                             =    null  ;  //  ManagementAnalysis</v>
      </c>
    </row>
    <row r="67" spans="1:1" x14ac:dyDescent="0.25">
      <c r="A67" t="str">
        <f>REPT(" ",10)&amp;"$"&amp;FullListUnsorted!F68&amp;"    =    "&amp;"null  ;  //  "&amp;FullList!C67</f>
        <v xml:space="preserve">          $OwnersNoOfDefaultsScore                               =    null  ;  //  ShareholderAnalysis</v>
      </c>
    </row>
    <row r="68" spans="1:1" x14ac:dyDescent="0.25">
      <c r="A68" t="str">
        <f>REPT(" ",10)&amp;"$"&amp;FullListUnsorted!F69&amp;"    =    "&amp;"null  ;  //  "&amp;FullList!C68</f>
        <v xml:space="preserve">          $OwnersNoOfTraceAlertsScore                            =    null  ;  //  ShareholderAnalysis</v>
      </c>
    </row>
    <row r="69" spans="1:1" x14ac:dyDescent="0.25">
      <c r="A69" t="str">
        <f>REPT(" ",10)&amp;"$"&amp;FullListUnsorted!F70&amp;"    =    "&amp;"null  ;  //  "&amp;FullList!C69</f>
        <v xml:space="preserve">          $LoanRateTypeScore                                     =    null  ;  //  ShareholderAnalysis</v>
      </c>
    </row>
    <row r="70" spans="1:1" x14ac:dyDescent="0.25">
      <c r="A70" t="str">
        <f>REPT(" ",10)&amp;"$"&amp;FullListUnsorted!F71&amp;"    =    "&amp;"null  ;  //  "&amp;FullList!C70</f>
        <v xml:space="preserve">          $LoanMaturityScore                                     =    null  ;  //  ShareholderAnalysis</v>
      </c>
    </row>
    <row r="71" spans="1:1" x14ac:dyDescent="0.25">
      <c r="A71" t="str">
        <f>REPT(" ",10)&amp;"$"&amp;FullListUnsorted!F72&amp;"    =    "&amp;"null  ;  //  "&amp;FullList!C71</f>
        <v xml:space="preserve">          $BBSBankingRelationshipYearsScore                      =    null  ;  //  ShareholderAnalysis</v>
      </c>
    </row>
    <row r="72" spans="1:1" x14ac:dyDescent="0.25">
      <c r="A72" t="str">
        <f>REPT(" ",10)&amp;"$"&amp;FullListUnsorted!F73&amp;"    =    "&amp;"null  ;  //  "&amp;FullList!C72</f>
        <v xml:space="preserve">          $BBSBankingProductsNoScore                             =    null  ;  //  ShareholderAnalysis</v>
      </c>
    </row>
    <row r="73" spans="1:1" x14ac:dyDescent="0.25">
      <c r="A73" t="str">
        <f>REPT(" ",10)&amp;"$"&amp;FullListUnsorted!F74&amp;"    =    "&amp;"null  ;  //  "&amp;FullList!C73</f>
        <v xml:space="preserve">          $PastYearArrearIncidentsNoScore                        =    null  ;  //  ShareholderAnalysis</v>
      </c>
    </row>
    <row r="74" spans="1:1" x14ac:dyDescent="0.25">
      <c r="A74" t="str">
        <f>REPT(" ",10)&amp;"$"&amp;FullListUnsorted!F75&amp;"    =    "&amp;"null  ;  //  "&amp;FullList!C74</f>
        <v xml:space="preserve">          $Past2YearsArrearLoansRenegotiatedNoScore              =    null  ;  //  ShareholderAnalysis</v>
      </c>
    </row>
    <row r="75" spans="1:1" x14ac:dyDescent="0.25">
      <c r="A75" t="str">
        <f>REPT(" ",10)&amp;"$"&amp;FullListUnsorted!F76&amp;"    =    "&amp;"null  ;  //  "&amp;FullList!C75</f>
        <v xml:space="preserve">          $PaidDebtExceedsDefaultsScore                          =    null  ;  //  ShareholderAnalysis</v>
      </c>
    </row>
    <row r="76" spans="1:1" x14ac:dyDescent="0.25">
      <c r="A76" t="str">
        <f>REPT(" ",10)&amp;"$"&amp;FullListUnsorted!F77&amp;"    =    "&amp;"null  ;  //  "&amp;FullList!C76</f>
        <v xml:space="preserve">          $NoOfJudgementsScore                                   =    null  ;  //  ShareholderAnalysis</v>
      </c>
    </row>
    <row r="77" spans="1:1" x14ac:dyDescent="0.25">
      <c r="A77" t="str">
        <f>REPT(" ",10)&amp;"$"&amp;FullListUnsorted!F78&amp;"    =    "&amp;"null  ;  //  "&amp;FullList!C77</f>
        <v xml:space="preserve">          $NoOfDefaultsScore                                     =    null  ;  //  ShareholderAnalysis</v>
      </c>
    </row>
    <row r="78" spans="1:1" x14ac:dyDescent="0.25">
      <c r="A78" t="str">
        <f>REPT(" ",10)&amp;"$"&amp;FullListUnsorted!F79&amp;"    =    "&amp;"null  ;  //  "&amp;FullList!C78</f>
        <v xml:space="preserve">          $NoOfTraceAlertsScore                                  =    null  ;  //  ShareholderAnalysis</v>
      </c>
    </row>
    <row r="79" spans="1:1" x14ac:dyDescent="0.25">
      <c r="A79" t="str">
        <f>REPT(" ",10)&amp;"$"&amp;FullListUnsorted!F80&amp;"    =    "&amp;"null  ;  //  "&amp;FullList!C79</f>
        <v xml:space="preserve">          $    =    null  ;  // 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tabSelected="1" workbookViewId="0">
      <selection activeCell="A2" sqref="A2"/>
    </sheetView>
  </sheetViews>
  <sheetFormatPr defaultRowHeight="15" x14ac:dyDescent="0.25"/>
  <cols>
    <col min="1" max="1" width="89.5703125" bestFit="1" customWidth="1"/>
    <col min="2" max="2" width="20.28515625" bestFit="1" customWidth="1"/>
  </cols>
  <sheetData>
    <row r="1" spans="1:1" x14ac:dyDescent="0.25">
      <c r="A1" t="str">
        <f>REPT(" ",10)&amp;"$"&amp;FullListUnsorted!F2&amp;"    =    "&amp;"$"&amp;FullListUnsorted!F2&amp;";  //  "&amp;FullList!C1</f>
        <v xml:space="preserve">          $CommitmentCategoryWeight                              =    $CommitmentCategoryWeight                          ;  //  BehavioralAnalysis</v>
      </c>
    </row>
    <row r="2" spans="1:1" x14ac:dyDescent="0.25">
      <c r="A2" t="str">
        <f>REPT(" ",10)&amp;"$"&amp;FullListUnsorted!F3&amp;"    =    "&amp;"$"&amp;FullListUnsorted!F3&amp;";  //  "&amp;FullList!C2</f>
        <v xml:space="preserve">          $IntegrityCategoryWeight                               =    $IntegrityCategoryWeight                           ;  //  BehavioralAnalysis</v>
      </c>
    </row>
    <row r="3" spans="1:1" x14ac:dyDescent="0.25">
      <c r="A3" t="str">
        <f>REPT(" ",10)&amp;"$"&amp;FullListUnsorted!F4&amp;"    =    "&amp;"$"&amp;FullListUnsorted!F4&amp;";  //  "&amp;FullList!C3</f>
        <v xml:space="preserve">          $InformationQualityCategoryWeight                      =    $InformationQualityCategoryWeight                  ;  //  BehavioralAnalysis</v>
      </c>
    </row>
    <row r="4" spans="1:1" x14ac:dyDescent="0.25">
      <c r="A4" t="str">
        <f>REPT(" ",10)&amp;"$"&amp;FullListUnsorted!F5&amp;"    =    "&amp;"$"&amp;FullListUnsorted!F5&amp;";  //  "&amp;FullList!C4</f>
        <v xml:space="preserve">          $LeadershipCategoryWeight                              =    $LeadershipCategoryWeight                          ;  //  BehavioralAnalysis</v>
      </c>
    </row>
    <row r="5" spans="1:1" x14ac:dyDescent="0.25">
      <c r="A5" t="str">
        <f>REPT(" ",10)&amp;"$"&amp;FullListUnsorted!F6&amp;"    =    "&amp;"$"&amp;FullListUnsorted!F6&amp;";  //  "&amp;FullList!C5</f>
        <v xml:space="preserve">          $StrategyCategoryWeight                                =    $StrategyCategoryWeight                            ;  //  BehavioralAnalysis</v>
      </c>
    </row>
    <row r="6" spans="1:1" x14ac:dyDescent="0.25">
      <c r="A6" t="str">
        <f>REPT(" ",10)&amp;"$"&amp;FullListUnsorted!F7&amp;"    =    "&amp;"$"&amp;FullListUnsorted!F7&amp;";  //  "&amp;FullList!C6</f>
        <v xml:space="preserve">          $StructureCategoryWeight                               =    $StructureCategoryWeight                           ;  //  BehavioralAnalysis</v>
      </c>
    </row>
    <row r="7" spans="1:1" x14ac:dyDescent="0.25">
      <c r="A7" t="str">
        <f>REPT(" ",10)&amp;"$"&amp;FullListUnsorted!F8&amp;"    =    "&amp;"$"&amp;FullListUnsorted!F8&amp;";  //  "&amp;FullList!C7</f>
        <v xml:space="preserve">          $ManagementCategoryWeight                              =    $ManagementCategoryWeight                          ;  //  BehavioralAnalysis</v>
      </c>
    </row>
    <row r="8" spans="1:1" x14ac:dyDescent="0.25">
      <c r="A8" t="str">
        <f>REPT(" ",10)&amp;"$"&amp;FullListUnsorted!F9&amp;"    =    "&amp;"$"&amp;FullListUnsorted!F9&amp;";  //  "&amp;FullList!C8</f>
        <v xml:space="preserve">          $SuccessionPlanCategoryWeight                          =    $SuccessionPlanCategoryWeight                      ;  //  BehavioralAnalysis</v>
      </c>
    </row>
    <row r="9" spans="1:1" x14ac:dyDescent="0.25">
      <c r="A9" t="str">
        <f>REPT(" ",10)&amp;"$"&amp;FullListUnsorted!F10&amp;"    =    "&amp;"$"&amp;FullListUnsorted!F10&amp;";  //  "&amp;FullList!C9</f>
        <v xml:space="preserve">          $OrganisationalDesignCategoryWeight                    =    $OrganisationalDesignCategoryWeight                ;  //  BehavioralAnalysis</v>
      </c>
    </row>
    <row r="10" spans="1:1" x14ac:dyDescent="0.25">
      <c r="A10" t="str">
        <f>REPT(" ",10)&amp;"$"&amp;FullListUnsorted!F11&amp;"    =    "&amp;"$"&amp;FullListUnsorted!F11&amp;";  //  "&amp;FullList!C10</f>
        <v xml:space="preserve">          $BusinessCyclicalityWeight                             =    $BusinessCyclicalityWeight                         ;  //  BehavioralAnalysis</v>
      </c>
    </row>
    <row r="11" spans="1:1" x14ac:dyDescent="0.25">
      <c r="A11" t="str">
        <f>REPT(" ",10)&amp;"$"&amp;FullListUnsorted!F12&amp;"    =    "&amp;"$"&amp;FullListUnsorted!F12&amp;";  //  "&amp;FullList!C11</f>
        <v xml:space="preserve">          $IndustryPerformanceWeight                             =    $IndustryPerformanceWeight                         ;  //  BehavioralAnalysis</v>
      </c>
    </row>
    <row r="12" spans="1:1" x14ac:dyDescent="0.25">
      <c r="A12" t="str">
        <f>REPT(" ",10)&amp;"$"&amp;FullListUnsorted!F13&amp;"    =    "&amp;"$"&amp;FullListUnsorted!F13&amp;";  //  "&amp;FullList!C12</f>
        <v xml:space="preserve">          $PortersWeight                                         =    $PortersWeight                                     ;  //  BehavioralAnalysis</v>
      </c>
    </row>
    <row r="13" spans="1:1" x14ac:dyDescent="0.25">
      <c r="A13" t="str">
        <f>REPT(" ",10)&amp;"$"&amp;FullListUnsorted!F14&amp;"    =    "&amp;"$"&amp;FullListUnsorted!F14&amp;";  //  "&amp;FullList!C13</f>
        <v xml:space="preserve">          $OwnersPaidDebtExceedsDefaultsWeight                   =    $OwnersPaidDebtExceedsDefaultsWeight               ;  //  BehavioralAnalysis</v>
      </c>
    </row>
    <row r="14" spans="1:1" x14ac:dyDescent="0.25">
      <c r="A14" t="str">
        <f>REPT(" ",10)&amp;"$"&amp;FullListUnsorted!F15&amp;"    =    "&amp;"$"&amp;FullListUnsorted!F15&amp;";  //  "&amp;FullList!C14</f>
        <v xml:space="preserve">          $OwnersNoOfJudgementsWeight                            =    $OwnersNoOfJudgementsWeight                        ;  //  BehavioralAnalysis</v>
      </c>
    </row>
    <row r="15" spans="1:1" x14ac:dyDescent="0.25">
      <c r="A15" t="str">
        <f>REPT(" ",10)&amp;"$"&amp;FullListUnsorted!F16&amp;"    =    "&amp;"$"&amp;FullListUnsorted!F16&amp;";  //  "&amp;FullList!C15</f>
        <v xml:space="preserve">          $OwnersNoOfDefaultsWeight                              =    $OwnersNoOfDefaultsWeight                          ;  //  BehavioralAnalysis</v>
      </c>
    </row>
    <row r="16" spans="1:1" x14ac:dyDescent="0.25">
      <c r="A16" t="str">
        <f>REPT(" ",10)&amp;"$"&amp;FullListUnsorted!F17&amp;"    =    "&amp;"$"&amp;FullListUnsorted!F17&amp;";  //  "&amp;FullList!C16</f>
        <v xml:space="preserve">          $OwnersNoOfTraceAlertsWeight                           =    $OwnersNoOfTraceAlertsWeight                       ;  //  BehavioralAnalysis</v>
      </c>
    </row>
    <row r="17" spans="1:1" x14ac:dyDescent="0.25">
      <c r="A17" t="str">
        <f>REPT(" ",10)&amp;"$"&amp;FullListUnsorted!F18&amp;"    =    "&amp;"$"&amp;FullListUnsorted!F18&amp;";  //  "&amp;FullList!C17</f>
        <v xml:space="preserve">          $LoanRateTypeWeight                                    =    $LoanRateTypeWeight                                ;  //  BehavioralAnalysis</v>
      </c>
    </row>
    <row r="18" spans="1:1" x14ac:dyDescent="0.25">
      <c r="A18" t="str">
        <f>REPT(" ",10)&amp;"$"&amp;FullListUnsorted!F19&amp;"    =    "&amp;"$"&amp;FullListUnsorted!F19&amp;";  //  "&amp;FullList!C18</f>
        <v xml:space="preserve">          $LoanMaturityWeight                                    =    $LoanMaturityWeight                                ;  //  BehavioralAnalysis</v>
      </c>
    </row>
    <row r="19" spans="1:1" x14ac:dyDescent="0.25">
      <c r="A19" t="str">
        <f>REPT(" ",10)&amp;"$"&amp;FullListUnsorted!F20&amp;"    =    "&amp;"$"&amp;FullListUnsorted!F20&amp;";  //  "&amp;FullList!C19</f>
        <v xml:space="preserve">          $BBSBankingRelationshipYearsWeight                     =    $BBSBankingRelationshipYearsWeight                 ;  //  BehavioralAnalysis</v>
      </c>
    </row>
    <row r="20" spans="1:1" x14ac:dyDescent="0.25">
      <c r="A20" t="str">
        <f>REPT(" ",10)&amp;"$"&amp;FullListUnsorted!F21&amp;"    =    "&amp;"$"&amp;FullListUnsorted!F21&amp;";  //  "&amp;FullList!C20</f>
        <v xml:space="preserve">          $BBSBankingProductsNoWeight                            =    $BBSBankingProductsNoWeight                        ;  //  BehavioralAnalysis</v>
      </c>
    </row>
    <row r="21" spans="1:1" x14ac:dyDescent="0.25">
      <c r="A21" t="str">
        <f>REPT(" ",10)&amp;"$"&amp;FullListUnsorted!F22&amp;"    =    "&amp;"$"&amp;FullListUnsorted!F22&amp;";  //  "&amp;FullList!C21</f>
        <v xml:space="preserve">          $PastYearArrearIncidentsNoWeight                       =    $PastYearArrearIncidentsNoWeight                   ;  //  BehavioralAnalysis</v>
      </c>
    </row>
    <row r="22" spans="1:1" x14ac:dyDescent="0.25">
      <c r="A22" t="str">
        <f>REPT(" ",10)&amp;"$"&amp;FullListUnsorted!F23&amp;"    =    "&amp;"$"&amp;FullListUnsorted!F23&amp;";  //  "&amp;FullList!C22</f>
        <v xml:space="preserve">          $Past2YearsArrearLoansRenegotiatedNoWeight             =    $Past2YearsArrearLoansRenegotiatedNoWeight         ;  //  BehavioralAnalysis</v>
      </c>
    </row>
    <row r="23" spans="1:1" x14ac:dyDescent="0.25">
      <c r="A23" t="str">
        <f>REPT(" ",10)&amp;"$"&amp;FullListUnsorted!F24&amp;"    =    "&amp;"$"&amp;FullListUnsorted!F24&amp;";  //  "&amp;FullList!C23</f>
        <v xml:space="preserve">          $PaidDebtExceedsDefaultsWeight                         =    $PaidDebtExceedsDefaultsWeight                     ;  //  BehavioralAnalysis</v>
      </c>
    </row>
    <row r="24" spans="1:1" x14ac:dyDescent="0.25">
      <c r="A24" t="str">
        <f>REPT(" ",10)&amp;"$"&amp;FullListUnsorted!F25&amp;"    =    "&amp;"$"&amp;FullListUnsorted!F25&amp;";  //  "&amp;FullList!C24</f>
        <v xml:space="preserve">          $NoOfJudgementsWeight                                  =    $NoOfJudgementsWeight                              ;  //  BehavioralAnalysis</v>
      </c>
    </row>
    <row r="25" spans="1:1" x14ac:dyDescent="0.25">
      <c r="A25" t="str">
        <f>REPT(" ",10)&amp;"$"&amp;FullListUnsorted!F26&amp;"    =    "&amp;"$"&amp;FullListUnsorted!F26&amp;";  //  "&amp;FullList!C25</f>
        <v xml:space="preserve">          $NoOfDefaultsWeight                                    =    $NoOfDefaultsWeight                                ;  //  BehavioralAnalysis</v>
      </c>
    </row>
    <row r="26" spans="1:1" x14ac:dyDescent="0.25">
      <c r="A26" t="str">
        <f>REPT(" ",10)&amp;"$"&amp;FullListUnsorted!F27&amp;"    =    "&amp;"$"&amp;FullListUnsorted!F27&amp;";  //  "&amp;FullList!C26</f>
        <v xml:space="preserve">          $NoOfTraceAlertsWeight                                 =    $NoOfTraceAlertsWeight                             ;  //  BehavioralAnalysis</v>
      </c>
    </row>
    <row r="27" spans="1:1" x14ac:dyDescent="0.25">
      <c r="A27" t="str">
        <f>REPT(" ",10)&amp;"$"&amp;FullListUnsorted!F28&amp;"    =    "&amp;"$"&amp;FullListUnsorted!F28&amp;";  //  "&amp;FullList!C27</f>
        <v xml:space="preserve">          $CommitmentCategoryEffectiveWeight                     =    $CommitmentCategoryEffectiveWeight                 ;  //  BehavioralAnalysis</v>
      </c>
    </row>
    <row r="28" spans="1:1" x14ac:dyDescent="0.25">
      <c r="A28" t="str">
        <f>REPT(" ",10)&amp;"$"&amp;FullListUnsorted!F29&amp;"    =    "&amp;"$"&amp;FullListUnsorted!F29&amp;";  //  "&amp;FullList!C28</f>
        <v xml:space="preserve">          $IntegrityCategoryEffectiveWeight                      =    $IntegrityCategoryEffectiveWeight                  ;  //  BehavioralAnalysis</v>
      </c>
    </row>
    <row r="29" spans="1:1" x14ac:dyDescent="0.25">
      <c r="A29" t="str">
        <f>REPT(" ",10)&amp;"$"&amp;FullListUnsorted!F30&amp;"    =    "&amp;"$"&amp;FullListUnsorted!F30&amp;";  //  "&amp;FullList!C29</f>
        <v xml:space="preserve">          $InformationQualityCategoryEffectiveWeight             =    $InformationQualityCategoryEffectiveWeight         ;  //  BehavioralAnalysis</v>
      </c>
    </row>
    <row r="30" spans="1:1" x14ac:dyDescent="0.25">
      <c r="A30" t="str">
        <f>REPT(" ",10)&amp;"$"&amp;FullListUnsorted!F31&amp;"    =    "&amp;"$"&amp;FullListUnsorted!F31&amp;";  //  "&amp;FullList!C30</f>
        <v xml:space="preserve">          $LeadershipCategoryEffectiveWeight                     =    $LeadershipCategoryEffectiveWeight                 ;  //  BehavioralAnalysis</v>
      </c>
    </row>
    <row r="31" spans="1:1" x14ac:dyDescent="0.25">
      <c r="A31" t="str">
        <f>REPT(" ",10)&amp;"$"&amp;FullListUnsorted!F32&amp;"    =    "&amp;"$"&amp;FullListUnsorted!F32&amp;";  //  "&amp;FullList!C31</f>
        <v xml:space="preserve">          $StrategyCategoryEffectiveWeight                       =    $StrategyCategoryEffectiveWeight                   ;  //  IndustryAnalysis</v>
      </c>
    </row>
    <row r="32" spans="1:1" x14ac:dyDescent="0.25">
      <c r="A32" t="str">
        <f>REPT(" ",10)&amp;"$"&amp;FullListUnsorted!F33&amp;"    =    "&amp;"$"&amp;FullListUnsorted!F33&amp;";  //  "&amp;FullList!C32</f>
        <v xml:space="preserve">          $StructureCategoryEffectiveWeight                      =    $StructureCategoryEffectiveWeight                  ;  //  IndustryAnalysis</v>
      </c>
    </row>
    <row r="33" spans="1:1" x14ac:dyDescent="0.25">
      <c r="A33" t="str">
        <f>REPT(" ",10)&amp;"$"&amp;FullListUnsorted!F34&amp;"    =    "&amp;"$"&amp;FullListUnsorted!F34&amp;";  //  "&amp;FullList!C33</f>
        <v xml:space="preserve">          $ManagementCategoryEffectiveWeight                     =    $ManagementCategoryEffectiveWeight                 ;  //  IndustryAnalysis</v>
      </c>
    </row>
    <row r="34" spans="1:1" x14ac:dyDescent="0.25">
      <c r="A34" t="str">
        <f>REPT(" ",10)&amp;"$"&amp;FullListUnsorted!F35&amp;"    =    "&amp;"$"&amp;FullListUnsorted!F35&amp;";  //  "&amp;FullList!C34</f>
        <v xml:space="preserve">          $SuccessionPlanCategoryEffectiveWeight                 =    $SuccessionPlanCategoryEffectiveWeight             ;  //  IndustryAnalysis</v>
      </c>
    </row>
    <row r="35" spans="1:1" x14ac:dyDescent="0.25">
      <c r="A35" t="str">
        <f>REPT(" ",10)&amp;"$"&amp;FullListUnsorted!F36&amp;"    =    "&amp;"$"&amp;FullListUnsorted!F36&amp;";  //  "&amp;FullList!C35</f>
        <v xml:space="preserve">          $OrganisationalDesignCategoryEffectiveWeight           =    $OrganisationalDesignCategoryEffectiveWeight       ;  //  IndustryAnalysis</v>
      </c>
    </row>
    <row r="36" spans="1:1" x14ac:dyDescent="0.25">
      <c r="A36" t="str">
        <f>REPT(" ",10)&amp;"$"&amp;FullListUnsorted!F37&amp;"    =    "&amp;"$"&amp;FullListUnsorted!F37&amp;";  //  "&amp;FullList!C36</f>
        <v xml:space="preserve">          $BusinessCyclicalityEffectiveWeight                    =    $BusinessCyclicalityEffectiveWeight                ;  //  IndustryAnalysis</v>
      </c>
    </row>
    <row r="37" spans="1:1" x14ac:dyDescent="0.25">
      <c r="A37" t="str">
        <f>REPT(" ",10)&amp;"$"&amp;FullListUnsorted!F38&amp;"    =    "&amp;"$"&amp;FullListUnsorted!F38&amp;";  //  "&amp;FullList!C37</f>
        <v xml:space="preserve">          $IndustryPerformanceEffectiveWeight                    =    $IndustryPerformanceEffectiveWeight                ;  //  IndustryAnalysis</v>
      </c>
    </row>
    <row r="38" spans="1:1" x14ac:dyDescent="0.25">
      <c r="A38" t="str">
        <f>REPT(" ",10)&amp;"$"&amp;FullListUnsorted!F39&amp;"    =    "&amp;"$"&amp;FullListUnsorted!F39&amp;";  //  "&amp;FullList!C38</f>
        <v xml:space="preserve">          $PortersEffectiveWeight                                =    $PortersEffectiveWeight                            ;  //  IndustryAnalysis</v>
      </c>
    </row>
    <row r="39" spans="1:1" x14ac:dyDescent="0.25">
      <c r="A39" t="str">
        <f>REPT(" ",10)&amp;"$"&amp;FullListUnsorted!F40&amp;"    =    "&amp;"$"&amp;FullListUnsorted!F40&amp;";  //  "&amp;FullList!C39</f>
        <v xml:space="preserve">          $OwnersPaidDebtExceedsDefaultsEffectiveWeight          =    $OwnersPaidDebtExceedsDefaultsEffectiveWeight      ;  //  IndustryAnalysis</v>
      </c>
    </row>
    <row r="40" spans="1:1" x14ac:dyDescent="0.25">
      <c r="A40" t="str">
        <f>REPT(" ",10)&amp;"$"&amp;FullListUnsorted!F41&amp;"    =    "&amp;"$"&amp;FullListUnsorted!F41&amp;";  //  "&amp;FullList!C40</f>
        <v xml:space="preserve">          $OwnersNoOfJudgementsEffectiveWeight                   =    $OwnersNoOfJudgementsEffectiveWeight               ;  //  ManagementAnalysis</v>
      </c>
    </row>
    <row r="41" spans="1:1" x14ac:dyDescent="0.25">
      <c r="A41" t="str">
        <f>REPT(" ",10)&amp;"$"&amp;FullListUnsorted!F42&amp;"    =    "&amp;"$"&amp;FullListUnsorted!F42&amp;";  //  "&amp;FullList!C41</f>
        <v xml:space="preserve">          $OwnersNoOfDefaultsEffectiveWeight                     =    $OwnersNoOfDefaultsEffectiveWeight                 ;  //  ManagementAnalysis</v>
      </c>
    </row>
    <row r="42" spans="1:1" x14ac:dyDescent="0.25">
      <c r="A42" t="str">
        <f>REPT(" ",10)&amp;"$"&amp;FullListUnsorted!F43&amp;"    =    "&amp;"$"&amp;FullListUnsorted!F43&amp;";  //  "&amp;FullList!C42</f>
        <v xml:space="preserve">          $OwnersNoOfTraceAlertsEffectiveWeight                  =    $OwnersNoOfTraceAlertsEffectiveWeight              ;  //  ManagementAnalysis</v>
      </c>
    </row>
    <row r="43" spans="1:1" x14ac:dyDescent="0.25">
      <c r="A43" t="str">
        <f>REPT(" ",10)&amp;"$"&amp;FullListUnsorted!F44&amp;"    =    "&amp;"$"&amp;FullListUnsorted!F44&amp;";  //  "&amp;FullList!C43</f>
        <v xml:space="preserve">          $LoanRateTypeEffectiveWeight                           =    $LoanRateTypeEffectiveWeight                       ;  //  ManagementAnalysis</v>
      </c>
    </row>
    <row r="44" spans="1:1" x14ac:dyDescent="0.25">
      <c r="A44" t="str">
        <f>REPT(" ",10)&amp;"$"&amp;FullListUnsorted!F45&amp;"    =    "&amp;"$"&amp;FullListUnsorted!F45&amp;";  //  "&amp;FullList!C44</f>
        <v xml:space="preserve">          $LoanMaturityEffectiveWeight                           =    $LoanMaturityEffectiveWeight                       ;  //  ManagementAnalysis</v>
      </c>
    </row>
    <row r="45" spans="1:1" x14ac:dyDescent="0.25">
      <c r="A45" t="str">
        <f>REPT(" ",10)&amp;"$"&amp;FullListUnsorted!F46&amp;"    =    "&amp;"$"&amp;FullListUnsorted!F46&amp;";  //  "&amp;FullList!C45</f>
        <v xml:space="preserve">          $BBSBankingRelationshipYearsEffectiveWeight            =    $BBSBankingRelationshipYearsEffectiveWeight        ;  //  ManagementAnalysis</v>
      </c>
    </row>
    <row r="46" spans="1:1" x14ac:dyDescent="0.25">
      <c r="A46" t="str">
        <f>REPT(" ",10)&amp;"$"&amp;FullListUnsorted!F47&amp;"    =    "&amp;"$"&amp;FullListUnsorted!F47&amp;";  //  "&amp;FullList!C46</f>
        <v xml:space="preserve">          $BBSBankingProductsNoEffectiveWeight                   =    $BBSBankingProductsNoEffectiveWeight               ;  //  ManagementAnalysis</v>
      </c>
    </row>
    <row r="47" spans="1:1" x14ac:dyDescent="0.25">
      <c r="A47" t="str">
        <f>REPT(" ",10)&amp;"$"&amp;FullListUnsorted!F48&amp;"    =    "&amp;"$"&amp;FullListUnsorted!F48&amp;";  //  "&amp;FullList!C47</f>
        <v xml:space="preserve">          $PastYearArrearIncidentsNoEffectiveWeight              =    $PastYearArrearIncidentsNoEffectiveWeight          ;  //  ManagementAnalysis</v>
      </c>
    </row>
    <row r="48" spans="1:1" x14ac:dyDescent="0.25">
      <c r="A48" t="str">
        <f>REPT(" ",10)&amp;"$"&amp;FullListUnsorted!F49&amp;"    =    "&amp;"$"&amp;FullListUnsorted!F49&amp;";  //  "&amp;FullList!C48</f>
        <v xml:space="preserve">          $Past2YearsArrearLoansRenegotiatedNoEffectiveWeight    =    $Past2YearsArrearLoansRenegotiatedNoEffectiveWeight;  //  ManagementAnalysis</v>
      </c>
    </row>
    <row r="49" spans="1:1" x14ac:dyDescent="0.25">
      <c r="A49" t="str">
        <f>REPT(" ",10)&amp;"$"&amp;FullListUnsorted!F50&amp;"    =    "&amp;"$"&amp;FullListUnsorted!F50&amp;";  //  "&amp;FullList!C49</f>
        <v xml:space="preserve">          $PaidDebtExceedsDefaultsEffectiveWeight                =    $PaidDebtExceedsDefaultsEffectiveWeight            ;  //  ManagementAnalysis</v>
      </c>
    </row>
    <row r="50" spans="1:1" x14ac:dyDescent="0.25">
      <c r="A50" t="str">
        <f>REPT(" ",10)&amp;"$"&amp;FullListUnsorted!F51&amp;"    =    "&amp;"$"&amp;FullListUnsorted!F51&amp;";  //  "&amp;FullList!C50</f>
        <v xml:space="preserve">          $NoOfJudgementsEffectiveWeight                         =    $NoOfJudgementsEffectiveWeight                     ;  //  ManagementAnalysis</v>
      </c>
    </row>
    <row r="51" spans="1:1" x14ac:dyDescent="0.25">
      <c r="A51" t="str">
        <f>REPT(" ",10)&amp;"$"&amp;FullListUnsorted!F52&amp;"    =    "&amp;"$"&amp;FullListUnsorted!F52&amp;";  //  "&amp;FullList!C51</f>
        <v xml:space="preserve">          $NoOfDefaultsEffectiveWeight                           =    $NoOfDefaultsEffectiveWeight                       ;  //  ManagementAnalysis</v>
      </c>
    </row>
    <row r="52" spans="1:1" x14ac:dyDescent="0.25">
      <c r="A52" t="str">
        <f>REPT(" ",10)&amp;"$"&amp;FullListUnsorted!F53&amp;"    =    "&amp;"$"&amp;FullListUnsorted!F53&amp;";  //  "&amp;FullList!C52</f>
        <v xml:space="preserve">          $NoOfTraceAlertsEffectiveWeight                        =    $NoOfTraceAlertsEffectiveWeight                    ;  //  ManagementAnalysis</v>
      </c>
    </row>
    <row r="53" spans="1:1" x14ac:dyDescent="0.25">
      <c r="A53" t="str">
        <f>REPT(" ",10)&amp;"$"&amp;FullListUnsorted!F54&amp;"    =    "&amp;"$"&amp;FullListUnsorted!F54&amp;";  //  "&amp;FullList!C53</f>
        <v xml:space="preserve">          $CommitmentCategoryScore                               =    $CommitmentCategoryScore                           ;  //  ManagementAnalysis</v>
      </c>
    </row>
    <row r="54" spans="1:1" x14ac:dyDescent="0.25">
      <c r="A54" t="str">
        <f>REPT(" ",10)&amp;"$"&amp;FullListUnsorted!F55&amp;"    =    "&amp;"$"&amp;FullListUnsorted!F55&amp;";  //  "&amp;FullList!C54</f>
        <v xml:space="preserve">          $IntegrityCategoryScore                                =    $IntegrityCategoryScore                            ;  //  ManagementAnalysis</v>
      </c>
    </row>
    <row r="55" spans="1:1" x14ac:dyDescent="0.25">
      <c r="A55" t="str">
        <f>REPT(" ",10)&amp;"$"&amp;FullListUnsorted!F56&amp;"    =    "&amp;"$"&amp;FullListUnsorted!F56&amp;";  //  "&amp;FullList!C55</f>
        <v xml:space="preserve">          $InformationQualityCategoryScore                       =    $InformationQualityCategoryScore                   ;  //  ManagementAnalysis</v>
      </c>
    </row>
    <row r="56" spans="1:1" x14ac:dyDescent="0.25">
      <c r="A56" t="str">
        <f>REPT(" ",10)&amp;"$"&amp;FullListUnsorted!F57&amp;"    =    "&amp;"$"&amp;FullListUnsorted!F57&amp;";  //  "&amp;FullList!C56</f>
        <v xml:space="preserve">          $LeadershipCategoryScore                               =    $LeadershipCategoryScore                           ;  //  ManagementAnalysis</v>
      </c>
    </row>
    <row r="57" spans="1:1" x14ac:dyDescent="0.25">
      <c r="A57" t="str">
        <f>REPT(" ",10)&amp;"$"&amp;FullListUnsorted!F58&amp;"    =    "&amp;"$"&amp;FullListUnsorted!F58&amp;";  //  "&amp;FullList!C57</f>
        <v xml:space="preserve">          $StrategyCategoryScore                                 =    $StrategyCategoryScore                             ;  //  ManagementAnalysis</v>
      </c>
    </row>
    <row r="58" spans="1:1" x14ac:dyDescent="0.25">
      <c r="A58" t="str">
        <f>REPT(" ",10)&amp;"$"&amp;FullListUnsorted!F59&amp;"    =    "&amp;"$"&amp;FullListUnsorted!F59&amp;";  //  "&amp;FullList!C58</f>
        <v xml:space="preserve">          $StructureCategoryScore                                =    $StructureCategoryScore                            ;  //  ManagementAnalysis</v>
      </c>
    </row>
    <row r="59" spans="1:1" x14ac:dyDescent="0.25">
      <c r="A59" t="str">
        <f>REPT(" ",10)&amp;"$"&amp;FullListUnsorted!F60&amp;"    =    "&amp;"$"&amp;FullListUnsorted!F60&amp;";  //  "&amp;FullList!C59</f>
        <v xml:space="preserve">          $ManagementCategoryScore                               =    $ManagementCategoryScore                           ;  //  ManagementAnalysis</v>
      </c>
    </row>
    <row r="60" spans="1:1" x14ac:dyDescent="0.25">
      <c r="A60" t="str">
        <f>REPT(" ",10)&amp;"$"&amp;FullListUnsorted!F61&amp;"    =    "&amp;"$"&amp;FullListUnsorted!F61&amp;";  //  "&amp;FullList!C60</f>
        <v xml:space="preserve">          $SuccessionPlanCategoryScore                           =    $SuccessionPlanCategoryScore                       ;  //  ManagementAnalysis</v>
      </c>
    </row>
    <row r="61" spans="1:1" x14ac:dyDescent="0.25">
      <c r="A61" t="str">
        <f>REPT(" ",10)&amp;"$"&amp;FullListUnsorted!F62&amp;"    =    "&amp;"$"&amp;FullListUnsorted!F62&amp;";  //  "&amp;FullList!C61</f>
        <v xml:space="preserve">          $OrganisationalDesignCategoryScore                     =    $OrganisationalDesignCategoryScore                 ;  //  ManagementAnalysis</v>
      </c>
    </row>
    <row r="62" spans="1:1" x14ac:dyDescent="0.25">
      <c r="A62" t="str">
        <f>REPT(" ",10)&amp;"$"&amp;FullListUnsorted!F63&amp;"    =    "&amp;"$"&amp;FullListUnsorted!F63&amp;";  //  "&amp;FullList!C62</f>
        <v xml:space="preserve">          $BusinessCyclicalityScore                              =    $BusinessCyclicalityScore                          ;  //  ManagementAnalysis</v>
      </c>
    </row>
    <row r="63" spans="1:1" x14ac:dyDescent="0.25">
      <c r="A63" t="str">
        <f>REPT(" ",10)&amp;"$"&amp;FullListUnsorted!F64&amp;"    =    "&amp;"$"&amp;FullListUnsorted!F64&amp;";  //  "&amp;FullList!C63</f>
        <v xml:space="preserve">          $IndustryPerformanceScore                              =    $IndustryPerformanceScore                          ;  //  ManagementAnalysis</v>
      </c>
    </row>
    <row r="64" spans="1:1" x14ac:dyDescent="0.25">
      <c r="A64" t="str">
        <f>REPT(" ",10)&amp;"$"&amp;FullListUnsorted!F65&amp;"    =    "&amp;"$"&amp;FullListUnsorted!F65&amp;";  //  "&amp;FullList!C64</f>
        <v xml:space="preserve">          $PortersScore                                          =    $PortersScore                                      ;  //  ManagementAnalysis</v>
      </c>
    </row>
    <row r="65" spans="1:1" x14ac:dyDescent="0.25">
      <c r="A65" t="str">
        <f>REPT(" ",10)&amp;"$"&amp;FullListUnsorted!F66&amp;"    =    "&amp;"$"&amp;FullListUnsorted!F66&amp;";  //  "&amp;FullList!C65</f>
        <v xml:space="preserve">          $OwnersPaidDebtExceedsDefaultsScore                    =    $OwnersPaidDebtExceedsDefaultsScore                ;  //  ManagementAnalysis</v>
      </c>
    </row>
    <row r="66" spans="1:1" x14ac:dyDescent="0.25">
      <c r="A66" t="str">
        <f>REPT(" ",10)&amp;"$"&amp;FullListUnsorted!F67&amp;"    =    "&amp;"$"&amp;FullListUnsorted!F67&amp;";  //  "&amp;FullList!C66</f>
        <v xml:space="preserve">          $OwnersNoOfJudgementsScore                             =    $OwnersNoOfJudgementsScore                         ;  //  ManagementAnalysis</v>
      </c>
    </row>
    <row r="67" spans="1:1" x14ac:dyDescent="0.25">
      <c r="A67" t="str">
        <f>REPT(" ",10)&amp;"$"&amp;FullListUnsorted!F68&amp;"    =    "&amp;"$"&amp;FullListUnsorted!F68&amp;";  //  "&amp;FullList!C67</f>
        <v xml:space="preserve">          $OwnersNoOfDefaultsScore                               =    $OwnersNoOfDefaultsScore                           ;  //  ShareholderAnalysis</v>
      </c>
    </row>
    <row r="68" spans="1:1" x14ac:dyDescent="0.25">
      <c r="A68" t="str">
        <f>REPT(" ",10)&amp;"$"&amp;FullListUnsorted!F69&amp;"    =    "&amp;"$"&amp;FullListUnsorted!F69&amp;";  //  "&amp;FullList!C68</f>
        <v xml:space="preserve">          $OwnersNoOfTraceAlertsScore                            =    $OwnersNoOfTraceAlertsScore                        ;  //  ShareholderAnalysis</v>
      </c>
    </row>
    <row r="69" spans="1:1" x14ac:dyDescent="0.25">
      <c r="A69" t="str">
        <f>REPT(" ",10)&amp;"$"&amp;FullListUnsorted!F70&amp;"    =    "&amp;"$"&amp;FullListUnsorted!F70&amp;";  //  "&amp;FullList!C69</f>
        <v xml:space="preserve">          $LoanRateTypeScore                                     =    $LoanRateTypeScore                                 ;  //  ShareholderAnalysis</v>
      </c>
    </row>
    <row r="70" spans="1:1" x14ac:dyDescent="0.25">
      <c r="A70" t="str">
        <f>REPT(" ",10)&amp;"$"&amp;FullListUnsorted!F71&amp;"    =    "&amp;"$"&amp;FullListUnsorted!F71&amp;";  //  "&amp;FullList!C70</f>
        <v xml:space="preserve">          $LoanMaturityScore                                     =    $LoanMaturityScore                                 ;  //  ShareholderAnalysis</v>
      </c>
    </row>
    <row r="71" spans="1:1" x14ac:dyDescent="0.25">
      <c r="A71" t="str">
        <f>REPT(" ",10)&amp;"$"&amp;FullListUnsorted!F72&amp;"    =    "&amp;"$"&amp;FullListUnsorted!F72&amp;";  //  "&amp;FullList!C71</f>
        <v xml:space="preserve">          $BBSBankingRelationshipYearsScore                      =    $BBSBankingRelationshipYearsScore                  ;  //  ShareholderAnalysis</v>
      </c>
    </row>
    <row r="72" spans="1:1" x14ac:dyDescent="0.25">
      <c r="A72" t="str">
        <f>REPT(" ",10)&amp;"$"&amp;FullListUnsorted!F73&amp;"    =    "&amp;"$"&amp;FullListUnsorted!F73&amp;";  //  "&amp;FullList!C72</f>
        <v xml:space="preserve">          $BBSBankingProductsNoScore                             =    $BBSBankingProductsNoScore                         ;  //  ShareholderAnalysis</v>
      </c>
    </row>
    <row r="73" spans="1:1" x14ac:dyDescent="0.25">
      <c r="A73" t="str">
        <f>REPT(" ",10)&amp;"$"&amp;FullListUnsorted!F74&amp;"    =    "&amp;"$"&amp;FullListUnsorted!F74&amp;";  //  "&amp;FullList!C73</f>
        <v xml:space="preserve">          $PastYearArrearIncidentsNoScore                        =    $PastYearArrearIncidentsNoScore                    ;  //  ShareholderAnalysis</v>
      </c>
    </row>
    <row r="74" spans="1:1" x14ac:dyDescent="0.25">
      <c r="A74" t="str">
        <f>REPT(" ",10)&amp;"$"&amp;FullListUnsorted!F75&amp;"    =    "&amp;"$"&amp;FullListUnsorted!F75&amp;";  //  "&amp;FullList!C74</f>
        <v xml:space="preserve">          $Past2YearsArrearLoansRenegotiatedNoScore              =    $Past2YearsArrearLoansRenegotiatedNoScore          ;  //  ShareholderAnalysis</v>
      </c>
    </row>
    <row r="75" spans="1:1" x14ac:dyDescent="0.25">
      <c r="A75" t="str">
        <f>REPT(" ",10)&amp;"$"&amp;FullListUnsorted!F76&amp;"    =    "&amp;"$"&amp;FullListUnsorted!F76&amp;";  //  "&amp;FullList!C75</f>
        <v xml:space="preserve">          $PaidDebtExceedsDefaultsScore                          =    $PaidDebtExceedsDefaultsScore                      ;  //  ShareholderAnalysis</v>
      </c>
    </row>
    <row r="76" spans="1:1" x14ac:dyDescent="0.25">
      <c r="A76" t="str">
        <f>REPT(" ",10)&amp;"$"&amp;FullListUnsorted!F77&amp;"    =    "&amp;"$"&amp;FullListUnsorted!F77&amp;";  //  "&amp;FullList!C76</f>
        <v xml:space="preserve">          $NoOfJudgementsScore                                   =    $NoOfJudgementsScore                               ;  //  ShareholderAnalysis</v>
      </c>
    </row>
    <row r="77" spans="1:1" x14ac:dyDescent="0.25">
      <c r="A77" t="str">
        <f>REPT(" ",10)&amp;"$"&amp;FullListUnsorted!F78&amp;"    =    "&amp;"$"&amp;FullListUnsorted!F78&amp;";  //  "&amp;FullList!C77</f>
        <v xml:space="preserve">          $NoOfDefaultsScore                                     =    $NoOfDefaultsScore                                 ;  //  ShareholderAnalysis</v>
      </c>
    </row>
    <row r="78" spans="1:1" x14ac:dyDescent="0.25">
      <c r="A78" t="str">
        <f>REPT(" ",10)&amp;"$"&amp;FullListUnsorted!F79&amp;"    =    "&amp;"$"&amp;FullListUnsorted!F79&amp;";  //  "&amp;FullList!C78</f>
        <v xml:space="preserve">          $NoOfTraceAlertsScore                                  =    $NoOfTraceAlertsScore                              ;  //  ShareholderAnalysis</v>
      </c>
    </row>
    <row r="79" spans="1:1" x14ac:dyDescent="0.25">
      <c r="A79" t="str">
        <f>REPT(" ",10)&amp;"$"&amp;FullListUnsorted!F80&amp;"    =    "&amp;"$"&amp;FullListUnsorted!F80&amp;";  //  "&amp;FullList!C79</f>
        <v xml:space="preserve">          $    =    $;  //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Sheet4</vt:lpstr>
      <vt:lpstr>Sheet2</vt:lpstr>
      <vt:lpstr>FullListUnsorted</vt:lpstr>
      <vt:lpstr>Settings-Variables</vt:lpstr>
      <vt:lpstr>FullList</vt:lpstr>
      <vt:lpstr>SettingVariables-Initialised</vt:lpstr>
      <vt:lpstr>SettingVariables-GetFormData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chihungwa</dc:creator>
  <cp:lastModifiedBy>moses chihungwa</cp:lastModifiedBy>
  <dcterms:created xsi:type="dcterms:W3CDTF">2021-01-30T07:34:27Z</dcterms:created>
  <dcterms:modified xsi:type="dcterms:W3CDTF">2021-01-30T18:09:06Z</dcterms:modified>
</cp:coreProperties>
</file>