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lpha\OneDrive\Documents\My Coding Samurai\"/>
    </mc:Choice>
  </mc:AlternateContent>
  <bookViews>
    <workbookView xWindow="-105" yWindow="-105" windowWidth="19425" windowHeight="10305" activeTab="3"/>
  </bookViews>
  <sheets>
    <sheet name="Pivot table" sheetId="2" r:id="rId1"/>
    <sheet name="Sheet3" sheetId="9" state="hidden" r:id="rId2"/>
    <sheet name="Data" sheetId="1" r:id="rId3"/>
    <sheet name="Dashboard" sheetId="10" r:id="rId4"/>
  </sheets>
  <definedNames>
    <definedName name="Slicer_Month">#N/A</definedName>
    <definedName name="Slicer_Quarter">#N/A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7" i="10" l="1"/>
  <c r="N14" i="2" l="1"/>
  <c r="N15" i="2"/>
  <c r="N16" i="2"/>
  <c r="N17" i="2"/>
  <c r="N13" i="2"/>
  <c r="K14" i="2"/>
  <c r="K13" i="2"/>
  <c r="K15" i="2"/>
  <c r="K16" i="2"/>
  <c r="K17"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C51" i="2"/>
  <c r="C50" i="2"/>
  <c r="O15" i="2"/>
  <c r="C30" i="2"/>
  <c r="O14" i="2"/>
  <c r="C31" i="2"/>
  <c r="L17" i="2"/>
  <c r="C29" i="2"/>
  <c r="L16" i="2"/>
  <c r="C28" i="2"/>
  <c r="L15" i="2"/>
  <c r="O13" i="2"/>
  <c r="L14" i="2"/>
  <c r="O16" i="2"/>
  <c r="L13" i="2"/>
  <c r="O17" i="2"/>
</calcChain>
</file>

<file path=xl/sharedStrings.xml><?xml version="1.0" encoding="utf-8"?>
<sst xmlns="http://schemas.openxmlformats.org/spreadsheetml/2006/main" count="311" uniqueCount="63">
  <si>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</si>
  <si>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</si>
  <si>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</si>
  <si>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</si>
  <si>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</si>
  <si>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</si>
  <si>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</si>
  <si>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</si>
  <si>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</si>
  <si>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</si>
  <si>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</si>
  <si>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</si>
  <si>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</si>
  <si>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</si>
  <si>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</si>
  <si>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</si>
  <si>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</si>
  <si>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</si>
  <si>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</si>
  <si>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</si>
  <si>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</si>
  <si>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</si>
  <si>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</si>
  <si>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</si>
  <si>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</si>
  <si>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</si>
  <si>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</si>
  <si>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</si>
  <si>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</si>
  <si>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Apr</t>
  </si>
  <si>
    <t>May</t>
  </si>
  <si>
    <t>Jun</t>
  </si>
  <si>
    <t>Jul</t>
  </si>
  <si>
    <t>Aug</t>
  </si>
  <si>
    <t>Sep</t>
  </si>
  <si>
    <t>Grand Total</t>
  </si>
  <si>
    <t>Sum of Sales</t>
  </si>
  <si>
    <t xml:space="preserve"> Target Sales</t>
  </si>
  <si>
    <t>Sales vs targeted sales by month</t>
  </si>
  <si>
    <t>Sum of No of Customers</t>
  </si>
  <si>
    <t>Profit vs Sales Region</t>
  </si>
  <si>
    <t>Sum of Profit</t>
  </si>
  <si>
    <t>Customer Satisfaction score</t>
  </si>
  <si>
    <t>Sum of Score</t>
  </si>
  <si>
    <t>Sales by Country</t>
  </si>
  <si>
    <t>Values</t>
  </si>
  <si>
    <t>Average sales completion Rate</t>
  </si>
  <si>
    <t>Average of Sales Completion Rate</t>
  </si>
  <si>
    <t>Average of Profit Completion Rate</t>
  </si>
  <si>
    <t>Average of Customer Completion Rate</t>
  </si>
  <si>
    <t>Metrics</t>
  </si>
  <si>
    <t>Total</t>
  </si>
  <si>
    <t>No of customers</t>
  </si>
  <si>
    <t>Target</t>
  </si>
  <si>
    <t>Customers Count</t>
  </si>
  <si>
    <t>Monthly sales trend</t>
  </si>
  <si>
    <t>Best Month</t>
  </si>
  <si>
    <t>Worst Month</t>
  </si>
  <si>
    <t xml:space="preserve">Month </t>
  </si>
  <si>
    <t>October</t>
  </si>
  <si>
    <t>September</t>
  </si>
  <si>
    <t>Q2</t>
  </si>
  <si>
    <t>Q3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</si>
</sst>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0.0,&quot;k&quot;"/>
    <numFmt numFmtId="165" formatCode="0.0,&quot;K&quot;"/>
    <numFmt numFmtId="168" formatCode="_(&quot;$&quot;* #,##0_);_(&quot;$&quot;* \(#,##0\);_(&quot;$&quot;* &quot;-&quot;??_);_(@_)"/>
  </numFmts>
  <fonts count="5">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1"/>
      <color rgb="FFFF0000"/>
      <name val="Aptos Narrow"/>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s>
  <borders count="2">
    <border>
      <left/>
      <right/>
      <top/>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4">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0" fontId="0" fillId="0" borderId="0" xfId="0" applyNumberFormat="1"/>
    <xf numFmtId="0" fontId="3" fillId="2" borderId="1" xfId="0" applyFont="1" applyFill="1" applyBorder="1"/>
    <xf numFmtId="0" fontId="4" fillId="0" borderId="0" xfId="0" applyFont="1"/>
    <xf numFmtId="164" fontId="0" fillId="0" borderId="0" xfId="0" applyNumberFormat="1"/>
    <xf numFmtId="165" fontId="0" fillId="0" borderId="0" xfId="0" applyNumberFormat="1"/>
    <xf numFmtId="9" fontId="0" fillId="0" borderId="0" xfId="0" applyNumberFormat="1"/>
    <xf numFmtId="0" fontId="2" fillId="3" borderId="0" xfId="0" applyFont="1" applyFill="1"/>
    <xf numFmtId="168" fontId="0" fillId="0" borderId="0" xfId="2" applyNumberFormat="1" applyFont="1"/>
    <xf numFmtId="14" fontId="0" fillId="0" borderId="0" xfId="0" applyNumberFormat="1" applyAlignment="1">
      <alignment horizontal="left"/>
    </xf>
  </cellXfs>
  <cellStyles count="3">
    <cellStyle name="Comma" xfId="1" builtinId="3"/>
    <cellStyle name="Currency" xfId="2" builtinId="4"/>
    <cellStyle name="Normal" xfId="0" builtinId="0"/>
  </cellStyles>
  <dxfs count="16">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numFmt numFmtId="0" formatCode="General"/>
    </dxf>
    <dxf>
      <numFmt numFmtId="13" formatCode="0%"/>
    </dxf>
    <dxf>
      <numFmt numFmtId="13" formatCode="0%"/>
    </dxf>
    <dxf>
      <numFmt numFmtId="13" formatCode="0%"/>
    </dxf>
    <dxf>
      <numFmt numFmtId="165" formatCode="0.0,&quot;K&quot;"/>
    </dxf>
    <dxf>
      <numFmt numFmtId="164" formatCode="0.0,&quot;k&quot;"/>
    </dxf>
    <dxf>
      <numFmt numFmtId="164" formatCode="0.0,&quot;k&quot;"/>
    </dxf>
    <dxf>
      <border diagonalUp="0" diagonalDown="0">
        <left/>
        <right/>
        <top/>
        <bottom/>
        <vertical/>
        <horizontal/>
      </border>
    </dxf>
    <dxf>
      <fill>
        <patternFill>
          <bgColor theme="1" tint="4.9989318521683403E-2"/>
        </patternFill>
      </fill>
      <border diagonalUp="0" diagonalDown="0">
        <left/>
        <right/>
        <top/>
        <bottom/>
        <vertical/>
        <horizontal/>
      </border>
    </dxf>
    <dxf>
      <fill>
        <patternFill>
          <bgColor theme="1"/>
        </patternFill>
      </fill>
    </dxf>
    <dxf>
      <fill>
        <patternFill patternType="none">
          <bgColor auto="1"/>
        </patternFill>
      </fill>
    </dxf>
    <dxf>
      <numFmt numFmtId="0" formatCode="General"/>
    </dxf>
    <dxf>
      <numFmt numFmtId="0" formatCode="General"/>
    </dxf>
    <dxf>
      <numFmt numFmtId="19" formatCode="m/d/yyyy"/>
    </dxf>
  </dxfs>
  <tableStyles count="4" defaultTableStyle="TableStyleMedium2" defaultPivotStyle="PivotStyleLight16">
    <tableStyle name="Slicer Style 1" pivot="0" table="0" count="4">
      <tableStyleElement type="wholeTable" dxfId="12"/>
      <tableStyleElement type="headerRow" dxfId="11"/>
    </tableStyle>
    <tableStyle name="Slicer Style 2" pivot="0" table="0" count="6">
      <tableStyleElement type="wholeTable" dxfId="10"/>
      <tableStyleElement type="headerRow" dxfId="9"/>
    </tableStyle>
    <tableStyle name="Slicer Style 3" pivot="0" table="0" count="0"/>
    <tableStyle name="SlicerStyleOther1 2" pivot="0" table="0" count="10">
      <tableStyleElement type="wholeTable" dxfId="1"/>
      <tableStyleElement type="headerRow" dxfId="0"/>
    </tableStyle>
  </tableStyle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1"/>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ill>
            <patternFill>
              <bgColor theme="2"/>
            </patternFill>
          </fill>
          <border diagonalUp="0" diagonalDown="0">
            <left/>
            <right/>
            <top/>
            <bottom/>
            <vertical/>
            <horizontal/>
          </border>
        </dxf>
        <dxf>
          <fill>
            <patternFill>
              <bgColor theme="2" tint="-9.9948118533890809E-2"/>
            </patternFill>
          </fill>
          <border diagonalUp="0" diagonalDown="0">
            <left/>
            <right/>
            <top/>
            <bottom/>
            <vertical/>
            <horizontal/>
          </border>
        </dxf>
        <dxf>
          <fill>
            <patternFill>
              <bgColor theme="2" tint="-9.9948118533890809E-2"/>
            </patternFill>
          </fill>
          <border diagonalUp="0" diagonalDown="0">
            <left/>
            <right/>
            <top/>
            <bottom/>
            <vertical/>
            <horizontal/>
          </border>
        </dxf>
        <dxf>
          <fill>
            <patternFill>
              <bgColor theme="1"/>
            </patternFill>
          </fill>
          <border diagonalUp="0" diagonalDown="0">
            <left/>
            <right/>
            <top/>
            <bottom/>
            <vertical/>
            <horizontal/>
          </border>
        </dxf>
        <dxf>
          <border diagonalUp="0" diagonalDown="0">
            <left/>
            <right/>
            <top/>
            <bottom/>
            <vertical/>
            <horizontal/>
          </border>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3"/>
            <x14:slicerStyleElement type="selectedItemWithNoData" dxfId="12"/>
          </x14:slicerStyleElements>
        </x14:slicerStyle>
        <x14:slicerStyle name="Slicer Style 2">
          <x14:slicerStyleElements>
            <x14:slicerStyleElement type="unselectedItemWithData" dxfId="9"/>
            <x14:slicerStyleElement type="unselectedItemWithNoData" dxfId="8"/>
            <x14:slicerStyleElement type="selectedItemWithData" dxfId="11"/>
            <x14:slicerStyleElement type="selectedItemWithNoData" dxfId="10"/>
          </x14:slicerStyleElements>
        </x14:slicerStyle>
        <x14:slicerStyle name="Slicer Style 3"/>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table!PivotTable1</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2400" b="1">
                <a:latin typeface="Calibri" panose="020F0502020204030204" pitchFamily="34" charset="0"/>
                <a:ea typeface="Calibri" panose="020F0502020204030204" pitchFamily="34" charset="0"/>
                <a:cs typeface="Calibri" panose="020F0502020204030204" pitchFamily="34" charset="0"/>
              </a:rPr>
              <a:t>Monthly Sales Trend</a:t>
            </a:r>
          </a:p>
        </c:rich>
      </c:tx>
      <c:layout>
        <c:manualLayout>
          <c:xMode val="edge"/>
          <c:yMode val="edge"/>
          <c:x val="0.39394024524351595"/>
          <c:y val="4.629629629629629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tx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pivotFmt>
    </c:pivotFmts>
    <c:plotArea>
      <c:layout/>
      <c:lineChart>
        <c:grouping val="standard"/>
        <c:varyColors val="0"/>
        <c:ser>
          <c:idx val="0"/>
          <c:order val="0"/>
          <c:tx>
            <c:strRef>
              <c:f>'Pivot table'!$B$34</c:f>
              <c:strCache>
                <c:ptCount val="1"/>
                <c:pt idx="0">
                  <c:v>Total</c:v>
                </c:pt>
              </c:strCache>
            </c:strRef>
          </c:tx>
          <c:spPr>
            <a:ln w="28575" cap="rnd">
              <a:solidFill>
                <a:schemeClr val="tx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table'!$A$35:$A$41</c:f>
              <c:strCache>
                <c:ptCount val="6"/>
                <c:pt idx="0">
                  <c:v>Apr</c:v>
                </c:pt>
                <c:pt idx="1">
                  <c:v>May</c:v>
                </c:pt>
                <c:pt idx="2">
                  <c:v>Jun</c:v>
                </c:pt>
                <c:pt idx="3">
                  <c:v>Jul</c:v>
                </c:pt>
                <c:pt idx="4">
                  <c:v>Aug</c:v>
                </c:pt>
                <c:pt idx="5">
                  <c:v>Sep</c:v>
                </c:pt>
              </c:strCache>
            </c:strRef>
          </c:cat>
          <c:val>
            <c:numRef>
              <c:f>'Pivot table'!$B$35:$B$41</c:f>
              <c:numCache>
                <c:formatCode>General</c:formatCode>
                <c:ptCount val="6"/>
                <c:pt idx="0">
                  <c:v>10400</c:v>
                </c:pt>
                <c:pt idx="1">
                  <c:v>12995</c:v>
                </c:pt>
                <c:pt idx="2">
                  <c:v>13450</c:v>
                </c:pt>
                <c:pt idx="3">
                  <c:v>11000</c:v>
                </c:pt>
                <c:pt idx="4">
                  <c:v>17050</c:v>
                </c:pt>
                <c:pt idx="5">
                  <c:v>3600</c:v>
                </c:pt>
              </c:numCache>
            </c:numRef>
          </c:val>
          <c:smooth val="1"/>
        </c:ser>
        <c:dLbls>
          <c:showLegendKey val="0"/>
          <c:showVal val="0"/>
          <c:showCatName val="0"/>
          <c:showSerName val="0"/>
          <c:showPercent val="0"/>
          <c:showBubbleSize val="0"/>
        </c:dLbls>
        <c:smooth val="0"/>
        <c:axId val="-552386176"/>
        <c:axId val="-552403040"/>
      </c:lineChart>
      <c:catAx>
        <c:axId val="-55238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2403040"/>
        <c:crosses val="autoZero"/>
        <c:auto val="1"/>
        <c:lblAlgn val="ctr"/>
        <c:lblOffset val="100"/>
        <c:noMultiLvlLbl val="0"/>
      </c:catAx>
      <c:valAx>
        <c:axId val="-552403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2386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table!PivotTable6</c:name>
    <c:fmtId val="2"/>
  </c:pivotSource>
  <c:chart>
    <c:title>
      <c:tx>
        <c:rich>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by region</a:t>
            </a:r>
          </a:p>
        </c:rich>
      </c:tx>
      <c:layout>
        <c:manualLayout>
          <c:xMode val="edge"/>
          <c:yMode val="edge"/>
          <c:x val="0.10734189234097676"/>
          <c:y val="2.347400819501879E-2"/>
        </c:manualLayout>
      </c:layout>
      <c:overlay val="0"/>
      <c:spPr>
        <a:noFill/>
        <a:ln>
          <a:noFill/>
        </a:ln>
        <a:effectLst/>
      </c:spPr>
      <c:txPr>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890507424707723"/>
          <c:y val="0.19753835348046284"/>
          <c:w val="0.68604811898512685"/>
          <c:h val="0.63953922426363374"/>
        </c:manualLayout>
      </c:layout>
      <c:barChart>
        <c:barDir val="bar"/>
        <c:grouping val="clustered"/>
        <c:varyColors val="0"/>
        <c:ser>
          <c:idx val="0"/>
          <c:order val="0"/>
          <c:tx>
            <c:strRef>
              <c:f>'Pivot table'!$F$34</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table'!$E$35:$E$39</c:f>
              <c:strCache>
                <c:ptCount val="4"/>
                <c:pt idx="0">
                  <c:v>East</c:v>
                </c:pt>
                <c:pt idx="1">
                  <c:v>North</c:v>
                </c:pt>
                <c:pt idx="2">
                  <c:v>South</c:v>
                </c:pt>
                <c:pt idx="3">
                  <c:v>West</c:v>
                </c:pt>
              </c:strCache>
            </c:strRef>
          </c:cat>
          <c:val>
            <c:numRef>
              <c:f>'Pivot table'!$F$35:$F$39</c:f>
              <c:numCache>
                <c:formatCode>General</c:formatCode>
                <c:ptCount val="4"/>
                <c:pt idx="0">
                  <c:v>29095</c:v>
                </c:pt>
                <c:pt idx="1">
                  <c:v>3600</c:v>
                </c:pt>
                <c:pt idx="2">
                  <c:v>20350</c:v>
                </c:pt>
                <c:pt idx="3">
                  <c:v>15450</c:v>
                </c:pt>
              </c:numCache>
            </c:numRef>
          </c:val>
        </c:ser>
        <c:dLbls>
          <c:showLegendKey val="0"/>
          <c:showVal val="0"/>
          <c:showCatName val="0"/>
          <c:showSerName val="0"/>
          <c:showPercent val="0"/>
          <c:showBubbleSize val="0"/>
        </c:dLbls>
        <c:gapWidth val="182"/>
        <c:axId val="-2042813264"/>
        <c:axId val="-2042812176"/>
      </c:barChart>
      <c:catAx>
        <c:axId val="-204281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42812176"/>
        <c:crosses val="autoZero"/>
        <c:auto val="1"/>
        <c:lblAlgn val="ctr"/>
        <c:lblOffset val="100"/>
        <c:noMultiLvlLbl val="0"/>
      </c:catAx>
      <c:valAx>
        <c:axId val="-204281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42813264"/>
        <c:crosses val="autoZero"/>
        <c:crossBetween val="between"/>
      </c:valAx>
      <c:spPr>
        <a:noFill/>
        <a:ln>
          <a:noFill/>
        </a:ln>
        <a:effectLst/>
      </c:spPr>
    </c:plotArea>
    <c:plotVisOnly val="1"/>
    <c:dispBlanksAs val="gap"/>
    <c:showDLblsOverMax val="0"/>
  </c:chart>
  <c:spPr>
    <a:noFill/>
    <a:ln w="9525" cap="flat" cmpd="sng" algn="ctr">
      <a:solidFill>
        <a:srgbClr val="00B050">
          <a:alpha val="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table!PivotTable1</c:name>
    <c:fmtId val="2"/>
  </c:pivotSource>
  <c:chart>
    <c:title>
      <c:tx>
        <c:rich>
          <a:bodyPr rot="0" spcFirstLastPara="1" vertOverflow="ellipsis" vert="horz" wrap="square" anchor="ctr" anchorCtr="1"/>
          <a:lstStyle/>
          <a:p>
            <a:pPr algn="l" rtl="0">
              <a:def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 vs targeted sales</a:t>
            </a:r>
          </a:p>
        </c:rich>
      </c:tx>
      <c:layout>
        <c:manualLayout>
          <c:xMode val="edge"/>
          <c:yMode val="edge"/>
          <c:x val="0.17566647235160837"/>
          <c:y val="6.9444323568490243E-2"/>
        </c:manualLayout>
      </c:layout>
      <c:overlay val="0"/>
      <c:spPr>
        <a:noFill/>
        <a:ln>
          <a:noFill/>
        </a:ln>
        <a:effectLst/>
      </c:spPr>
      <c:txPr>
        <a:bodyPr rot="0" spcFirstLastPara="1" vertOverflow="ellipsis" vert="horz" wrap="square" anchor="ctr" anchorCtr="1"/>
        <a:lstStyle/>
        <a:p>
          <a:pPr algn="l" rtl="0">
            <a:def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lumMod val="95000"/>
              <a:lumOff val="5000"/>
            </a:schemeClr>
          </a:solidFill>
          <a:ln>
            <a:noFill/>
          </a:ln>
          <a:effectLst/>
        </c:spPr>
        <c:marker>
          <c:symbol val="none"/>
        </c:marker>
      </c:pivotFmt>
      <c:pivotFmt>
        <c:idx val="3"/>
        <c:spPr>
          <a:solidFill>
            <a:schemeClr val="tx1">
              <a:lumMod val="95000"/>
              <a:lumOff val="5000"/>
            </a:schemeClr>
          </a:solidFill>
          <a:ln>
            <a:noFill/>
          </a:ln>
          <a:effectLst/>
        </c:spPr>
      </c:pivotFmt>
      <c:pivotFmt>
        <c:idx val="4"/>
        <c:spPr>
          <a:solidFill>
            <a:schemeClr val="tx1">
              <a:lumMod val="95000"/>
              <a:lumOff val="5000"/>
            </a:schemeClr>
          </a:solidFill>
          <a:ln>
            <a:noFill/>
          </a:ln>
          <a:effectLst/>
        </c:spPr>
        <c:marker>
          <c:spPr>
            <a:solidFill>
              <a:schemeClr val="accent1"/>
            </a:solidFill>
            <a:ln w="9525">
              <a:solidFill>
                <a:schemeClr val="accent1"/>
              </a:solidFill>
            </a:ln>
            <a:effectLst/>
          </c:spPr>
        </c:marker>
      </c:pivotFmt>
      <c:pivotFmt>
        <c:idx val="5"/>
        <c:spPr>
          <a:solidFill>
            <a:schemeClr val="bg1">
              <a:lumMod val="8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729243122634905"/>
          <c:y val="4.8909432966063843E-2"/>
          <c:w val="0.79794360227777139"/>
          <c:h val="0.63439387478024756"/>
        </c:manualLayout>
      </c:layout>
      <c:barChart>
        <c:barDir val="col"/>
        <c:grouping val="stacked"/>
        <c:varyColors val="0"/>
        <c:ser>
          <c:idx val="0"/>
          <c:order val="0"/>
          <c:tx>
            <c:strRef>
              <c:f>'Pivot table'!$B$34</c:f>
              <c:strCache>
                <c:ptCount val="1"/>
                <c:pt idx="0">
                  <c:v>Total</c:v>
                </c:pt>
              </c:strCache>
            </c:strRef>
          </c:tx>
          <c:spPr>
            <a:solidFill>
              <a:schemeClr val="tx1">
                <a:lumMod val="95000"/>
                <a:lumOff val="5000"/>
              </a:schemeClr>
            </a:solidFill>
            <a:ln>
              <a:noFill/>
            </a:ln>
            <a:effectLst/>
          </c:spPr>
          <c:invertIfNegative val="0"/>
          <c:cat>
            <c:strRef>
              <c:f>'Pivot table'!$A$35:$A$41</c:f>
              <c:strCache>
                <c:ptCount val="6"/>
                <c:pt idx="0">
                  <c:v>Apr</c:v>
                </c:pt>
                <c:pt idx="1">
                  <c:v>May</c:v>
                </c:pt>
                <c:pt idx="2">
                  <c:v>Jun</c:v>
                </c:pt>
                <c:pt idx="3">
                  <c:v>Jul</c:v>
                </c:pt>
                <c:pt idx="4">
                  <c:v>Aug</c:v>
                </c:pt>
                <c:pt idx="5">
                  <c:v>Sep</c:v>
                </c:pt>
              </c:strCache>
            </c:strRef>
          </c:cat>
          <c:val>
            <c:numRef>
              <c:f>'Pivot table'!$B$35:$B$41</c:f>
              <c:numCache>
                <c:formatCode>General</c:formatCode>
                <c:ptCount val="6"/>
                <c:pt idx="0">
                  <c:v>10400</c:v>
                </c:pt>
                <c:pt idx="1">
                  <c:v>12995</c:v>
                </c:pt>
                <c:pt idx="2">
                  <c:v>13450</c:v>
                </c:pt>
                <c:pt idx="3">
                  <c:v>11000</c:v>
                </c:pt>
                <c:pt idx="4">
                  <c:v>17050</c:v>
                </c:pt>
                <c:pt idx="5">
                  <c:v>3600</c:v>
                </c:pt>
              </c:numCache>
            </c:numRef>
          </c:val>
        </c:ser>
        <c:dLbls>
          <c:showLegendKey val="0"/>
          <c:showVal val="0"/>
          <c:showCatName val="0"/>
          <c:showSerName val="0"/>
          <c:showPercent val="0"/>
          <c:showBubbleSize val="0"/>
        </c:dLbls>
        <c:gapWidth val="31"/>
        <c:overlap val="100"/>
        <c:axId val="-2042831760"/>
        <c:axId val="-2042821424"/>
      </c:barChart>
      <c:catAx>
        <c:axId val="-20428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42821424"/>
        <c:crosses val="autoZero"/>
        <c:auto val="1"/>
        <c:lblAlgn val="ctr"/>
        <c:lblOffset val="100"/>
        <c:noMultiLvlLbl val="0"/>
      </c:catAx>
      <c:valAx>
        <c:axId val="-2042821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42831760"/>
        <c:crosses val="autoZero"/>
        <c:crossBetween val="between"/>
      </c:valAx>
      <c:spPr>
        <a:noFill/>
        <a:ln>
          <a:solidFill>
            <a:srgbClr val="00B050">
              <a:alpha val="0"/>
            </a:srgbClr>
          </a:solidFill>
        </a:ln>
        <a:effectLst/>
      </c:spPr>
    </c:plotArea>
    <c:plotVisOnly val="1"/>
    <c:dispBlanksAs val="gap"/>
    <c:showDLblsOverMax val="0"/>
  </c:chart>
  <c:spPr>
    <a:noFill/>
    <a:ln w="9525" cap="flat" cmpd="sng" algn="ctr">
      <a:noFill/>
      <a:round/>
    </a:ln>
    <a:effectLst/>
  </c:spPr>
  <c:txPr>
    <a:bodyPr/>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table!PivotTable13</c:name>
    <c:fmtId val="10"/>
  </c:pivotSource>
  <c:chart>
    <c:title>
      <c:tx>
        <c:rich>
          <a:bodyPr rot="0" spcFirstLastPara="1" vertOverflow="ellipsis" vert="horz" wrap="square" anchor="ctr" anchorCtr="1"/>
          <a:lstStyle/>
          <a:p>
            <a:pPr algn="l" rtl="0">
              <a:def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vs targeted sales</a:t>
            </a:r>
          </a:p>
        </c:rich>
      </c:tx>
      <c:layout/>
      <c:overlay val="0"/>
      <c:spPr>
        <a:noFill/>
        <a:ln>
          <a:noFill/>
        </a:ln>
        <a:effectLst/>
      </c:spPr>
      <c:txPr>
        <a:bodyPr rot="0" spcFirstLastPara="1" vertOverflow="ellipsis" vert="horz" wrap="square" anchor="ctr" anchorCtr="1"/>
        <a:lstStyle/>
        <a:p>
          <a:pPr algn="l" rtl="0">
            <a:defRPr lang="en-GB"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1"/>
          </a:solidFill>
          <a:ln>
            <a:noFill/>
          </a:ln>
          <a:effectLst/>
        </c:spPr>
        <c:marker>
          <c:symbol val="none"/>
        </c:marker>
        <c:dLbl>
          <c:idx val="0"/>
          <c:layout/>
          <c:spPr>
            <a:noFill/>
            <a:ln>
              <a:noFill/>
            </a:ln>
            <a:effectLst/>
          </c:spPr>
          <c:txPr>
            <a:bodyPr rot="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bg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059371526714839"/>
          <c:y val="0.20709765997266497"/>
          <c:w val="0.84509374030448503"/>
          <c:h val="0.68789763018272543"/>
        </c:manualLayout>
      </c:layout>
      <c:barChart>
        <c:barDir val="col"/>
        <c:grouping val="stacked"/>
        <c:varyColors val="0"/>
        <c:ser>
          <c:idx val="0"/>
          <c:order val="0"/>
          <c:tx>
            <c:strRef>
              <c:f>'Pivot table'!$B$3</c:f>
              <c:strCache>
                <c:ptCount val="1"/>
                <c:pt idx="0">
                  <c:v>Sum of Sales</c:v>
                </c:pt>
              </c:strCache>
            </c:strRef>
          </c:tx>
          <c:spPr>
            <a:solidFill>
              <a:schemeClr val="tx1"/>
            </a:solidFill>
            <a:ln>
              <a:noFill/>
            </a:ln>
            <a:effectLst/>
          </c:spPr>
          <c:invertIfNegative val="0"/>
          <c:dLbls>
            <c:spPr>
              <a:noFill/>
              <a:ln>
                <a:noFill/>
              </a:ln>
              <a:effectLst/>
            </c:spPr>
            <c:txPr>
              <a:bodyPr rot="0" spcFirstLastPara="1" vertOverflow="ellipsis"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Apr</c:v>
                </c:pt>
                <c:pt idx="1">
                  <c:v>May</c:v>
                </c:pt>
                <c:pt idx="2">
                  <c:v>Jun</c:v>
                </c:pt>
                <c:pt idx="3">
                  <c:v>Jul</c:v>
                </c:pt>
                <c:pt idx="4">
                  <c:v>Aug</c:v>
                </c:pt>
                <c:pt idx="5">
                  <c:v>Sep</c:v>
                </c:pt>
              </c:strCache>
            </c:strRef>
          </c:cat>
          <c:val>
            <c:numRef>
              <c:f>'Pivot table'!$B$4:$B$10</c:f>
              <c:numCache>
                <c:formatCode>0.0,"k"</c:formatCode>
                <c:ptCount val="6"/>
                <c:pt idx="0">
                  <c:v>10400</c:v>
                </c:pt>
                <c:pt idx="1">
                  <c:v>12995</c:v>
                </c:pt>
                <c:pt idx="2">
                  <c:v>13450</c:v>
                </c:pt>
                <c:pt idx="3">
                  <c:v>11000</c:v>
                </c:pt>
                <c:pt idx="4">
                  <c:v>17050</c:v>
                </c:pt>
                <c:pt idx="5">
                  <c:v>3600</c:v>
                </c:pt>
              </c:numCache>
            </c:numRef>
          </c:val>
        </c:ser>
        <c:ser>
          <c:idx val="1"/>
          <c:order val="1"/>
          <c:tx>
            <c:strRef>
              <c:f>'Pivot table'!$C$3</c:f>
              <c:strCache>
                <c:ptCount val="1"/>
                <c:pt idx="0">
                  <c:v> Target Sales</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Apr</c:v>
                </c:pt>
                <c:pt idx="1">
                  <c:v>May</c:v>
                </c:pt>
                <c:pt idx="2">
                  <c:v>Jun</c:v>
                </c:pt>
                <c:pt idx="3">
                  <c:v>Jul</c:v>
                </c:pt>
                <c:pt idx="4">
                  <c:v>Aug</c:v>
                </c:pt>
                <c:pt idx="5">
                  <c:v>Sep</c:v>
                </c:pt>
              </c:strCache>
            </c:strRef>
          </c:cat>
          <c:val>
            <c:numRef>
              <c:f>'Pivot table'!$C$4:$C$10</c:f>
              <c:numCache>
                <c:formatCode>0.0,"k"</c:formatCode>
                <c:ptCount val="6"/>
                <c:pt idx="0">
                  <c:v>13571.428571428569</c:v>
                </c:pt>
                <c:pt idx="1">
                  <c:v>12571.285714285717</c:v>
                </c:pt>
                <c:pt idx="2">
                  <c:v>12999.999999999996</c:v>
                </c:pt>
                <c:pt idx="3">
                  <c:v>20142.85714285713</c:v>
                </c:pt>
                <c:pt idx="4">
                  <c:v>3428.5714285714312</c:v>
                </c:pt>
                <c:pt idx="5">
                  <c:v>9571.428571428567</c:v>
                </c:pt>
              </c:numCache>
            </c:numRef>
          </c:val>
        </c:ser>
        <c:dLbls>
          <c:dLblPos val="ctr"/>
          <c:showLegendKey val="0"/>
          <c:showVal val="1"/>
          <c:showCatName val="0"/>
          <c:showSerName val="0"/>
          <c:showPercent val="0"/>
          <c:showBubbleSize val="0"/>
        </c:dLbls>
        <c:gapWidth val="146"/>
        <c:overlap val="100"/>
        <c:axId val="-1922558304"/>
        <c:axId val="-1922545792"/>
      </c:barChart>
      <c:catAx>
        <c:axId val="-19225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22545792"/>
        <c:crosses val="autoZero"/>
        <c:auto val="1"/>
        <c:lblAlgn val="ctr"/>
        <c:lblOffset val="100"/>
        <c:noMultiLvlLbl val="0"/>
      </c:catAx>
      <c:valAx>
        <c:axId val="-1922545792"/>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22558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table!PivotTable48</c:name>
    <c:fmtId val="2"/>
  </c:pivotSource>
  <c:chart>
    <c:title>
      <c:tx>
        <c:rich>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 of Customers</a:t>
            </a:r>
          </a:p>
        </c:rich>
      </c:tx>
      <c:layout>
        <c:manualLayout>
          <c:xMode val="edge"/>
          <c:yMode val="edge"/>
          <c:x val="0.25209882641485798"/>
          <c:y val="3.2511427798870743E-2"/>
        </c:manualLayout>
      </c:layout>
      <c:overlay val="0"/>
      <c:spPr>
        <a:noFill/>
        <a:ln>
          <a:noFill/>
        </a:ln>
        <a:effectLst/>
      </c:spPr>
      <c:txPr>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layout/>
          <c:spPr>
            <a:noFill/>
            <a:ln>
              <a:noFill/>
            </a:ln>
            <a:effectLst/>
          </c:spPr>
          <c:txPr>
            <a:bodyPr rot="0" spcFirstLastPara="1" vertOverflow="ellipsis" vert="horz" wrap="square" anchor="ctr" anchorCtr="1"/>
            <a:lstStyle/>
            <a:p>
              <a:pP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32985641815107"/>
          <c:y val="0.13857996099268655"/>
          <c:w val="0.85484131650029593"/>
          <c:h val="0.7639670341801984"/>
        </c:manualLayout>
      </c:layout>
      <c:barChart>
        <c:barDir val="col"/>
        <c:grouping val="clustered"/>
        <c:varyColors val="0"/>
        <c:ser>
          <c:idx val="0"/>
          <c:order val="0"/>
          <c:tx>
            <c:strRef>
              <c:f>'Pivot table'!$E$3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anchor="ctr" anchorCtr="1"/>
              <a:lstStyle/>
              <a:p>
                <a:pP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table'!$D$4:$D$10</c:f>
              <c:strCache>
                <c:ptCount val="6"/>
                <c:pt idx="0">
                  <c:v>Apr</c:v>
                </c:pt>
                <c:pt idx="1">
                  <c:v>May</c:v>
                </c:pt>
                <c:pt idx="2">
                  <c:v>Jun</c:v>
                </c:pt>
                <c:pt idx="3">
                  <c:v>Jul</c:v>
                </c:pt>
                <c:pt idx="4">
                  <c:v>Aug</c:v>
                </c:pt>
                <c:pt idx="5">
                  <c:v>Sep</c:v>
                </c:pt>
              </c:strCache>
            </c:strRef>
          </c:cat>
          <c:val>
            <c:numRef>
              <c:f>'Pivot table'!$E$4:$E$10</c:f>
              <c:numCache>
                <c:formatCode>General</c:formatCode>
                <c:ptCount val="6"/>
                <c:pt idx="0">
                  <c:v>810</c:v>
                </c:pt>
                <c:pt idx="1">
                  <c:v>850</c:v>
                </c:pt>
                <c:pt idx="2">
                  <c:v>991</c:v>
                </c:pt>
                <c:pt idx="3">
                  <c:v>300</c:v>
                </c:pt>
                <c:pt idx="4">
                  <c:v>646</c:v>
                </c:pt>
                <c:pt idx="5">
                  <c:v>190</c:v>
                </c:pt>
              </c:numCache>
            </c:numRef>
          </c:val>
        </c:ser>
        <c:dLbls>
          <c:dLblPos val="ctr"/>
          <c:showLegendKey val="0"/>
          <c:showVal val="1"/>
          <c:showCatName val="0"/>
          <c:showSerName val="0"/>
          <c:showPercent val="0"/>
          <c:showBubbleSize val="0"/>
        </c:dLbls>
        <c:gapWidth val="219"/>
        <c:overlap val="-27"/>
        <c:axId val="-1922538176"/>
        <c:axId val="-1922552864"/>
      </c:barChart>
      <c:catAx>
        <c:axId val="-1922538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22552864"/>
        <c:crosses val="autoZero"/>
        <c:auto val="1"/>
        <c:lblAlgn val="ctr"/>
        <c:lblOffset val="100"/>
        <c:noMultiLvlLbl val="0"/>
      </c:catAx>
      <c:valAx>
        <c:axId val="-1922552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922538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lgn="ctr">
        <a:defRPr lang="en-GB"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Metrics.xlsx]Pivot table!PivotTable9</c:name>
    <c:fmtId val="12"/>
  </c:pivotSource>
  <c:chart>
    <c:title>
      <c:tx>
        <c:rich>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r>
              <a: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rPr>
              <a:t>Sales by Quarter</a:t>
            </a:r>
          </a:p>
        </c:rich>
      </c:tx>
      <c:layout>
        <c:manualLayout>
          <c:xMode val="edge"/>
          <c:yMode val="edge"/>
          <c:x val="0.16070175918010302"/>
          <c:y val="0"/>
        </c:manualLayout>
      </c:layout>
      <c:overlay val="0"/>
      <c:spPr>
        <a:noFill/>
        <a:ln>
          <a:noFill/>
        </a:ln>
        <a:effectLst/>
      </c:spPr>
      <c:txPr>
        <a:bodyPr rot="0" spcFirstLastPara="1" vertOverflow="ellipsis" vert="horz" wrap="square" anchor="ctr" anchorCtr="1"/>
        <a:lstStyle/>
        <a:p>
          <a:pPr algn="l" rtl="0">
            <a:defRPr lang="en-US" sz="2400" b="1" i="0" u="none" strike="noStrike" kern="1200" spc="0" baseline="0">
              <a:solidFill>
                <a:sysClr val="windowText" lastClr="000000">
                  <a:lumMod val="65000"/>
                  <a:lumOff val="35000"/>
                </a:sys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10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bg2">
              <a:lumMod val="10000"/>
            </a:schemeClr>
          </a:solidFill>
          <a:ln w="19050">
            <a:solidFill>
              <a:schemeClr val="lt1"/>
            </a:solidFill>
          </a:ln>
          <a:effectLst/>
        </c:spPr>
        <c:dLbl>
          <c:idx val="0"/>
          <c:layout/>
          <c:spPr>
            <a:solidFill>
              <a:schemeClr val="bg1"/>
            </a:solidFill>
            <a:ln>
              <a:noFill/>
            </a:ln>
            <a:effectLst/>
          </c:spPr>
          <c:txPr>
            <a:bodyPr rot="0" spcFirstLastPara="1" vertOverflow="ellipsis" vert="horz" wrap="square" lIns="38100" tIns="19050" rIns="38100" bIns="19050" anchor="ctr" anchorCtr="1">
              <a:noAutofit/>
            </a:bodyPr>
            <a:lstStyle/>
            <a:p>
              <a:pPr>
                <a:defRPr sz="93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9.7055032330768468E-2"/>
                  <c:h val="0.12749642638026609"/>
                </c:manualLayout>
              </c15:layout>
            </c:ext>
          </c:extLst>
        </c:dLbl>
      </c:pivotFmt>
      <c:pivotFmt>
        <c:idx val="6"/>
        <c:spPr>
          <a:solidFill>
            <a:schemeClr val="bg2">
              <a:lumMod val="75000"/>
            </a:schemeClr>
          </a:solidFill>
          <a:ln w="19050">
            <a:solidFill>
              <a:schemeClr val="lt1"/>
            </a:solidFill>
          </a:ln>
          <a:effectLst/>
        </c:spPr>
      </c:pivotFmt>
    </c:pivotFmts>
    <c:plotArea>
      <c:layout>
        <c:manualLayout>
          <c:layoutTarget val="inner"/>
          <c:xMode val="edge"/>
          <c:yMode val="edge"/>
          <c:x val="0.18929872214046672"/>
          <c:y val="0.23760857453352896"/>
          <c:w val="0.59770543615872651"/>
          <c:h val="0.60965968497667056"/>
        </c:manualLayout>
      </c:layout>
      <c:doughnutChart>
        <c:varyColors val="1"/>
        <c:ser>
          <c:idx val="0"/>
          <c:order val="0"/>
          <c:tx>
            <c:strRef>
              <c:f>'Pivot table'!$H$34</c:f>
              <c:strCache>
                <c:ptCount val="1"/>
                <c:pt idx="0">
                  <c:v>Total</c:v>
                </c:pt>
              </c:strCache>
            </c:strRef>
          </c:tx>
          <c:spPr>
            <a:solidFill>
              <a:schemeClr val="bg2">
                <a:lumMod val="10000"/>
              </a:schemeClr>
            </a:solidFill>
          </c:spPr>
          <c:explosion val="6"/>
          <c:dPt>
            <c:idx val="0"/>
            <c:bubble3D val="0"/>
            <c:spPr>
              <a:solidFill>
                <a:schemeClr val="bg2">
                  <a:lumMod val="10000"/>
                </a:schemeClr>
              </a:solidFill>
              <a:ln w="19050">
                <a:solidFill>
                  <a:schemeClr val="lt1"/>
                </a:solidFill>
              </a:ln>
              <a:effectLst/>
            </c:spPr>
          </c:dPt>
          <c:dPt>
            <c:idx val="1"/>
            <c:bubble3D val="0"/>
            <c:spPr>
              <a:solidFill>
                <a:schemeClr val="bg2">
                  <a:lumMod val="75000"/>
                </a:schemeClr>
              </a:solidFill>
              <a:ln w="19050">
                <a:solidFill>
                  <a:schemeClr val="lt1"/>
                </a:solidFill>
              </a:ln>
              <a:effectLst/>
            </c:spPr>
          </c:dPt>
          <c:dLbls>
            <c:dLbl>
              <c:idx val="0"/>
              <c:layout/>
              <c:spPr>
                <a:solidFill>
                  <a:schemeClr val="bg1"/>
                </a:solidFill>
                <a:ln>
                  <a:noFill/>
                </a:ln>
                <a:effectLst/>
              </c:spPr>
              <c:txPr>
                <a:bodyPr rot="0" spcFirstLastPara="1" vertOverflow="ellipsis" vert="horz" wrap="square" lIns="38100" tIns="19050" rIns="38100" bIns="19050" anchor="ctr" anchorCtr="1">
                  <a:noAutofit/>
                </a:bodyPr>
                <a:lstStyle/>
                <a:p>
                  <a:pPr>
                    <a:defRPr sz="93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9.7055032330768468E-2"/>
                      <c:h val="0.12749642638026609"/>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table'!$G$35:$G$37</c:f>
              <c:strCache>
                <c:ptCount val="2"/>
                <c:pt idx="0">
                  <c:v>Q2</c:v>
                </c:pt>
                <c:pt idx="1">
                  <c:v>Q3</c:v>
                </c:pt>
              </c:strCache>
            </c:strRef>
          </c:cat>
          <c:val>
            <c:numRef>
              <c:f>'Pivot table'!$H$35:$H$37</c:f>
              <c:numCache>
                <c:formatCode>General</c:formatCode>
                <c:ptCount val="2"/>
                <c:pt idx="0">
                  <c:v>36845</c:v>
                </c:pt>
                <c:pt idx="1">
                  <c:v>31650</c:v>
                </c:pt>
              </c:numCache>
            </c:numRef>
          </c:val>
        </c:ser>
        <c:dLbls>
          <c:showLegendKey val="0"/>
          <c:showVal val="1"/>
          <c:showCatName val="0"/>
          <c:showSerName val="0"/>
          <c:showPercent val="0"/>
          <c:showBubbleSize val="0"/>
          <c:showLeaderLines val="0"/>
        </c:dLbls>
        <c:firstSliceAng val="0"/>
        <c:holeSize val="50"/>
      </c:doughnutChart>
      <c:spPr>
        <a:noFill/>
        <a:ln>
          <a:solidFill>
            <a:srgbClr val="00B050"/>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107022</xdr:colOff>
      <xdr:row>0</xdr:row>
      <xdr:rowOff>0</xdr:rowOff>
    </xdr:from>
    <xdr:to>
      <xdr:col>27</xdr:col>
      <xdr:colOff>21405</xdr:colOff>
      <xdr:row>52</xdr:row>
      <xdr:rowOff>88079</xdr:rowOff>
    </xdr:to>
    <xdr:sp macro="" textlink="">
      <xdr:nvSpPr>
        <xdr:cNvPr id="2" name="Rounded Rectangle 1"/>
        <xdr:cNvSpPr/>
      </xdr:nvSpPr>
      <xdr:spPr>
        <a:xfrm>
          <a:off x="107022" y="0"/>
          <a:ext cx="18407866" cy="9548866"/>
        </a:xfrm>
        <a:prstGeom prst="roundRect">
          <a:avLst>
            <a:gd name="adj" fmla="val 2852"/>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224747</xdr:colOff>
      <xdr:row>7</xdr:row>
      <xdr:rowOff>36922</xdr:rowOff>
    </xdr:from>
    <xdr:to>
      <xdr:col>6</xdr:col>
      <xdr:colOff>268091</xdr:colOff>
      <xdr:row>13</xdr:row>
      <xdr:rowOff>94072</xdr:rowOff>
    </xdr:to>
    <xdr:sp macro="" textlink="">
      <xdr:nvSpPr>
        <xdr:cNvPr id="6" name="Rounded Rectangle 5"/>
        <xdr:cNvSpPr/>
      </xdr:nvSpPr>
      <xdr:spPr>
        <a:xfrm>
          <a:off x="1594635" y="1310489"/>
          <a:ext cx="2783119"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305227</xdr:colOff>
      <xdr:row>7</xdr:row>
      <xdr:rowOff>67852</xdr:rowOff>
    </xdr:from>
    <xdr:to>
      <xdr:col>10</xdr:col>
      <xdr:colOff>305227</xdr:colOff>
      <xdr:row>13</xdr:row>
      <xdr:rowOff>125002</xdr:rowOff>
    </xdr:to>
    <xdr:sp macro="" textlink="">
      <xdr:nvSpPr>
        <xdr:cNvPr id="7" name="Rounded Rectangle 6"/>
        <xdr:cNvSpPr/>
      </xdr:nvSpPr>
      <xdr:spPr>
        <a:xfrm>
          <a:off x="4414890" y="1341419"/>
          <a:ext cx="2739775"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371260</xdr:colOff>
      <xdr:row>7</xdr:row>
      <xdr:rowOff>59505</xdr:rowOff>
    </xdr:from>
    <xdr:to>
      <xdr:col>14</xdr:col>
      <xdr:colOff>371260</xdr:colOff>
      <xdr:row>13</xdr:row>
      <xdr:rowOff>116655</xdr:rowOff>
    </xdr:to>
    <xdr:sp macro="" textlink="">
      <xdr:nvSpPr>
        <xdr:cNvPr id="8" name="Rounded Rectangle 7"/>
        <xdr:cNvSpPr/>
      </xdr:nvSpPr>
      <xdr:spPr>
        <a:xfrm>
          <a:off x="7220698" y="1333072"/>
          <a:ext cx="2739775"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541534</xdr:colOff>
      <xdr:row>7</xdr:row>
      <xdr:rowOff>17875</xdr:rowOff>
    </xdr:from>
    <xdr:to>
      <xdr:col>26</xdr:col>
      <xdr:colOff>541534</xdr:colOff>
      <xdr:row>13</xdr:row>
      <xdr:rowOff>75025</xdr:rowOff>
    </xdr:to>
    <xdr:sp macro="" textlink="">
      <xdr:nvSpPr>
        <xdr:cNvPr id="9" name="Rounded Rectangle 8"/>
        <xdr:cNvSpPr/>
      </xdr:nvSpPr>
      <xdr:spPr>
        <a:xfrm>
          <a:off x="15610298" y="1291442"/>
          <a:ext cx="2739775"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92788</xdr:colOff>
      <xdr:row>0</xdr:row>
      <xdr:rowOff>97604</xdr:rowOff>
    </xdr:from>
    <xdr:to>
      <xdr:col>2</xdr:col>
      <xdr:colOff>246152</xdr:colOff>
      <xdr:row>6</xdr:row>
      <xdr:rowOff>154754</xdr:rowOff>
    </xdr:to>
    <xdr:sp macro="" textlink="">
      <xdr:nvSpPr>
        <xdr:cNvPr id="10" name="Rounded Rectangle 9"/>
        <xdr:cNvSpPr/>
      </xdr:nvSpPr>
      <xdr:spPr>
        <a:xfrm>
          <a:off x="92788" y="97604"/>
          <a:ext cx="1523252" cy="1148779"/>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309722</xdr:colOff>
      <xdr:row>0</xdr:row>
      <xdr:rowOff>96426</xdr:rowOff>
    </xdr:from>
    <xdr:to>
      <xdr:col>26</xdr:col>
      <xdr:colOff>470899</xdr:colOff>
      <xdr:row>6</xdr:row>
      <xdr:rowOff>153576</xdr:rowOff>
    </xdr:to>
    <xdr:sp macro="" textlink="">
      <xdr:nvSpPr>
        <xdr:cNvPr id="11" name="Rounded Rectangle 10"/>
        <xdr:cNvSpPr/>
      </xdr:nvSpPr>
      <xdr:spPr>
        <a:xfrm>
          <a:off x="1679610" y="96426"/>
          <a:ext cx="16599828" cy="1148779"/>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21404</xdr:colOff>
      <xdr:row>7</xdr:row>
      <xdr:rowOff>16696</xdr:rowOff>
    </xdr:from>
    <xdr:to>
      <xdr:col>2</xdr:col>
      <xdr:colOff>160533</xdr:colOff>
      <xdr:row>18</xdr:row>
      <xdr:rowOff>117726</xdr:rowOff>
    </xdr:to>
    <xdr:sp macro="" textlink="">
      <xdr:nvSpPr>
        <xdr:cNvPr id="12" name="Rounded Rectangle 11"/>
        <xdr:cNvSpPr/>
      </xdr:nvSpPr>
      <xdr:spPr>
        <a:xfrm>
          <a:off x="21404" y="1290263"/>
          <a:ext cx="1509017" cy="2102351"/>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85619</xdr:colOff>
      <xdr:row>19</xdr:row>
      <xdr:rowOff>0</xdr:rowOff>
    </xdr:from>
    <xdr:to>
      <xdr:col>2</xdr:col>
      <xdr:colOff>171237</xdr:colOff>
      <xdr:row>49</xdr:row>
      <xdr:rowOff>128428</xdr:rowOff>
    </xdr:to>
    <xdr:sp macro="" textlink="">
      <xdr:nvSpPr>
        <xdr:cNvPr id="13" name="Rounded Rectangle 12"/>
        <xdr:cNvSpPr/>
      </xdr:nvSpPr>
      <xdr:spPr>
        <a:xfrm>
          <a:off x="85619" y="3456826"/>
          <a:ext cx="1455506" cy="5586574"/>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260919</xdr:colOff>
      <xdr:row>31</xdr:row>
      <xdr:rowOff>133347</xdr:rowOff>
    </xdr:from>
    <xdr:to>
      <xdr:col>14</xdr:col>
      <xdr:colOff>321068</xdr:colOff>
      <xdr:row>49</xdr:row>
      <xdr:rowOff>21404</xdr:rowOff>
    </xdr:to>
    <xdr:sp macro="" textlink="">
      <xdr:nvSpPr>
        <xdr:cNvPr id="14" name="Rounded Rectangle 13"/>
        <xdr:cNvSpPr/>
      </xdr:nvSpPr>
      <xdr:spPr>
        <a:xfrm>
          <a:off x="1630807" y="5773431"/>
          <a:ext cx="8279474" cy="3162945"/>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214044</xdr:colOff>
      <xdr:row>14</xdr:row>
      <xdr:rowOff>12093</xdr:rowOff>
    </xdr:from>
    <xdr:to>
      <xdr:col>8</xdr:col>
      <xdr:colOff>199488</xdr:colOff>
      <xdr:row>31</xdr:row>
      <xdr:rowOff>45441</xdr:rowOff>
    </xdr:to>
    <xdr:sp macro="" textlink="">
      <xdr:nvSpPr>
        <xdr:cNvPr id="16" name="Rounded Rectangle 15"/>
        <xdr:cNvSpPr/>
      </xdr:nvSpPr>
      <xdr:spPr>
        <a:xfrm>
          <a:off x="1583932" y="2559228"/>
          <a:ext cx="4095107" cy="3126297"/>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125003</xdr:colOff>
      <xdr:row>0</xdr:row>
      <xdr:rowOff>163102</xdr:rowOff>
    </xdr:from>
    <xdr:to>
      <xdr:col>2</xdr:col>
      <xdr:colOff>85617</xdr:colOff>
      <xdr:row>6</xdr:row>
      <xdr:rowOff>67852</xdr:rowOff>
    </xdr:to>
    <xdr:pic>
      <xdr:nvPicPr>
        <xdr:cNvPr id="18" name="Picture 17"/>
        <xdr:cNvPicPr>
          <a:picLocks noChangeAspect="1"/>
        </xdr:cNvPicPr>
      </xdr:nvPicPr>
      <xdr:blipFill>
        <a:blip xmlns:r="http://schemas.openxmlformats.org/officeDocument/2006/relationships" r:embed="rId1"/>
        <a:stretch>
          <a:fillRect/>
        </a:stretch>
      </xdr:blipFill>
      <xdr:spPr>
        <a:xfrm>
          <a:off x="125003" y="163102"/>
          <a:ext cx="1330502" cy="996379"/>
        </a:xfrm>
        <a:prstGeom prst="rect">
          <a:avLst/>
        </a:prstGeom>
      </xdr:spPr>
    </xdr:pic>
    <xdr:clientData/>
  </xdr:twoCellAnchor>
  <xdr:twoCellAnchor editAs="oneCell">
    <xdr:from>
      <xdr:col>2</xdr:col>
      <xdr:colOff>520345</xdr:colOff>
      <xdr:row>1</xdr:row>
      <xdr:rowOff>32108</xdr:rowOff>
    </xdr:from>
    <xdr:to>
      <xdr:col>4</xdr:col>
      <xdr:colOff>72670</xdr:colOff>
      <xdr:row>6</xdr:row>
      <xdr:rowOff>12094</xdr:rowOff>
    </xdr:to>
    <xdr:pic macro="[0]!Picture19_Click">
      <xdr:nvPicPr>
        <xdr:cNvPr id="20" name="Picture 19"/>
        <xdr:cNvPicPr>
          <a:picLocks noChangeAspect="1"/>
        </xdr:cNvPicPr>
      </xdr:nvPicPr>
      <xdr:blipFill>
        <a:blip xmlns:r="http://schemas.openxmlformats.org/officeDocument/2006/relationships" r:embed="rId2">
          <a:biLevel thresh="75000"/>
        </a:blip>
        <a:stretch>
          <a:fillRect/>
        </a:stretch>
      </xdr:blipFill>
      <xdr:spPr>
        <a:xfrm>
          <a:off x="1890233" y="214046"/>
          <a:ext cx="922212" cy="889677"/>
        </a:xfrm>
        <a:prstGeom prst="rect">
          <a:avLst/>
        </a:prstGeom>
      </xdr:spPr>
    </xdr:pic>
    <xdr:clientData/>
  </xdr:twoCellAnchor>
  <xdr:twoCellAnchor>
    <xdr:from>
      <xdr:col>4</xdr:col>
      <xdr:colOff>262098</xdr:colOff>
      <xdr:row>1</xdr:row>
      <xdr:rowOff>111945</xdr:rowOff>
    </xdr:from>
    <xdr:to>
      <xdr:col>17</xdr:col>
      <xdr:colOff>357348</xdr:colOff>
      <xdr:row>5</xdr:row>
      <xdr:rowOff>83370</xdr:rowOff>
    </xdr:to>
    <xdr:sp macro="" textlink="">
      <xdr:nvSpPr>
        <xdr:cNvPr id="21" name="TextBox 20"/>
        <xdr:cNvSpPr txBox="1"/>
      </xdr:nvSpPr>
      <xdr:spPr>
        <a:xfrm>
          <a:off x="3001873" y="293883"/>
          <a:ext cx="8999520" cy="699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latin typeface="Bahnschrift Light" panose="020B0502040204020203" pitchFamily="34" charset="0"/>
            </a:rPr>
            <a:t>MONTHLY SALES TREND ANALYSIS</a:t>
          </a:r>
        </a:p>
      </xdr:txBody>
    </xdr:sp>
    <xdr:clientData/>
  </xdr:twoCellAnchor>
  <xdr:twoCellAnchor>
    <xdr:from>
      <xdr:col>4</xdr:col>
      <xdr:colOff>59077</xdr:colOff>
      <xdr:row>10</xdr:row>
      <xdr:rowOff>75022</xdr:rowOff>
    </xdr:from>
    <xdr:to>
      <xdr:col>6</xdr:col>
      <xdr:colOff>324921</xdr:colOff>
      <xdr:row>13</xdr:row>
      <xdr:rowOff>36922</xdr:rowOff>
    </xdr:to>
    <xdr:sp macro="" textlink="'Pivot table'!C28">
      <xdr:nvSpPr>
        <xdr:cNvPr id="22" name="TextBox 21"/>
        <xdr:cNvSpPr txBox="1"/>
      </xdr:nvSpPr>
      <xdr:spPr>
        <a:xfrm>
          <a:off x="2798852" y="1894404"/>
          <a:ext cx="1635732"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D399F8-316D-493F-AF7D-26634137F4F2}" type="TxLink">
            <a:rPr lang="en-US" sz="2400" b="0" i="0" u="none" strike="noStrike">
              <a:solidFill>
                <a:srgbClr val="000000"/>
              </a:solidFill>
              <a:latin typeface="Aptos Narrow"/>
            </a:rPr>
            <a:t> $68,495 </a:t>
          </a:fld>
          <a:endParaRPr lang="en-GB" sz="2400"/>
        </a:p>
      </xdr:txBody>
    </xdr:sp>
    <xdr:clientData/>
  </xdr:twoCellAnchor>
  <xdr:twoCellAnchor>
    <xdr:from>
      <xdr:col>4</xdr:col>
      <xdr:colOff>267771</xdr:colOff>
      <xdr:row>7</xdr:row>
      <xdr:rowOff>159357</xdr:rowOff>
    </xdr:from>
    <xdr:to>
      <xdr:col>6</xdr:col>
      <xdr:colOff>143945</xdr:colOff>
      <xdr:row>10</xdr:row>
      <xdr:rowOff>120293</xdr:rowOff>
    </xdr:to>
    <xdr:sp macro="" textlink="'Pivot table'!A28">
      <xdr:nvSpPr>
        <xdr:cNvPr id="23" name="TextBox 22"/>
        <xdr:cNvSpPr txBox="1"/>
      </xdr:nvSpPr>
      <xdr:spPr>
        <a:xfrm>
          <a:off x="3007546" y="1432924"/>
          <a:ext cx="1246062"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AFC43-D5CD-4E35-A594-195A08C38CD3}"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Sales</a:t>
          </a:fld>
          <a:endParaRPr lang="en-GB" sz="2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23</xdr:col>
      <xdr:colOff>351998</xdr:colOff>
      <xdr:row>6</xdr:row>
      <xdr:rowOff>168885</xdr:rowOff>
    </xdr:from>
    <xdr:to>
      <xdr:col>27</xdr:col>
      <xdr:colOff>19479</xdr:colOff>
      <xdr:row>9</xdr:row>
      <xdr:rowOff>129821</xdr:rowOff>
    </xdr:to>
    <xdr:sp macro="" textlink="'Pivot table'!A30">
      <xdr:nvSpPr>
        <xdr:cNvPr id="26" name="TextBox 25"/>
        <xdr:cNvSpPr txBox="1"/>
      </xdr:nvSpPr>
      <xdr:spPr>
        <a:xfrm>
          <a:off x="16105706" y="1260514"/>
          <a:ext cx="2407256"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3C88EA-94D5-4C1B-A16F-F9B6FD629C16}"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Customers Count</a:t>
          </a:fld>
          <a:endParaRPr lang="en-GB"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24</xdr:col>
      <xdr:colOff>630466</xdr:colOff>
      <xdr:row>9</xdr:row>
      <xdr:rowOff>134419</xdr:rowOff>
    </xdr:from>
    <xdr:to>
      <xdr:col>26</xdr:col>
      <xdr:colOff>563794</xdr:colOff>
      <xdr:row>12</xdr:row>
      <xdr:rowOff>96320</xdr:rowOff>
    </xdr:to>
    <xdr:sp macro="" textlink="'Pivot table'!C30">
      <xdr:nvSpPr>
        <xdr:cNvPr id="27" name="TextBox 26"/>
        <xdr:cNvSpPr txBox="1"/>
      </xdr:nvSpPr>
      <xdr:spPr>
        <a:xfrm>
          <a:off x="17069118" y="1771863"/>
          <a:ext cx="1303215"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DBEB39-8661-457A-AB37-B4EF24BD3768}" type="TxLink">
            <a:rPr lang="en-US" sz="2400" b="0" i="0" u="none" strike="noStrike">
              <a:solidFill>
                <a:srgbClr val="000000"/>
              </a:solidFill>
              <a:latin typeface="Aptos Narrow"/>
              <a:ea typeface="+mn-ea"/>
              <a:cs typeface="+mn-cs"/>
            </a:rPr>
            <a:pPr marL="0" indent="0"/>
            <a:t>3787</a:t>
          </a:fld>
          <a:endParaRPr lang="en-GB" sz="2400" b="0" i="0" u="none" strike="noStrike">
            <a:solidFill>
              <a:srgbClr val="000000"/>
            </a:solidFill>
            <a:latin typeface="Aptos Narrow"/>
            <a:ea typeface="+mn-ea"/>
            <a:cs typeface="+mn-cs"/>
          </a:endParaRPr>
        </a:p>
      </xdr:txBody>
    </xdr:sp>
    <xdr:clientData/>
  </xdr:twoCellAnchor>
  <xdr:twoCellAnchor editAs="oneCell">
    <xdr:from>
      <xdr:col>2</xdr:col>
      <xdr:colOff>490592</xdr:colOff>
      <xdr:row>8</xdr:row>
      <xdr:rowOff>20439</xdr:rowOff>
    </xdr:from>
    <xdr:to>
      <xdr:col>3</xdr:col>
      <xdr:colOff>614416</xdr:colOff>
      <xdr:row>11</xdr:row>
      <xdr:rowOff>126179</xdr:rowOff>
    </xdr:to>
    <xdr:pic>
      <xdr:nvPicPr>
        <xdr:cNvPr id="31" name="Picture 30"/>
        <xdr:cNvPicPr>
          <a:picLocks noChangeAspect="1"/>
        </xdr:cNvPicPr>
      </xdr:nvPicPr>
      <xdr:blipFill>
        <a:blip xmlns:r="http://schemas.openxmlformats.org/officeDocument/2006/relationships" r:embed="rId3">
          <a:biLevel thresh="50000"/>
        </a:blip>
        <a:stretch>
          <a:fillRect/>
        </a:stretch>
      </xdr:blipFill>
      <xdr:spPr>
        <a:xfrm>
          <a:off x="1860480" y="1475945"/>
          <a:ext cx="808767" cy="651554"/>
        </a:xfrm>
        <a:prstGeom prst="rect">
          <a:avLst/>
        </a:prstGeom>
      </xdr:spPr>
    </xdr:pic>
    <xdr:clientData/>
  </xdr:twoCellAnchor>
  <xdr:twoCellAnchor editAs="oneCell">
    <xdr:from>
      <xdr:col>6</xdr:col>
      <xdr:colOff>544852</xdr:colOff>
      <xdr:row>7</xdr:row>
      <xdr:rowOff>130994</xdr:rowOff>
    </xdr:from>
    <xdr:to>
      <xdr:col>7</xdr:col>
      <xdr:colOff>678201</xdr:colOff>
      <xdr:row>11</xdr:row>
      <xdr:rowOff>45269</xdr:rowOff>
    </xdr:to>
    <xdr:pic>
      <xdr:nvPicPr>
        <xdr:cNvPr id="32" name="Picture 31"/>
        <xdr:cNvPicPr>
          <a:picLocks noChangeAspect="1"/>
        </xdr:cNvPicPr>
      </xdr:nvPicPr>
      <xdr:blipFill>
        <a:blip xmlns:r="http://schemas.openxmlformats.org/officeDocument/2006/relationships" r:embed="rId4"/>
        <a:stretch>
          <a:fillRect/>
        </a:stretch>
      </xdr:blipFill>
      <xdr:spPr>
        <a:xfrm>
          <a:off x="4654515" y="1404561"/>
          <a:ext cx="818293" cy="642028"/>
        </a:xfrm>
        <a:prstGeom prst="rect">
          <a:avLst/>
        </a:prstGeom>
      </xdr:spPr>
    </xdr:pic>
    <xdr:clientData/>
  </xdr:twoCellAnchor>
  <xdr:twoCellAnchor editAs="oneCell">
    <xdr:from>
      <xdr:col>22</xdr:col>
      <xdr:colOff>567538</xdr:colOff>
      <xdr:row>8</xdr:row>
      <xdr:rowOff>32321</xdr:rowOff>
    </xdr:from>
    <xdr:to>
      <xdr:col>23</xdr:col>
      <xdr:colOff>415139</xdr:colOff>
      <xdr:row>12</xdr:row>
      <xdr:rowOff>3746</xdr:rowOff>
    </xdr:to>
    <xdr:pic>
      <xdr:nvPicPr>
        <xdr:cNvPr id="33" name="Picture 32"/>
        <xdr:cNvPicPr>
          <a:picLocks noChangeAspect="1"/>
        </xdr:cNvPicPr>
      </xdr:nvPicPr>
      <xdr:blipFill>
        <a:blip xmlns:r="http://schemas.openxmlformats.org/officeDocument/2006/relationships" r:embed="rId5"/>
        <a:stretch>
          <a:fillRect/>
        </a:stretch>
      </xdr:blipFill>
      <xdr:spPr>
        <a:xfrm>
          <a:off x="15636302" y="1487827"/>
          <a:ext cx="532545" cy="699177"/>
        </a:xfrm>
        <a:prstGeom prst="rect">
          <a:avLst/>
        </a:prstGeom>
      </xdr:spPr>
    </xdr:pic>
    <xdr:clientData/>
  </xdr:twoCellAnchor>
  <xdr:twoCellAnchor editAs="oneCell">
    <xdr:from>
      <xdr:col>10</xdr:col>
      <xdr:colOff>477427</xdr:colOff>
      <xdr:row>7</xdr:row>
      <xdr:rowOff>117832</xdr:rowOff>
    </xdr:from>
    <xdr:to>
      <xdr:col>11</xdr:col>
      <xdr:colOff>525052</xdr:colOff>
      <xdr:row>11</xdr:row>
      <xdr:rowOff>89257</xdr:rowOff>
    </xdr:to>
    <xdr:pic>
      <xdr:nvPicPr>
        <xdr:cNvPr id="34" name="Picture 33"/>
        <xdr:cNvPicPr>
          <a:picLocks noChangeAspect="1"/>
        </xdr:cNvPicPr>
      </xdr:nvPicPr>
      <xdr:blipFill>
        <a:blip xmlns:r="http://schemas.openxmlformats.org/officeDocument/2006/relationships" r:embed="rId6"/>
        <a:stretch>
          <a:fillRect/>
        </a:stretch>
      </xdr:blipFill>
      <xdr:spPr>
        <a:xfrm>
          <a:off x="7326865" y="1391399"/>
          <a:ext cx="732569" cy="699178"/>
        </a:xfrm>
        <a:prstGeom prst="rect">
          <a:avLst/>
        </a:prstGeom>
      </xdr:spPr>
    </xdr:pic>
    <xdr:clientData/>
  </xdr:twoCellAnchor>
  <xdr:twoCellAnchor>
    <xdr:from>
      <xdr:col>2</xdr:col>
      <xdr:colOff>527619</xdr:colOff>
      <xdr:row>32</xdr:row>
      <xdr:rowOff>137953</xdr:rowOff>
    </xdr:from>
    <xdr:to>
      <xdr:col>12</xdr:col>
      <xdr:colOff>422846</xdr:colOff>
      <xdr:row>47</xdr:row>
      <xdr:rowOff>166528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454844</xdr:colOff>
      <xdr:row>15</xdr:row>
      <xdr:rowOff>38100</xdr:rowOff>
    </xdr:from>
    <xdr:to>
      <xdr:col>8</xdr:col>
      <xdr:colOff>26219</xdr:colOff>
      <xdr:row>29</xdr:row>
      <xdr:rowOff>152400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247005</xdr:colOff>
      <xdr:row>14</xdr:row>
      <xdr:rowOff>30930</xdr:rowOff>
    </xdr:from>
    <xdr:to>
      <xdr:col>14</xdr:col>
      <xdr:colOff>343583</xdr:colOff>
      <xdr:row>31</xdr:row>
      <xdr:rowOff>63315</xdr:rowOff>
    </xdr:to>
    <xdr:sp macro="" textlink="">
      <xdr:nvSpPr>
        <xdr:cNvPr id="42" name="Rounded Rectangle 41"/>
        <xdr:cNvSpPr/>
      </xdr:nvSpPr>
      <xdr:spPr>
        <a:xfrm>
          <a:off x="5726556" y="2578065"/>
          <a:ext cx="4206240" cy="3125334"/>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37</xdr:col>
      <xdr:colOff>449817</xdr:colOff>
      <xdr:row>53</xdr:row>
      <xdr:rowOff>94072</xdr:rowOff>
    </xdr:from>
    <xdr:to>
      <xdr:col>43</xdr:col>
      <xdr:colOff>50623</xdr:colOff>
      <xdr:row>68</xdr:row>
      <xdr:rowOff>122647</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85620</xdr:colOff>
      <xdr:row>20</xdr:row>
      <xdr:rowOff>42809</xdr:rowOff>
    </xdr:from>
    <xdr:to>
      <xdr:col>2</xdr:col>
      <xdr:colOff>10702</xdr:colOff>
      <xdr:row>40</xdr:row>
      <xdr:rowOff>64215</xdr:rowOff>
    </xdr:to>
    <mc:AlternateContent xmlns:mc="http://schemas.openxmlformats.org/markup-compatibility/2006">
      <mc:Choice xmlns:a14="http://schemas.microsoft.com/office/drawing/2010/main" Requires="a14">
        <xdr:graphicFrame macro="">
          <xdr:nvGraphicFramePr>
            <xdr:cNvPr id="4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5620" y="3681573"/>
              <a:ext cx="1294970" cy="36601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85619</xdr:colOff>
      <xdr:row>7</xdr:row>
      <xdr:rowOff>117726</xdr:rowOff>
    </xdr:from>
    <xdr:to>
      <xdr:col>2</xdr:col>
      <xdr:colOff>96321</xdr:colOff>
      <xdr:row>18</xdr:row>
      <xdr:rowOff>42809</xdr:rowOff>
    </xdr:to>
    <mc:AlternateContent xmlns:mc="http://schemas.openxmlformats.org/markup-compatibility/2006">
      <mc:Choice xmlns:a14="http://schemas.microsoft.com/office/drawing/2010/main" Requires="a14">
        <xdr:graphicFrame macro="">
          <xdr:nvGraphicFramePr>
            <xdr:cNvPr id="46"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85619" y="1391293"/>
              <a:ext cx="1380590" cy="19264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321068</xdr:colOff>
      <xdr:row>59</xdr:row>
      <xdr:rowOff>149831</xdr:rowOff>
    </xdr:from>
    <xdr:to>
      <xdr:col>28</xdr:col>
      <xdr:colOff>53512</xdr:colOff>
      <xdr:row>77</xdr:row>
      <xdr:rowOff>149831</xdr:rowOff>
    </xdr:to>
    <xdr:sp macro="" textlink="">
      <xdr:nvSpPr>
        <xdr:cNvPr id="47" name="TextBox 46"/>
        <xdr:cNvSpPr txBox="1"/>
      </xdr:nvSpPr>
      <xdr:spPr>
        <a:xfrm>
          <a:off x="16074776" y="10884185"/>
          <a:ext cx="3157163" cy="327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400"/>
        </a:p>
      </xdr:txBody>
    </xdr:sp>
    <xdr:clientData/>
  </xdr:twoCellAnchor>
  <xdr:twoCellAnchor>
    <xdr:from>
      <xdr:col>18</xdr:col>
      <xdr:colOff>503005</xdr:colOff>
      <xdr:row>7</xdr:row>
      <xdr:rowOff>42810</xdr:rowOff>
    </xdr:from>
    <xdr:to>
      <xdr:col>22</xdr:col>
      <xdr:colOff>503005</xdr:colOff>
      <xdr:row>13</xdr:row>
      <xdr:rowOff>99960</xdr:rowOff>
    </xdr:to>
    <xdr:sp macro="" textlink="">
      <xdr:nvSpPr>
        <xdr:cNvPr id="53" name="Rounded Rectangle 52"/>
        <xdr:cNvSpPr/>
      </xdr:nvSpPr>
      <xdr:spPr>
        <a:xfrm>
          <a:off x="12831994" y="1316377"/>
          <a:ext cx="2739775"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37671</xdr:colOff>
      <xdr:row>10</xdr:row>
      <xdr:rowOff>78555</xdr:rowOff>
    </xdr:from>
    <xdr:to>
      <xdr:col>10</xdr:col>
      <xdr:colOff>303516</xdr:colOff>
      <xdr:row>13</xdr:row>
      <xdr:rowOff>40455</xdr:rowOff>
    </xdr:to>
    <xdr:sp macro="" textlink="'Pivot table'!C29">
      <xdr:nvSpPr>
        <xdr:cNvPr id="54" name="TextBox 53"/>
        <xdr:cNvSpPr txBox="1"/>
      </xdr:nvSpPr>
      <xdr:spPr>
        <a:xfrm>
          <a:off x="5517222" y="1897937"/>
          <a:ext cx="1635732"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224268-EAB7-472F-815A-27FAF296181B}" type="TxLink">
            <a:rPr lang="en-US" sz="2400" b="0" i="0" u="none" strike="noStrike">
              <a:solidFill>
                <a:srgbClr val="000000"/>
              </a:solidFill>
              <a:latin typeface="Aptos Narrow"/>
              <a:ea typeface="+mn-ea"/>
              <a:cs typeface="+mn-cs"/>
            </a:rPr>
            <a:pPr marL="0" indent="0"/>
            <a:t> $50,486 </a:t>
          </a:fld>
          <a:endParaRPr lang="en-GB" sz="2400" b="0" i="0" u="none" strike="noStrike">
            <a:solidFill>
              <a:srgbClr val="000000"/>
            </a:solidFill>
            <a:latin typeface="Aptos Narrow"/>
            <a:ea typeface="+mn-ea"/>
            <a:cs typeface="+mn-cs"/>
          </a:endParaRPr>
        </a:p>
      </xdr:txBody>
    </xdr:sp>
    <xdr:clientData/>
  </xdr:twoCellAnchor>
  <xdr:twoCellAnchor>
    <xdr:from>
      <xdr:col>8</xdr:col>
      <xdr:colOff>123288</xdr:colOff>
      <xdr:row>7</xdr:row>
      <xdr:rowOff>132066</xdr:rowOff>
    </xdr:from>
    <xdr:to>
      <xdr:col>10</xdr:col>
      <xdr:colOff>389133</xdr:colOff>
      <xdr:row>10</xdr:row>
      <xdr:rowOff>93966</xdr:rowOff>
    </xdr:to>
    <xdr:sp macro="" textlink="'Pivot table'!A29">
      <xdr:nvSpPr>
        <xdr:cNvPr id="55" name="TextBox 54"/>
        <xdr:cNvSpPr txBox="1"/>
      </xdr:nvSpPr>
      <xdr:spPr>
        <a:xfrm>
          <a:off x="5602839" y="1405633"/>
          <a:ext cx="1635732"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3E863E-045B-493D-AFC8-0FE9189D120B}"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Profit</a:t>
          </a:fld>
          <a:endParaRPr lang="en-GB"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638815</xdr:colOff>
      <xdr:row>10</xdr:row>
      <xdr:rowOff>113015</xdr:rowOff>
    </xdr:from>
    <xdr:to>
      <xdr:col>14</xdr:col>
      <xdr:colOff>219716</xdr:colOff>
      <xdr:row>13</xdr:row>
      <xdr:rowOff>74915</xdr:rowOff>
    </xdr:to>
    <xdr:sp macro="" textlink="'Pivot table'!C31">
      <xdr:nvSpPr>
        <xdr:cNvPr id="56" name="TextBox 55"/>
        <xdr:cNvSpPr txBox="1"/>
      </xdr:nvSpPr>
      <xdr:spPr>
        <a:xfrm>
          <a:off x="8173197" y="1932397"/>
          <a:ext cx="1635732"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37F57BF-2981-4F8E-8EB7-06A7A93A4806}" type="TxLink">
            <a:rPr lang="en-US" sz="2400" b="0" i="0" u="none" strike="noStrike">
              <a:solidFill>
                <a:srgbClr val="000000"/>
              </a:solidFill>
              <a:latin typeface="Aptos Narrow"/>
              <a:ea typeface="+mn-ea"/>
              <a:cs typeface="+mn-cs"/>
            </a:rPr>
            <a:pPr marL="0" indent="0"/>
            <a:t> $72,286 </a:t>
          </a:fld>
          <a:endParaRPr lang="en-GB" sz="2400" b="0" i="0" u="none" strike="noStrike">
            <a:solidFill>
              <a:srgbClr val="000000"/>
            </a:solidFill>
            <a:latin typeface="Aptos Narrow"/>
            <a:ea typeface="+mn-ea"/>
            <a:cs typeface="+mn-cs"/>
          </a:endParaRPr>
        </a:p>
      </xdr:txBody>
    </xdr:sp>
    <xdr:clientData/>
  </xdr:twoCellAnchor>
  <xdr:twoCellAnchor>
    <xdr:from>
      <xdr:col>11</xdr:col>
      <xdr:colOff>670922</xdr:colOff>
      <xdr:row>7</xdr:row>
      <xdr:rowOff>113016</xdr:rowOff>
    </xdr:from>
    <xdr:to>
      <xdr:col>14</xdr:col>
      <xdr:colOff>251823</xdr:colOff>
      <xdr:row>10</xdr:row>
      <xdr:rowOff>74916</xdr:rowOff>
    </xdr:to>
    <xdr:sp macro="" textlink="'Pivot table'!A31">
      <xdr:nvSpPr>
        <xdr:cNvPr id="57" name="TextBox 56"/>
        <xdr:cNvSpPr txBox="1"/>
      </xdr:nvSpPr>
      <xdr:spPr>
        <a:xfrm>
          <a:off x="8205304" y="1386583"/>
          <a:ext cx="1635732" cy="50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D9E317-DC5A-4F35-8903-5C344EA43628}"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Target</a:t>
          </a:fld>
          <a:endParaRPr lang="en-GB"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428088</xdr:colOff>
      <xdr:row>7</xdr:row>
      <xdr:rowOff>74918</xdr:rowOff>
    </xdr:from>
    <xdr:to>
      <xdr:col>18</xdr:col>
      <xdr:colOff>428087</xdr:colOff>
      <xdr:row>13</xdr:row>
      <xdr:rowOff>132068</xdr:rowOff>
    </xdr:to>
    <xdr:sp macro="" textlink="">
      <xdr:nvSpPr>
        <xdr:cNvPr id="58" name="Rounded Rectangle 57"/>
        <xdr:cNvSpPr/>
      </xdr:nvSpPr>
      <xdr:spPr>
        <a:xfrm>
          <a:off x="10017301" y="1348485"/>
          <a:ext cx="2739775" cy="1148780"/>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417386</xdr:colOff>
      <xdr:row>7</xdr:row>
      <xdr:rowOff>53509</xdr:rowOff>
    </xdr:from>
    <xdr:to>
      <xdr:col>23</xdr:col>
      <xdr:colOff>84867</xdr:colOff>
      <xdr:row>10</xdr:row>
      <xdr:rowOff>14445</xdr:rowOff>
    </xdr:to>
    <xdr:sp macro="" textlink="'Pivot table'!A51">
      <xdr:nvSpPr>
        <xdr:cNvPr id="59" name="TextBox 58"/>
        <xdr:cNvSpPr txBox="1"/>
      </xdr:nvSpPr>
      <xdr:spPr>
        <a:xfrm>
          <a:off x="13431319" y="1327076"/>
          <a:ext cx="2407256"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9C3094-44C9-453C-891E-EB0DBF40C362}"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Worst Month</a:t>
          </a:fld>
          <a:endParaRPr lang="en-GB"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19</xdr:col>
      <xdr:colOff>577918</xdr:colOff>
      <xdr:row>10</xdr:row>
      <xdr:rowOff>171236</xdr:rowOff>
    </xdr:from>
    <xdr:to>
      <xdr:col>23</xdr:col>
      <xdr:colOff>245399</xdr:colOff>
      <xdr:row>13</xdr:row>
      <xdr:rowOff>132172</xdr:rowOff>
    </xdr:to>
    <xdr:sp macro="" textlink="'Pivot table'!D51">
      <xdr:nvSpPr>
        <xdr:cNvPr id="61" name="TextBox 60"/>
        <xdr:cNvSpPr txBox="1"/>
      </xdr:nvSpPr>
      <xdr:spPr>
        <a:xfrm>
          <a:off x="13591851" y="1990618"/>
          <a:ext cx="2407256"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6A5C41-CB31-40D2-B49F-063EE9BE2AC8}" type="TxLink">
            <a:rPr lang="en-US" sz="2400" b="0" i="0" u="none" strike="noStrike">
              <a:solidFill>
                <a:srgbClr val="000000"/>
              </a:solidFill>
              <a:latin typeface="Aptos Narrow"/>
              <a:ea typeface="+mn-ea"/>
              <a:cs typeface="+mn-cs"/>
            </a:rPr>
            <a:pPr marL="0" indent="0"/>
            <a:t>September</a:t>
          </a:fld>
          <a:endParaRPr lang="en-GB" sz="2400" b="0" i="0" u="none" strike="noStrike">
            <a:solidFill>
              <a:srgbClr val="000000"/>
            </a:solidFill>
            <a:latin typeface="Aptos Narrow"/>
            <a:ea typeface="+mn-ea"/>
            <a:cs typeface="+mn-cs"/>
          </a:endParaRPr>
        </a:p>
      </xdr:txBody>
    </xdr:sp>
    <xdr:clientData/>
  </xdr:twoCellAnchor>
  <xdr:twoCellAnchor>
    <xdr:from>
      <xdr:col>16</xdr:col>
      <xdr:colOff>13271</xdr:colOff>
      <xdr:row>10</xdr:row>
      <xdr:rowOff>109593</xdr:rowOff>
    </xdr:from>
    <xdr:to>
      <xdr:col>19</xdr:col>
      <xdr:colOff>365695</xdr:colOff>
      <xdr:row>13</xdr:row>
      <xdr:rowOff>70529</xdr:rowOff>
    </xdr:to>
    <xdr:sp macro="" textlink="'Pivot table'!D50">
      <xdr:nvSpPr>
        <xdr:cNvPr id="62" name="TextBox 61"/>
        <xdr:cNvSpPr txBox="1"/>
      </xdr:nvSpPr>
      <xdr:spPr>
        <a:xfrm>
          <a:off x="10972372" y="1928975"/>
          <a:ext cx="2407256"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1A7376-615D-4395-9450-BE7F205DAB65}" type="TxLink">
            <a:rPr lang="en-US" sz="2400" b="0" i="0" u="none" strike="noStrike">
              <a:solidFill>
                <a:srgbClr val="000000"/>
              </a:solidFill>
              <a:latin typeface="Aptos Narrow"/>
              <a:ea typeface="+mn-ea"/>
              <a:cs typeface="+mn-cs"/>
            </a:rPr>
            <a:pPr marL="0" indent="0"/>
            <a:t>October</a:t>
          </a:fld>
          <a:endParaRPr lang="en-GB" sz="2400" b="0" i="0" u="none" strike="noStrike">
            <a:solidFill>
              <a:srgbClr val="000000"/>
            </a:solidFill>
            <a:latin typeface="Aptos Narrow"/>
            <a:ea typeface="+mn-ea"/>
            <a:cs typeface="+mn-cs"/>
          </a:endParaRPr>
        </a:p>
      </xdr:txBody>
    </xdr:sp>
    <xdr:clientData/>
  </xdr:twoCellAnchor>
  <xdr:twoCellAnchor>
    <xdr:from>
      <xdr:col>15</xdr:col>
      <xdr:colOff>652837</xdr:colOff>
      <xdr:row>7</xdr:row>
      <xdr:rowOff>149833</xdr:rowOff>
    </xdr:from>
    <xdr:to>
      <xdr:col>19</xdr:col>
      <xdr:colOff>320317</xdr:colOff>
      <xdr:row>10</xdr:row>
      <xdr:rowOff>110769</xdr:rowOff>
    </xdr:to>
    <xdr:sp macro="" textlink="'Pivot table'!A50">
      <xdr:nvSpPr>
        <xdr:cNvPr id="63" name="TextBox 62"/>
        <xdr:cNvSpPr txBox="1"/>
      </xdr:nvSpPr>
      <xdr:spPr>
        <a:xfrm>
          <a:off x="10926994" y="1423400"/>
          <a:ext cx="2407256" cy="50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75992A-F4C4-47F1-AAC2-4F7A4F9974F8}" type="TxLink">
            <a:rPr lang="en-US"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marL="0" indent="0"/>
            <a:t>Best Month</a:t>
          </a:fld>
          <a:endParaRPr lang="en-GB" sz="2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385280</xdr:colOff>
      <xdr:row>14</xdr:row>
      <xdr:rowOff>32106</xdr:rowOff>
    </xdr:from>
    <xdr:to>
      <xdr:col>20</xdr:col>
      <xdr:colOff>481857</xdr:colOff>
      <xdr:row>31</xdr:row>
      <xdr:rowOff>65454</xdr:rowOff>
    </xdr:to>
    <xdr:sp macro="" textlink="">
      <xdr:nvSpPr>
        <xdr:cNvPr id="64" name="Rounded Rectangle 63"/>
        <xdr:cNvSpPr/>
      </xdr:nvSpPr>
      <xdr:spPr>
        <a:xfrm>
          <a:off x="9974493" y="2579241"/>
          <a:ext cx="4206240" cy="3126297"/>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470899</xdr:colOff>
      <xdr:row>31</xdr:row>
      <xdr:rowOff>107025</xdr:rowOff>
    </xdr:from>
    <xdr:to>
      <xdr:col>20</xdr:col>
      <xdr:colOff>476036</xdr:colOff>
      <xdr:row>49</xdr:row>
      <xdr:rowOff>160535</xdr:rowOff>
    </xdr:to>
    <xdr:sp macro="" textlink="">
      <xdr:nvSpPr>
        <xdr:cNvPr id="65" name="Rounded Rectangle 64"/>
        <xdr:cNvSpPr/>
      </xdr:nvSpPr>
      <xdr:spPr>
        <a:xfrm>
          <a:off x="10060112" y="5747109"/>
          <a:ext cx="4114800" cy="3328398"/>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492304</xdr:colOff>
      <xdr:row>14</xdr:row>
      <xdr:rowOff>96320</xdr:rowOff>
    </xdr:from>
    <xdr:to>
      <xdr:col>14</xdr:col>
      <xdr:colOff>256856</xdr:colOff>
      <xdr:row>30</xdr:row>
      <xdr:rowOff>85617</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10704</xdr:colOff>
      <xdr:row>15</xdr:row>
      <xdr:rowOff>10701</xdr:rowOff>
    </xdr:from>
    <xdr:to>
      <xdr:col>20</xdr:col>
      <xdr:colOff>545817</xdr:colOff>
      <xdr:row>30</xdr:row>
      <xdr:rowOff>149832</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171239</xdr:colOff>
      <xdr:row>32</xdr:row>
      <xdr:rowOff>107022</xdr:rowOff>
    </xdr:from>
    <xdr:to>
      <xdr:col>19</xdr:col>
      <xdr:colOff>651770</xdr:colOff>
      <xdr:row>49</xdr:row>
      <xdr:rowOff>171235</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610027</xdr:colOff>
      <xdr:row>14</xdr:row>
      <xdr:rowOff>32107</xdr:rowOff>
    </xdr:from>
    <xdr:to>
      <xdr:col>26</xdr:col>
      <xdr:colOff>615164</xdr:colOff>
      <xdr:row>50</xdr:row>
      <xdr:rowOff>117724</xdr:rowOff>
    </xdr:to>
    <xdr:sp macro="" textlink="">
      <xdr:nvSpPr>
        <xdr:cNvPr id="71" name="Rounded Rectangle 70"/>
        <xdr:cNvSpPr/>
      </xdr:nvSpPr>
      <xdr:spPr>
        <a:xfrm>
          <a:off x="14308903" y="2579242"/>
          <a:ext cx="4114800" cy="6635392"/>
        </a:xfrm>
        <a:prstGeom prst="roundRect">
          <a:avLst>
            <a:gd name="adj" fmla="val 58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288961</xdr:colOff>
      <xdr:row>15</xdr:row>
      <xdr:rowOff>42809</xdr:rowOff>
    </xdr:from>
    <xdr:to>
      <xdr:col>26</xdr:col>
      <xdr:colOff>256854</xdr:colOff>
      <xdr:row>50</xdr:row>
      <xdr:rowOff>21406</xdr:rowOff>
    </xdr:to>
    <xdr:sp macro="" textlink="">
      <xdr:nvSpPr>
        <xdr:cNvPr id="48" name="TextBox 47"/>
        <xdr:cNvSpPr txBox="1"/>
      </xdr:nvSpPr>
      <xdr:spPr>
        <a:xfrm>
          <a:off x="14672781" y="2771882"/>
          <a:ext cx="3392612" cy="6346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Key Insights </a:t>
          </a:r>
          <a:br>
            <a:rPr lang="en-GB" sz="1800" b="1"/>
          </a:br>
          <a:endParaRPr lang="en-GB" sz="1800" b="1"/>
        </a:p>
        <a:p>
          <a:r>
            <a:rPr lang="en-GB" sz="1400"/>
            <a:t>• Sales reached </a:t>
          </a:r>
          <a:r>
            <a:rPr lang="en-GB" sz="1400" b="1"/>
            <a:t>$68,495</a:t>
          </a:r>
          <a:r>
            <a:rPr lang="en-GB" sz="1400"/>
            <a:t>, about </a:t>
          </a:r>
          <a:r>
            <a:rPr lang="en-GB" sz="1400" b="1"/>
            <a:t>5% below the $72,286 target</a:t>
          </a:r>
          <a:r>
            <a:rPr lang="en-GB" sz="1400"/>
            <a:t>, showing a small performance gap.</a:t>
          </a:r>
          <a:br>
            <a:rPr lang="en-GB" sz="1400"/>
          </a:br>
          <a:r>
            <a:rPr lang="en-GB" sz="1400"/>
            <a:t>• The </a:t>
          </a:r>
          <a:r>
            <a:rPr lang="en-GB" sz="1400" b="1"/>
            <a:t>East region led with $29,095</a:t>
          </a:r>
          <a:r>
            <a:rPr lang="en-GB" sz="1400"/>
            <a:t>, while the </a:t>
          </a:r>
          <a:r>
            <a:rPr lang="en-GB" sz="1400" b="1"/>
            <a:t>North region underperformed with $3,600</a:t>
          </a:r>
          <a:r>
            <a:rPr lang="en-GB" sz="1400"/>
            <a:t>.</a:t>
          </a:r>
          <a:br>
            <a:rPr lang="en-GB" sz="1400"/>
          </a:br>
          <a:r>
            <a:rPr lang="en-GB" sz="1400"/>
            <a:t>• </a:t>
          </a:r>
          <a:r>
            <a:rPr lang="en-GB" sz="1400" b="1"/>
            <a:t>October was the strongest month</a:t>
          </a:r>
          <a:r>
            <a:rPr lang="en-GB" sz="1400"/>
            <a:t>, while </a:t>
          </a:r>
          <a:r>
            <a:rPr lang="en-GB" sz="1400" b="1"/>
            <a:t>September recorded the lowest sales</a:t>
          </a:r>
          <a:r>
            <a:rPr lang="en-GB" sz="1400"/>
            <a:t>, pointing to demand or seasonal challenges..</a:t>
          </a:r>
          <a:br>
            <a:rPr lang="en-GB" sz="1400"/>
          </a:br>
          <a:endParaRPr lang="en-GB" sz="1400"/>
        </a:p>
        <a:p>
          <a:r>
            <a:rPr lang="en-GB" sz="1400" b="1"/>
            <a:t>Recommendations</a:t>
          </a:r>
          <a:br>
            <a:rPr lang="en-GB" sz="1400" b="1"/>
          </a:br>
          <a:r>
            <a:rPr lang="en-GB" sz="1400"/>
            <a:t/>
          </a:r>
          <a:br>
            <a:rPr lang="en-GB" sz="1400"/>
          </a:br>
          <a:r>
            <a:rPr lang="en-GB" sz="1400"/>
            <a:t>• Since sales were </a:t>
          </a:r>
          <a:r>
            <a:rPr lang="en-GB" sz="1400" b="1"/>
            <a:t>5% below target</a:t>
          </a:r>
          <a:r>
            <a:rPr lang="en-GB" sz="1400"/>
            <a:t>, run </a:t>
          </a:r>
          <a:r>
            <a:rPr lang="en-GB" sz="1400" b="1"/>
            <a:t>discounts or special offers</a:t>
          </a:r>
          <a:r>
            <a:rPr lang="en-GB" sz="1400"/>
            <a:t> in the coming month to boost revenue.</a:t>
          </a:r>
          <a:br>
            <a:rPr lang="en-GB" sz="1400"/>
          </a:br>
          <a:r>
            <a:rPr lang="en-GB" sz="1400"/>
            <a:t>• The </a:t>
          </a:r>
          <a:r>
            <a:rPr lang="en-GB" sz="1400" b="1"/>
            <a:t>North region is underperforming</a:t>
          </a:r>
          <a:r>
            <a:rPr lang="en-GB" sz="1400"/>
            <a:t>, so consider </a:t>
          </a:r>
          <a:r>
            <a:rPr lang="en-GB" sz="1400" b="1"/>
            <a:t>awareness campaigns or local partnerships</a:t>
          </a:r>
          <a:r>
            <a:rPr lang="en-GB" sz="1400"/>
            <a:t> to grow sales there.</a:t>
          </a:r>
          <a:br>
            <a:rPr lang="en-GB" sz="1400"/>
          </a:br>
          <a:r>
            <a:rPr lang="en-GB" sz="1400"/>
            <a:t>• </a:t>
          </a:r>
          <a:r>
            <a:rPr lang="en-GB" sz="1400" b="1"/>
            <a:t>October performed best</a:t>
          </a:r>
          <a:r>
            <a:rPr lang="en-GB" sz="1400"/>
            <a:t> — review what worked that month (e.g., promotions, product mix) and </a:t>
          </a:r>
          <a:r>
            <a:rPr lang="en-GB" sz="1400" b="1"/>
            <a:t>apply the same strategies</a:t>
          </a:r>
          <a:r>
            <a:rPr lang="en-GB" sz="1400"/>
            <a:t> during slower months like September.</a:t>
          </a:r>
          <a:endParaRPr lang="en-US" sz="1400"/>
        </a:p>
        <a:p>
          <a:endParaRPr lang="en-GB"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pha Bamidele" refreshedDate="45905.237379398146" createdVersion="5" refreshedVersion="5" minRefreshableVersion="3" recordCount="63">
  <cacheSource type="worksheet">
    <worksheetSource name="Table1"/>
  </cacheSource>
  <cacheFields count="14">
    <cacheField name="Date" numFmtId="14">
      <sharedItems containsSemiMixedTypes="0" containsNonDate="0" containsDate="1" containsString="0" minDate="2023-01-02T00:00:00" maxDate="2023-12-16T00:00:00" count="44">
        <d v="2023-05-14T00:00:00"/>
        <d v="2023-02-26T00:00:00"/>
        <d v="2023-02-27T00:00:00"/>
        <d v="2023-02-28T00:00:00"/>
        <d v="2023-10-29T00:00:00"/>
        <d v="2023-10-30T00:00:00"/>
        <d v="2023-10-31T00:00:00"/>
        <d v="2023-11-01T00:00:00"/>
        <d v="2023-11-02T00:00:00"/>
        <d v="2023-11-03T00:00:00"/>
        <d v="2023-10-26T00:00:00"/>
        <d v="2023-03-10T00:00:00"/>
        <d v="2023-04-28T00:00:00"/>
        <d v="2023-10-19T00:00:00"/>
        <d v="2023-08-22T00:00:00"/>
        <d v="2023-08-09T00:00:00"/>
        <d v="2023-06-01T00:00:00"/>
        <d v="2023-03-01T00:00:00"/>
        <d v="2023-11-27T00:00:00"/>
        <d v="2023-10-14T00:00:00"/>
        <d v="2023-06-21T00:00:00"/>
        <d v="2023-07-23T00:00:00"/>
        <d v="2023-07-20T00:00:00"/>
        <d v="2023-07-22T00:00:00"/>
        <d v="2023-04-02T00:00:00"/>
        <d v="2023-02-22T00:00:00"/>
        <d v="2023-09-10T00:00:00"/>
        <d v="2023-12-15T00:00:00"/>
        <d v="2023-03-12T00:00:00"/>
        <d v="2023-01-02T00:00:00"/>
        <d v="2023-10-28T00:00:00"/>
        <d v="2023-06-26T00:00:00"/>
        <d v="2023-11-13T00:00:00"/>
        <d v="2023-06-30T00:00:00"/>
        <d v="2023-04-14T00:00:00"/>
        <d v="2023-12-06T00:00:00"/>
        <d v="2023-05-08T00:00:00"/>
        <d v="2023-04-03T00:00:00"/>
        <d v="2023-10-27T00:00:00"/>
        <d v="2023-01-28T00:00:00"/>
        <d v="2023-01-29T00:00:00"/>
        <d v="2023-01-30T00:00:00"/>
        <d v="2023-01-31T00:00:00"/>
        <d v="2023-01-19T00:00:00"/>
      </sharedItems>
      <fieldGroup base="0">
        <rangePr groupBy="months" startDate="2023-01-02T00:00:00" endDate="2023-12-16T00:00:00"/>
        <groupItems count="14">
          <s v="&lt;1/2/2023"/>
          <s v="Jan"/>
          <s v="Feb"/>
          <s v="Mar"/>
          <s v="Apr"/>
          <s v="May"/>
          <s v="Jun"/>
          <s v="Jul"/>
          <s v="Aug"/>
          <s v="Sep"/>
          <s v="Oct"/>
          <s v="Nov"/>
          <s v="Dec"/>
          <s v="&gt;12/16/2023"/>
        </groupItems>
      </fieldGroup>
    </cacheField>
    <cacheField name="Region" numFmtId="0">
      <sharedItems count="4">
        <s v="East"/>
        <s v="West"/>
        <s v="South"/>
        <s v="North"/>
      </sharedItems>
    </cacheField>
    <cacheField name="Sales" numFmtId="43">
      <sharedItems containsSemiMixedTypes="0" containsString="0" containsNumber="1" containsInteger="1" minValue="1000" maxValue="6500" count="28">
        <n v="2581"/>
        <n v="3944"/>
        <n v="3293"/>
        <n v="2019"/>
        <n v="2980"/>
        <n v="2209"/>
        <n v="2440"/>
        <n v="2000"/>
        <n v="1431"/>
        <n v="3000"/>
        <n v="4000"/>
        <n v="1000"/>
        <n v="6000"/>
        <n v="6500"/>
        <n v="1200"/>
        <n v="4500"/>
        <n v="5500"/>
        <n v="1700"/>
        <n v="1600"/>
        <n v="2500"/>
        <n v="2100"/>
        <n v="2150"/>
        <n v="2200"/>
        <n v="1800"/>
        <n v="1414"/>
        <n v="2250"/>
        <n v="2400"/>
        <n v="2450"/>
      </sharedItems>
    </cacheField>
    <cacheField name="Profit" numFmtId="43">
      <sharedItems containsSemiMixedTypes="0" containsString="0" containsNumber="1" minValue="385.71428571428601" maxValue="5214.2857142857101"/>
    </cacheField>
    <cacheField name="Target Sales" numFmtId="43">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ount="29">
        <n v="0.89"/>
        <n v="0.94"/>
        <n v="0.82"/>
        <n v="0.79"/>
        <n v="0.96"/>
        <n v="0.75"/>
        <n v="0.92"/>
        <n v="0.7"/>
        <n v="0.91"/>
        <n v="0.74"/>
        <n v="0.9"/>
        <n v="0.95"/>
        <n v="0.99"/>
        <n v="0.86"/>
        <n v="0.83"/>
        <n v="0.8"/>
        <n v="0.71"/>
        <n v="0.98"/>
        <n v="0.81"/>
        <n v="0.97"/>
        <n v="0.88"/>
        <n v="0.73"/>
        <n v="0.93"/>
        <n v="0.85"/>
        <n v="0.77"/>
        <n v="0.72"/>
        <n v="0.76"/>
        <n v="0.84"/>
        <n v="0.78"/>
      </sharedItems>
    </cacheField>
    <cacheField name="Profit Completion Rate" numFmtId="0">
      <sharedItems containsSemiMixedTypes="0" containsString="0" containsNumber="1" minValue="0.7" maxValue="0.99" count="23">
        <n v="0.85"/>
        <n v="0.95"/>
        <n v="0.8"/>
        <n v="0.79"/>
        <n v="0.72"/>
        <n v="0.99"/>
        <n v="0.98"/>
        <n v="0.9"/>
        <n v="0.97"/>
        <n v="0.78"/>
        <n v="0.84"/>
        <n v="0.87"/>
        <n v="0.91"/>
        <n v="0.94"/>
        <n v="0.77"/>
        <n v="0.96"/>
        <n v="0.74"/>
        <n v="0.7"/>
        <n v="0.75"/>
        <n v="0.82"/>
        <n v="0.81"/>
        <n v="0.92"/>
        <n v="0.73"/>
      </sharedItems>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x v="0"/>
    <n v="2957.1428571428601"/>
    <n v="5857"/>
    <n v="80"/>
    <x v="0"/>
    <x v="0"/>
    <n v="0.72"/>
    <x v="0"/>
    <x v="0"/>
    <n v="8"/>
    <x v="0"/>
    <x v="0"/>
  </r>
  <r>
    <x v="1"/>
    <x v="1"/>
    <x v="1"/>
    <n v="2957.1428571428601"/>
    <n v="5857"/>
    <n v="30"/>
    <x v="1"/>
    <x v="1"/>
    <n v="0.86"/>
    <x v="1"/>
    <x v="1"/>
    <n v="4"/>
    <x v="1"/>
    <x v="1"/>
  </r>
  <r>
    <x v="2"/>
    <x v="2"/>
    <x v="2"/>
    <n v="2957.1428571428601"/>
    <n v="5857"/>
    <n v="15"/>
    <x v="2"/>
    <x v="2"/>
    <n v="0.76"/>
    <x v="2"/>
    <x v="2"/>
    <n v="3"/>
    <x v="1"/>
    <x v="1"/>
  </r>
  <r>
    <x v="3"/>
    <x v="2"/>
    <x v="3"/>
    <n v="2957.1428571428601"/>
    <n v="5857"/>
    <n v="40"/>
    <x v="3"/>
    <x v="3"/>
    <n v="0.79"/>
    <x v="3"/>
    <x v="0"/>
    <n v="2"/>
    <x v="1"/>
    <x v="1"/>
  </r>
  <r>
    <x v="4"/>
    <x v="1"/>
    <x v="4"/>
    <n v="2958"/>
    <n v="5857"/>
    <n v="100"/>
    <x v="4"/>
    <x v="3"/>
    <n v="0.7"/>
    <x v="4"/>
    <x v="3"/>
    <n v="7"/>
    <x v="2"/>
    <x v="2"/>
  </r>
  <r>
    <x v="5"/>
    <x v="1"/>
    <x v="5"/>
    <n v="2957.1428571428601"/>
    <n v="5857"/>
    <n v="15"/>
    <x v="3"/>
    <x v="3"/>
    <n v="0.77"/>
    <x v="4"/>
    <x v="0"/>
    <n v="9"/>
    <x v="2"/>
    <x v="2"/>
  </r>
  <r>
    <x v="6"/>
    <x v="3"/>
    <x v="6"/>
    <n v="2957.1428571428601"/>
    <n v="5857"/>
    <n v="20"/>
    <x v="5"/>
    <x v="4"/>
    <n v="0.93"/>
    <x v="4"/>
    <x v="1"/>
    <n v="5"/>
    <x v="2"/>
    <x v="2"/>
  </r>
  <r>
    <x v="7"/>
    <x v="3"/>
    <x v="7"/>
    <n v="1328.57142857143"/>
    <n v="4428.5714285714303"/>
    <n v="90"/>
    <x v="6"/>
    <x v="5"/>
    <n v="0.74"/>
    <x v="2"/>
    <x v="1"/>
    <n v="6"/>
    <x v="3"/>
    <x v="2"/>
  </r>
  <r>
    <x v="8"/>
    <x v="3"/>
    <x v="8"/>
    <n v="1328.57142857143"/>
    <n v="4428.5714285714303"/>
    <n v="30"/>
    <x v="7"/>
    <x v="5"/>
    <n v="0.95"/>
    <x v="2"/>
    <x v="3"/>
    <n v="8"/>
    <x v="3"/>
    <x v="2"/>
  </r>
  <r>
    <x v="9"/>
    <x v="1"/>
    <x v="9"/>
    <n v="1328.57142857143"/>
    <n v="4428.5714285714303"/>
    <n v="15"/>
    <x v="8"/>
    <x v="6"/>
    <n v="0.89"/>
    <x v="2"/>
    <x v="3"/>
    <n v="4"/>
    <x v="3"/>
    <x v="2"/>
  </r>
  <r>
    <x v="0"/>
    <x v="1"/>
    <x v="10"/>
    <n v="1328.57142857143"/>
    <n v="4428.5714285714303"/>
    <n v="40"/>
    <x v="9"/>
    <x v="0"/>
    <n v="0.7"/>
    <x v="2"/>
    <x v="0"/>
    <n v="3"/>
    <x v="0"/>
    <x v="0"/>
  </r>
  <r>
    <x v="10"/>
    <x v="0"/>
    <x v="11"/>
    <n v="1328.57142857143"/>
    <n v="4428.5714285714303"/>
    <n v="100"/>
    <x v="10"/>
    <x v="7"/>
    <n v="0.72"/>
    <x v="2"/>
    <x v="1"/>
    <n v="2"/>
    <x v="2"/>
    <x v="2"/>
  </r>
  <r>
    <x v="11"/>
    <x v="0"/>
    <x v="7"/>
    <n v="1328.57142857143"/>
    <n v="4428.5714285714303"/>
    <n v="15"/>
    <x v="11"/>
    <x v="8"/>
    <n v="0.81"/>
    <x v="2"/>
    <x v="2"/>
    <n v="7"/>
    <x v="4"/>
    <x v="1"/>
  </r>
  <r>
    <x v="12"/>
    <x v="2"/>
    <x v="7"/>
    <n v="1328.57142857143"/>
    <n v="4428.5714285714303"/>
    <n v="20"/>
    <x v="12"/>
    <x v="3"/>
    <n v="0.75"/>
    <x v="2"/>
    <x v="3"/>
    <n v="9"/>
    <x v="5"/>
    <x v="0"/>
  </r>
  <r>
    <x v="13"/>
    <x v="2"/>
    <x v="10"/>
    <n v="1328.57142857143"/>
    <n v="1428.57142857143"/>
    <n v="45"/>
    <x v="13"/>
    <x v="8"/>
    <n v="0.89"/>
    <x v="0"/>
    <x v="4"/>
    <n v="5"/>
    <x v="2"/>
    <x v="2"/>
  </r>
  <r>
    <x v="14"/>
    <x v="0"/>
    <x v="12"/>
    <n v="1328.57142857143"/>
    <n v="1428.57142857143"/>
    <n v="43"/>
    <x v="14"/>
    <x v="4"/>
    <n v="0.74"/>
    <x v="1"/>
    <x v="0"/>
    <n v="6"/>
    <x v="6"/>
    <x v="3"/>
  </r>
  <r>
    <x v="15"/>
    <x v="1"/>
    <x v="13"/>
    <n v="1328.57142857143"/>
    <n v="1428.57142857143"/>
    <n v="43"/>
    <x v="9"/>
    <x v="9"/>
    <n v="0.94"/>
    <x v="2"/>
    <x v="1"/>
    <n v="8"/>
    <x v="6"/>
    <x v="3"/>
  </r>
  <r>
    <x v="16"/>
    <x v="3"/>
    <x v="14"/>
    <n v="1328.57142857143"/>
    <n v="1428.57142857143"/>
    <n v="43"/>
    <x v="15"/>
    <x v="10"/>
    <n v="0.81"/>
    <x v="3"/>
    <x v="1"/>
    <n v="4"/>
    <x v="7"/>
    <x v="0"/>
  </r>
  <r>
    <x v="17"/>
    <x v="3"/>
    <x v="9"/>
    <n v="1328.57142857143"/>
    <n v="1428.5714285714287"/>
    <n v="43"/>
    <x v="0"/>
    <x v="5"/>
    <n v="0.97"/>
    <x v="0"/>
    <x v="0"/>
    <n v="3"/>
    <x v="4"/>
    <x v="1"/>
  </r>
  <r>
    <x v="18"/>
    <x v="3"/>
    <x v="7"/>
    <n v="1328.57142857143"/>
    <n v="1428.5714285714287"/>
    <n v="40"/>
    <x v="16"/>
    <x v="11"/>
    <n v="0.94"/>
    <x v="1"/>
    <x v="4"/>
    <n v="2"/>
    <x v="3"/>
    <x v="2"/>
  </r>
  <r>
    <x v="19"/>
    <x v="3"/>
    <x v="7"/>
    <n v="1328.57142857143"/>
    <n v="1428.5714285714287"/>
    <n v="43"/>
    <x v="10"/>
    <x v="4"/>
    <n v="0.94"/>
    <x v="2"/>
    <x v="0"/>
    <n v="7"/>
    <x v="2"/>
    <x v="2"/>
  </r>
  <r>
    <x v="20"/>
    <x v="0"/>
    <x v="9"/>
    <n v="5214.2857142857101"/>
    <n v="6714.2857142857101"/>
    <n v="100"/>
    <x v="0"/>
    <x v="0"/>
    <n v="0.87"/>
    <x v="3"/>
    <x v="1"/>
    <n v="9"/>
    <x v="7"/>
    <x v="0"/>
  </r>
  <r>
    <x v="21"/>
    <x v="2"/>
    <x v="15"/>
    <n v="5214.2857142857101"/>
    <n v="6714.2857142857101"/>
    <n v="100"/>
    <x v="0"/>
    <x v="2"/>
    <n v="0.88"/>
    <x v="0"/>
    <x v="2"/>
    <n v="5"/>
    <x v="8"/>
    <x v="3"/>
  </r>
  <r>
    <x v="22"/>
    <x v="0"/>
    <x v="16"/>
    <n v="1214.2857142857099"/>
    <n v="6714.2857142857101"/>
    <n v="100"/>
    <x v="17"/>
    <x v="5"/>
    <n v="0.81"/>
    <x v="2"/>
    <x v="0"/>
    <n v="6"/>
    <x v="8"/>
    <x v="3"/>
  </r>
  <r>
    <x v="23"/>
    <x v="1"/>
    <x v="11"/>
    <n v="5214.2857142857101"/>
    <n v="6714.2857142857101"/>
    <n v="100"/>
    <x v="18"/>
    <x v="12"/>
    <n v="0.95"/>
    <x v="3"/>
    <x v="4"/>
    <n v="8"/>
    <x v="8"/>
    <x v="3"/>
  </r>
  <r>
    <x v="24"/>
    <x v="0"/>
    <x v="7"/>
    <n v="5214.2857142857101"/>
    <n v="6714.2857142857101"/>
    <n v="100"/>
    <x v="19"/>
    <x v="0"/>
    <n v="0.85"/>
    <x v="0"/>
    <x v="0"/>
    <n v="4"/>
    <x v="5"/>
    <x v="0"/>
  </r>
  <r>
    <x v="25"/>
    <x v="0"/>
    <x v="7"/>
    <n v="5214.2857142857101"/>
    <n v="6714.2857142857101"/>
    <n v="100"/>
    <x v="0"/>
    <x v="13"/>
    <n v="0.8"/>
    <x v="1"/>
    <x v="0"/>
    <n v="3"/>
    <x v="1"/>
    <x v="1"/>
  </r>
  <r>
    <x v="26"/>
    <x v="0"/>
    <x v="7"/>
    <n v="5214.2857142857101"/>
    <n v="6714.2857142857101"/>
    <n v="100"/>
    <x v="20"/>
    <x v="13"/>
    <n v="0.7"/>
    <x v="2"/>
    <x v="2"/>
    <n v="2"/>
    <x v="9"/>
    <x v="3"/>
  </r>
  <r>
    <x v="27"/>
    <x v="0"/>
    <x v="7"/>
    <n v="2957.1428571428601"/>
    <n v="2857.1428571428573"/>
    <n v="90"/>
    <x v="5"/>
    <x v="14"/>
    <n v="0.84"/>
    <x v="3"/>
    <x v="3"/>
    <n v="7"/>
    <x v="10"/>
    <x v="2"/>
  </r>
  <r>
    <x v="28"/>
    <x v="0"/>
    <x v="17"/>
    <n v="2957.1428571428601"/>
    <n v="2857.1428571428573"/>
    <n v="80"/>
    <x v="21"/>
    <x v="15"/>
    <n v="0.93"/>
    <x v="3"/>
    <x v="4"/>
    <n v="4"/>
    <x v="4"/>
    <x v="1"/>
  </r>
  <r>
    <x v="26"/>
    <x v="0"/>
    <x v="18"/>
    <n v="2957.1428571428601"/>
    <n v="2857.1428571428573"/>
    <n v="90"/>
    <x v="22"/>
    <x v="16"/>
    <n v="0.93"/>
    <x v="2"/>
    <x v="0"/>
    <n v="5"/>
    <x v="9"/>
    <x v="3"/>
  </r>
  <r>
    <x v="29"/>
    <x v="1"/>
    <x v="14"/>
    <n v="2957.1428571428601"/>
    <n v="2857.1428571428573"/>
    <n v="110"/>
    <x v="23"/>
    <x v="17"/>
    <n v="0.99"/>
    <x v="3"/>
    <x v="1"/>
    <n v="6"/>
    <x v="11"/>
    <x v="1"/>
  </r>
  <r>
    <x v="30"/>
    <x v="2"/>
    <x v="19"/>
    <n v="2957.1428571428601"/>
    <n v="2857.1428571428573"/>
    <n v="90"/>
    <x v="6"/>
    <x v="5"/>
    <n v="0.88"/>
    <x v="0"/>
    <x v="2"/>
    <n v="8"/>
    <x v="2"/>
    <x v="2"/>
  </r>
  <r>
    <x v="31"/>
    <x v="2"/>
    <x v="20"/>
    <n v="2957.1428571428601"/>
    <n v="2857.1428571428573"/>
    <n v="100"/>
    <x v="5"/>
    <x v="8"/>
    <n v="0.83"/>
    <x v="1"/>
    <x v="3"/>
    <n v="4"/>
    <x v="7"/>
    <x v="0"/>
  </r>
  <r>
    <x v="32"/>
    <x v="2"/>
    <x v="21"/>
    <n v="2957.1428571428601"/>
    <n v="2857.1428571428573"/>
    <n v="90"/>
    <x v="24"/>
    <x v="8"/>
    <n v="0.78"/>
    <x v="0"/>
    <x v="4"/>
    <n v="3"/>
    <x v="3"/>
    <x v="2"/>
  </r>
  <r>
    <x v="33"/>
    <x v="2"/>
    <x v="22"/>
    <n v="757.142857142857"/>
    <n v="857.14285714285711"/>
    <n v="228"/>
    <x v="3"/>
    <x v="18"/>
    <n v="0.93"/>
    <x v="1"/>
    <x v="0"/>
    <n v="2"/>
    <x v="7"/>
    <x v="0"/>
  </r>
  <r>
    <x v="34"/>
    <x v="1"/>
    <x v="23"/>
    <n v="757.142857142857"/>
    <n v="857.14285714285711"/>
    <n v="220"/>
    <x v="18"/>
    <x v="6"/>
    <n v="0.86"/>
    <x v="2"/>
    <x v="1"/>
    <n v="7"/>
    <x v="5"/>
    <x v="0"/>
  </r>
  <r>
    <x v="35"/>
    <x v="3"/>
    <x v="23"/>
    <n v="757.142857142857"/>
    <n v="857.14285714285711"/>
    <n v="228"/>
    <x v="13"/>
    <x v="19"/>
    <n v="0.86"/>
    <x v="3"/>
    <x v="2"/>
    <n v="9"/>
    <x v="10"/>
    <x v="2"/>
  </r>
  <r>
    <x v="36"/>
    <x v="0"/>
    <x v="24"/>
    <n v="757.142857142857"/>
    <n v="857.14285714285711"/>
    <n v="238"/>
    <x v="25"/>
    <x v="1"/>
    <n v="0.9"/>
    <x v="4"/>
    <x v="3"/>
    <n v="5"/>
    <x v="0"/>
    <x v="0"/>
  </r>
  <r>
    <x v="37"/>
    <x v="2"/>
    <x v="20"/>
    <n v="757.142857142857"/>
    <n v="857.14285714285711"/>
    <n v="228"/>
    <x v="16"/>
    <x v="2"/>
    <n v="0.76"/>
    <x v="4"/>
    <x v="4"/>
    <n v="5"/>
    <x v="5"/>
    <x v="0"/>
  </r>
  <r>
    <x v="16"/>
    <x v="2"/>
    <x v="19"/>
    <n v="757.142857142857"/>
    <n v="857.14285714285711"/>
    <n v="230"/>
    <x v="19"/>
    <x v="1"/>
    <n v="0.85"/>
    <x v="4"/>
    <x v="0"/>
    <n v="8"/>
    <x v="7"/>
    <x v="0"/>
  </r>
  <r>
    <x v="9"/>
    <x v="3"/>
    <x v="22"/>
    <n v="757.142857142857"/>
    <n v="857.14285714285711"/>
    <n v="228"/>
    <x v="11"/>
    <x v="0"/>
    <n v="0.91"/>
    <x v="2"/>
    <x v="1"/>
    <n v="4"/>
    <x v="3"/>
    <x v="2"/>
  </r>
  <r>
    <x v="0"/>
    <x v="0"/>
    <x v="19"/>
    <n v="914.28571428571399"/>
    <n v="714.28571428571433"/>
    <n v="250"/>
    <x v="19"/>
    <x v="17"/>
    <n v="0.93"/>
    <x v="2"/>
    <x v="2"/>
    <n v="3"/>
    <x v="0"/>
    <x v="0"/>
  </r>
  <r>
    <x v="10"/>
    <x v="2"/>
    <x v="22"/>
    <n v="914.28571428571399"/>
    <n v="714.28571428571433"/>
    <n v="240"/>
    <x v="10"/>
    <x v="6"/>
    <n v="0.96"/>
    <x v="2"/>
    <x v="3"/>
    <n v="2"/>
    <x v="2"/>
    <x v="2"/>
  </r>
  <r>
    <x v="38"/>
    <x v="0"/>
    <x v="19"/>
    <n v="914.28571428571399"/>
    <n v="714.28571428571433"/>
    <n v="270"/>
    <x v="10"/>
    <x v="1"/>
    <n v="0.98"/>
    <x v="2"/>
    <x v="4"/>
    <n v="3"/>
    <x v="2"/>
    <x v="2"/>
  </r>
  <r>
    <x v="39"/>
    <x v="1"/>
    <x v="7"/>
    <n v="914.28571428571399"/>
    <n v="714.28571428571433"/>
    <n v="259"/>
    <x v="4"/>
    <x v="20"/>
    <n v="0.85"/>
    <x v="2"/>
    <x v="0"/>
    <n v="9"/>
    <x v="11"/>
    <x v="1"/>
  </r>
  <r>
    <x v="40"/>
    <x v="1"/>
    <x v="19"/>
    <n v="914.28571428571399"/>
    <n v="714.28571428571433"/>
    <n v="260"/>
    <x v="17"/>
    <x v="10"/>
    <n v="0.89"/>
    <x v="2"/>
    <x v="0"/>
    <n v="5"/>
    <x v="11"/>
    <x v="1"/>
  </r>
  <r>
    <x v="41"/>
    <x v="1"/>
    <x v="19"/>
    <n v="914.28571428571399"/>
    <n v="714.28571428571433"/>
    <n v="260"/>
    <x v="26"/>
    <x v="17"/>
    <n v="0.86"/>
    <x v="2"/>
    <x v="2"/>
    <n v="6"/>
    <x v="11"/>
    <x v="1"/>
  </r>
  <r>
    <x v="42"/>
    <x v="0"/>
    <x v="19"/>
    <n v="914.28571428571399"/>
    <n v="714.28571428571433"/>
    <n v="261"/>
    <x v="8"/>
    <x v="14"/>
    <n v="0.75"/>
    <x v="0"/>
    <x v="3"/>
    <n v="8"/>
    <x v="11"/>
    <x v="1"/>
  </r>
  <r>
    <x v="7"/>
    <x v="0"/>
    <x v="19"/>
    <n v="914.28571428571399"/>
    <n v="714.28571428571433"/>
    <n v="242"/>
    <x v="3"/>
    <x v="20"/>
    <n v="0.74"/>
    <x v="1"/>
    <x v="4"/>
    <n v="4"/>
    <x v="3"/>
    <x v="2"/>
  </r>
  <r>
    <x v="8"/>
    <x v="0"/>
    <x v="25"/>
    <n v="914.28571428571399"/>
    <n v="714.28571428571433"/>
    <n v="250"/>
    <x v="23"/>
    <x v="19"/>
    <n v="0.73"/>
    <x v="2"/>
    <x v="0"/>
    <n v="3"/>
    <x v="3"/>
    <x v="2"/>
  </r>
  <r>
    <x v="9"/>
    <x v="0"/>
    <x v="19"/>
    <n v="914.28571428571399"/>
    <n v="714.28571428571433"/>
    <n v="242"/>
    <x v="20"/>
    <x v="10"/>
    <n v="0.75"/>
    <x v="3"/>
    <x v="1"/>
    <n v="2"/>
    <x v="3"/>
    <x v="2"/>
  </r>
  <r>
    <x v="0"/>
    <x v="0"/>
    <x v="19"/>
    <n v="914.28571428571399"/>
    <n v="714.28571428571433"/>
    <n v="242"/>
    <x v="18"/>
    <x v="21"/>
    <n v="0.91"/>
    <x v="0"/>
    <x v="2"/>
    <n v="7"/>
    <x v="0"/>
    <x v="0"/>
  </r>
  <r>
    <x v="10"/>
    <x v="2"/>
    <x v="19"/>
    <n v="914.28571428571399"/>
    <n v="714.28571428571433"/>
    <n v="242"/>
    <x v="27"/>
    <x v="22"/>
    <n v="0.99"/>
    <x v="1"/>
    <x v="3"/>
    <n v="9"/>
    <x v="2"/>
    <x v="2"/>
  </r>
  <r>
    <x v="11"/>
    <x v="2"/>
    <x v="19"/>
    <n v="914.28571428571399"/>
    <n v="714.28571428571433"/>
    <n v="240"/>
    <x v="22"/>
    <x v="3"/>
    <n v="0.72"/>
    <x v="2"/>
    <x v="4"/>
    <n v="5"/>
    <x v="4"/>
    <x v="1"/>
  </r>
  <r>
    <x v="12"/>
    <x v="2"/>
    <x v="19"/>
    <n v="914.28571428571399"/>
    <n v="714.28571428571433"/>
    <n v="242"/>
    <x v="27"/>
    <x v="3"/>
    <n v="0.8"/>
    <x v="3"/>
    <x v="0"/>
    <n v="6"/>
    <x v="5"/>
    <x v="0"/>
  </r>
  <r>
    <x v="43"/>
    <x v="2"/>
    <x v="22"/>
    <n v="385.71428571428601"/>
    <n v="285.71428571428572"/>
    <n v="285"/>
    <x v="23"/>
    <x v="12"/>
    <n v="0.84"/>
    <x v="0"/>
    <x v="1"/>
    <n v="8"/>
    <x v="11"/>
    <x v="1"/>
  </r>
  <r>
    <x v="14"/>
    <x v="1"/>
    <x v="21"/>
    <n v="385.71428571428601"/>
    <n v="285.71428571428572"/>
    <n v="275"/>
    <x v="13"/>
    <x v="18"/>
    <n v="0.96"/>
    <x v="2"/>
    <x v="2"/>
    <n v="4"/>
    <x v="6"/>
    <x v="3"/>
  </r>
  <r>
    <x v="15"/>
    <x v="3"/>
    <x v="26"/>
    <n v="385.71428571428601"/>
    <n v="285.71428571428572"/>
    <n v="285"/>
    <x v="4"/>
    <x v="14"/>
    <n v="0.92"/>
    <x v="3"/>
    <x v="3"/>
    <n v="3"/>
    <x v="6"/>
    <x v="3"/>
  </r>
  <r>
    <x v="16"/>
    <x v="2"/>
    <x v="27"/>
    <n v="385.71428571428601"/>
    <n v="285.71428571428572"/>
    <n v="290"/>
    <x v="12"/>
    <x v="8"/>
    <n v="0.73"/>
    <x v="0"/>
    <x v="4"/>
    <n v="2"/>
    <x v="7"/>
    <x v="0"/>
  </r>
  <r>
    <x v="17"/>
    <x v="1"/>
    <x v="19"/>
    <n v="385.71428571428601"/>
    <n v="285.71428571428572"/>
    <n v="310"/>
    <x v="24"/>
    <x v="4"/>
    <n v="0.85"/>
    <x v="1"/>
    <x v="0"/>
    <n v="7"/>
    <x v="4"/>
    <x v="1"/>
  </r>
  <r>
    <x v="18"/>
    <x v="3"/>
    <x v="27"/>
    <n v="385.71428571428601"/>
    <n v="285.71428571428572"/>
    <n v="270"/>
    <x v="24"/>
    <x v="15"/>
    <n v="0.78"/>
    <x v="2"/>
    <x v="1"/>
    <n v="9"/>
    <x v="3"/>
    <x v="2"/>
  </r>
  <r>
    <x v="19"/>
    <x v="2"/>
    <x v="26"/>
    <n v="385.71428571428601"/>
    <n v="285.71428571428572"/>
    <n v="285"/>
    <x v="28"/>
    <x v="2"/>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G34:H37" firstHeaderRow="1" firstDataRow="1" firstDataCol="1"/>
  <pivotFields count="14">
    <pivotField numFmtId="14" showAll="0"/>
    <pivotField showAll="0">
      <items count="5">
        <item x="0"/>
        <item x="3"/>
        <item x="2"/>
        <item x="1"/>
        <item t="default"/>
      </items>
    </pivotField>
    <pivotField dataField="1" numFmtId="43"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43" showAll="0"/>
    <pivotField numFmtId="43"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axis="axisRow" showAll="0">
      <items count="5">
        <item h="1" x="1"/>
        <item x="0"/>
        <item x="3"/>
        <item h="1" x="2"/>
        <item t="default"/>
      </items>
    </pivotField>
  </pivotFields>
  <rowFields count="1">
    <field x="13"/>
  </rowFields>
  <rowItems count="3">
    <i>
      <x v="1"/>
    </i>
    <i>
      <x v="2"/>
    </i>
    <i t="grand">
      <x/>
    </i>
  </rowItems>
  <colItems count="1">
    <i/>
  </colItems>
  <dataFields count="1">
    <dataField name="Sum of Sales" fld="2" baseField="0" baseItem="0"/>
  </dataFields>
  <chartFormats count="4">
    <chartFormat chart="2"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3:O9" firstHeaderRow="1" firstDataRow="1" firstDataCol="1"/>
  <pivotFields count="14">
    <pivotField numFmtId="14" showAll="0">
      <items count="15">
        <item x="0"/>
        <item x="1"/>
        <item x="2"/>
        <item x="3"/>
        <item x="4"/>
        <item x="5"/>
        <item x="6"/>
        <item x="7"/>
        <item x="8"/>
        <item x="9"/>
        <item x="10"/>
        <item x="11"/>
        <item x="12"/>
        <item x="13"/>
        <item t="default"/>
      </items>
    </pivotField>
    <pivotField showAll="0">
      <items count="5">
        <item x="0"/>
        <item x="3"/>
        <item x="2"/>
        <item x="1"/>
        <item t="default"/>
      </items>
    </pivotField>
    <pivotField dataField="1" numFmtId="43" showAll="0"/>
    <pivotField numFmtId="43" showAll="0"/>
    <pivotField numFmtId="43" showAll="0"/>
    <pivotField showAll="0"/>
    <pivotField showAll="0"/>
    <pivotField showAll="0"/>
    <pivotField showAll="0"/>
    <pivotField axis="axisRow" showAll="0">
      <items count="6">
        <item x="0"/>
        <item x="2"/>
        <item x="1"/>
        <item x="3"/>
        <item x="4"/>
        <item t="default"/>
      </items>
    </pivotField>
    <pivotField showAll="0">
      <items count="6">
        <item x="4"/>
        <item x="2"/>
        <item x="1"/>
        <item x="3"/>
        <item x="0"/>
        <item t="default"/>
      </items>
    </pivotField>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9"/>
  </rowFields>
  <rowItems count="6">
    <i>
      <x/>
    </i>
    <i>
      <x v="1"/>
    </i>
    <i>
      <x v="2"/>
    </i>
    <i>
      <x v="3"/>
    </i>
    <i>
      <x v="4"/>
    </i>
    <i t="grand">
      <x/>
    </i>
  </rowItems>
  <colItems count="1">
    <i/>
  </colItems>
  <dataFields count="1">
    <dataField name="Sum of Sales" fld="2" baseField="0" baseItem="0"/>
  </dataFields>
  <formats count="1">
    <format dxfId="6">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3:L9" firstHeaderRow="1" firstDataRow="1" firstDataCol="1"/>
  <pivotFields count="14">
    <pivotField numFmtId="14" showAll="0">
      <items count="15">
        <item x="0"/>
        <item x="1"/>
        <item x="2"/>
        <item x="3"/>
        <item x="4"/>
        <item x="5"/>
        <item x="6"/>
        <item x="7"/>
        <item x="8"/>
        <item x="9"/>
        <item x="10"/>
        <item x="11"/>
        <item x="12"/>
        <item x="13"/>
        <item t="default"/>
      </items>
    </pivotField>
    <pivotField showAll="0">
      <items count="5">
        <item x="0"/>
        <item x="3"/>
        <item x="2"/>
        <item x="1"/>
        <item t="default"/>
      </items>
    </pivotField>
    <pivotField numFmtId="43" showAll="0"/>
    <pivotField numFmtId="43" showAll="0"/>
    <pivotField numFmtId="43" showAll="0"/>
    <pivotField showAll="0"/>
    <pivotField showAll="0"/>
    <pivotField showAll="0"/>
    <pivotField showAll="0"/>
    <pivotField showAll="0"/>
    <pivotField axis="axisRow" showAll="0" sortType="descending">
      <items count="6">
        <item x="4"/>
        <item x="2"/>
        <item x="1"/>
        <item x="3"/>
        <item x="0"/>
        <item t="default"/>
      </items>
      <autoSortScope>
        <pivotArea dataOnly="0" outline="0" fieldPosition="0">
          <references count="1">
            <reference field="4294967294" count="1" selected="0">
              <x v="0"/>
            </reference>
          </references>
        </pivotArea>
      </autoSortScope>
    </pivotField>
    <pivotField dataField="1"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10"/>
  </rowFields>
  <rowItems count="6">
    <i>
      <x v="4"/>
    </i>
    <i>
      <x v="2"/>
    </i>
    <i>
      <x v="1"/>
    </i>
    <i>
      <x v="3"/>
    </i>
    <i>
      <x/>
    </i>
    <i t="grand">
      <x/>
    </i>
  </rowItems>
  <colItems count="1">
    <i/>
  </colItems>
  <dataFields count="1">
    <dataField name="Sum of Scor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8"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D3:E10" firstHeaderRow="1" firstDataRow="1" firstDataCol="1"/>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12"/>
  </rowFields>
  <rowItems count="7">
    <i>
      <x v="3"/>
    </i>
    <i>
      <x v="4"/>
    </i>
    <i>
      <x v="5"/>
    </i>
    <i>
      <x v="6"/>
    </i>
    <i>
      <x v="7"/>
    </i>
    <i>
      <x v="8"/>
    </i>
    <i t="grand">
      <x/>
    </i>
  </rowItems>
  <colItems count="1">
    <i/>
  </colItems>
  <dataFields count="1">
    <dataField name="Sum of No of Customers" fld="5" baseField="0" baseItem="0"/>
  </dataFields>
  <formats count="1">
    <format dxfId="2">
      <pivotArea collapsedLevelsAreSubtotals="1" fieldPosition="0">
        <references count="1">
          <reference field="12"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9"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A12"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dataField="1" showAll="0">
      <items count="30">
        <item x="7"/>
        <item x="16"/>
        <item x="25"/>
        <item x="21"/>
        <item x="9"/>
        <item x="5"/>
        <item x="26"/>
        <item x="24"/>
        <item x="28"/>
        <item x="3"/>
        <item x="15"/>
        <item x="18"/>
        <item x="2"/>
        <item x="14"/>
        <item x="27"/>
        <item x="23"/>
        <item x="13"/>
        <item x="20"/>
        <item x="0"/>
        <item x="10"/>
        <item x="8"/>
        <item x="6"/>
        <item x="22"/>
        <item x="1"/>
        <item x="11"/>
        <item x="4"/>
        <item x="19"/>
        <item x="17"/>
        <item x="12"/>
        <item t="default"/>
      </items>
    </pivotField>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Sales Completion Rat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0"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1:B12"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showAll="0"/>
    <pivotField dataField="1" showAll="0">
      <items count="24">
        <item x="17"/>
        <item x="4"/>
        <item x="22"/>
        <item x="16"/>
        <item x="18"/>
        <item x="14"/>
        <item x="9"/>
        <item x="3"/>
        <item x="2"/>
        <item x="20"/>
        <item x="19"/>
        <item x="10"/>
        <item x="0"/>
        <item x="11"/>
        <item x="7"/>
        <item x="12"/>
        <item x="21"/>
        <item x="13"/>
        <item x="1"/>
        <item x="15"/>
        <item x="8"/>
        <item x="6"/>
        <item x="5"/>
        <item t="default"/>
      </items>
    </pivotField>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Profit Completion Rat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1:C12"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showAll="0"/>
    <pivotField showAll="0"/>
    <pivotField dataField="1"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Customer Completion Rat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E34:F39" firstHeaderRow="1" firstDataRow="1" firstDataCol="1"/>
  <pivotFields count="14">
    <pivotField numFmtId="14" showAll="0"/>
    <pivotField axis="axisRow" showAll="0">
      <items count="5">
        <item x="0"/>
        <item x="3"/>
        <item x="2"/>
        <item x="1"/>
        <item t="default"/>
      </items>
    </pivotField>
    <pivotField dataField="1" numFmtId="43" showAll="0">
      <items count="29">
        <item x="11"/>
        <item x="14"/>
        <item x="24"/>
        <item x="8"/>
        <item x="18"/>
        <item x="17"/>
        <item x="23"/>
        <item x="7"/>
        <item x="3"/>
        <item x="20"/>
        <item x="21"/>
        <item x="22"/>
        <item x="5"/>
        <item x="25"/>
        <item x="26"/>
        <item x="6"/>
        <item x="27"/>
        <item x="19"/>
        <item x="0"/>
        <item x="4"/>
        <item x="9"/>
        <item x="2"/>
        <item x="1"/>
        <item x="10"/>
        <item x="15"/>
        <item x="16"/>
        <item x="12"/>
        <item x="13"/>
        <item t="default"/>
      </items>
    </pivotField>
    <pivotField numFmtId="43" showAll="0"/>
    <pivotField numFmtId="43"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1"/>
  </rowFields>
  <rowItems count="5">
    <i>
      <x/>
    </i>
    <i>
      <x v="1"/>
    </i>
    <i>
      <x v="2"/>
    </i>
    <i>
      <x v="3"/>
    </i>
    <i t="grand">
      <x/>
    </i>
  </rowItems>
  <colItems count="1">
    <i/>
  </colItems>
  <dataFields count="1">
    <dataField name="Sum of Sale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4:D41" firstHeaderRow="1" firstDataRow="1" firstDataCol="1"/>
  <pivotFields count="14">
    <pivotField numFmtId="14"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axis="axisRow" showAll="0" sortType="descending">
      <items count="13">
        <item x="11"/>
        <item x="1"/>
        <item x="4"/>
        <item x="5"/>
        <item x="0"/>
        <item x="7"/>
        <item x="8"/>
        <item x="6"/>
        <item x="9"/>
        <item x="2"/>
        <item x="3"/>
        <item x="10"/>
        <item t="default"/>
      </items>
      <autoSortScope>
        <pivotArea dataOnly="0" outline="0" fieldPosition="0">
          <references count="1">
            <reference field="4294967294" count="1" selected="0">
              <x v="0"/>
            </reference>
          </references>
        </pivotArea>
      </autoSortScope>
    </pivotField>
    <pivotField showAll="0">
      <items count="5">
        <item h="1" x="1"/>
        <item x="0"/>
        <item x="3"/>
        <item h="1" x="2"/>
        <item t="default"/>
      </items>
    </pivotField>
  </pivotFields>
  <rowFields count="1">
    <field x="12"/>
  </rowFields>
  <rowItems count="7">
    <i>
      <x v="7"/>
    </i>
    <i>
      <x v="5"/>
    </i>
    <i>
      <x v="4"/>
    </i>
    <i>
      <x v="6"/>
    </i>
    <i>
      <x v="3"/>
    </i>
    <i>
      <x v="8"/>
    </i>
    <i t="grand">
      <x/>
    </i>
  </rowItems>
  <colItems count="1">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4:B41" firstHeaderRow="1" firstDataRow="1" firstDataCol="1"/>
  <pivotFields count="14">
    <pivotField axis="axisRow" numFmtId="14" showAll="0">
      <items count="15">
        <item x="0"/>
        <item x="1"/>
        <item x="2"/>
        <item x="3"/>
        <item x="4"/>
        <item x="5"/>
        <item x="6"/>
        <item x="7"/>
        <item x="8"/>
        <item x="9"/>
        <item x="10"/>
        <item x="11"/>
        <item x="12"/>
        <item x="13"/>
        <item t="default"/>
      </items>
    </pivotField>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0"/>
  </rowFields>
  <rowItems count="7">
    <i>
      <x v="4"/>
    </i>
    <i>
      <x v="5"/>
    </i>
    <i>
      <x v="6"/>
    </i>
    <i>
      <x v="7"/>
    </i>
    <i>
      <x v="8"/>
    </i>
    <i>
      <x v="9"/>
    </i>
    <i t="grand">
      <x/>
    </i>
  </rowItems>
  <colItems count="1">
    <i/>
  </colItems>
  <dataFields count="1">
    <dataField name="Sum of Sales" fld="2"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0"/>
          </reference>
        </references>
      </pivotArea>
    </chartFormat>
    <chartFormat chart="2" format="4">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3:A24"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showAll="0"/>
    <pivotField showAll="0"/>
    <pivotField dataField="1"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Customer Completion Rate" fld="8" subtotal="average" baseField="0" baseItem="0" numFmtId="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I8" firstHeaderRow="0" firstDataRow="1" firstDataCol="1"/>
  <pivotFields count="14">
    <pivotField numFmtId="14" showAll="0">
      <items count="15">
        <item x="0"/>
        <item x="1"/>
        <item x="2"/>
        <item x="3"/>
        <item x="4"/>
        <item x="5"/>
        <item x="6"/>
        <item x="7"/>
        <item x="8"/>
        <item x="9"/>
        <item x="10"/>
        <item x="11"/>
        <item x="12"/>
        <item x="13"/>
        <item t="default"/>
      </items>
    </pivotField>
    <pivotField axis="axisRow" showAll="0">
      <items count="5">
        <item x="0"/>
        <item x="3"/>
        <item x="2"/>
        <item x="1"/>
        <item t="default"/>
      </items>
    </pivotField>
    <pivotField dataField="1" numFmtId="43" showAll="0"/>
    <pivotField dataField="1" numFmtId="43" showAll="0"/>
    <pivotField numFmtId="43" showAll="0"/>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1"/>
  </rowFields>
  <rowItems count="5">
    <i>
      <x/>
    </i>
    <i>
      <x v="1"/>
    </i>
    <i>
      <x v="2"/>
    </i>
    <i>
      <x v="3"/>
    </i>
    <i t="grand">
      <x/>
    </i>
  </rowItems>
  <colFields count="1">
    <field x="-2"/>
  </colFields>
  <colItems count="2">
    <i>
      <x/>
    </i>
    <i i="1">
      <x v="1"/>
    </i>
  </colItems>
  <dataFields count="2">
    <dataField name="Sum of Sales" fld="2" baseField="0" baseItem="0"/>
    <dataField name="Sum of Profit" fld="3" baseField="0" baseItem="0"/>
  </dataFields>
  <formats count="1">
    <format dxfId="7">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A22"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showAll="0"/>
    <pivotField dataField="1" showAll="0">
      <items count="24">
        <item x="17"/>
        <item x="4"/>
        <item x="22"/>
        <item x="16"/>
        <item x="18"/>
        <item x="14"/>
        <item x="9"/>
        <item x="3"/>
        <item x="2"/>
        <item x="20"/>
        <item x="19"/>
        <item x="10"/>
        <item x="0"/>
        <item x="11"/>
        <item x="7"/>
        <item x="12"/>
        <item x="21"/>
        <item x="13"/>
        <item x="1"/>
        <item x="15"/>
        <item x="8"/>
        <item x="6"/>
        <item x="5"/>
        <item t="default"/>
      </items>
    </pivotField>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Profit Completion Rate" fld="7" subtotal="average" baseField="0" baseItem="0" numFmtId="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C10" firstHeaderRow="0" firstDataRow="1" firstDataCol="1"/>
  <pivotFields count="14">
    <pivotField numFmtId="14" showAll="0">
      <items count="15">
        <item x="0"/>
        <item x="1"/>
        <item x="2"/>
        <item x="3"/>
        <item x="4"/>
        <item x="5"/>
        <item x="6"/>
        <item x="7"/>
        <item x="8"/>
        <item x="9"/>
        <item x="10"/>
        <item x="11"/>
        <item x="12"/>
        <item x="13"/>
        <item t="default"/>
      </items>
    </pivotField>
    <pivotField showAll="0"/>
    <pivotField dataField="1" numFmtId="43" showAll="0"/>
    <pivotField numFmtId="43" showAll="0"/>
    <pivotField dataField="1" numFmtId="43" showAll="0"/>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h="1" x="1"/>
        <item x="0"/>
        <item x="3"/>
        <item h="1" x="2"/>
        <item t="default"/>
      </items>
    </pivotField>
  </pivotFields>
  <rowFields count="1">
    <field x="12"/>
  </rowFields>
  <rowItems count="7">
    <i>
      <x v="3"/>
    </i>
    <i>
      <x v="4"/>
    </i>
    <i>
      <x v="5"/>
    </i>
    <i>
      <x v="6"/>
    </i>
    <i>
      <x v="7"/>
    </i>
    <i>
      <x v="8"/>
    </i>
    <i t="grand">
      <x/>
    </i>
  </rowItems>
  <colFields count="1">
    <field x="-2"/>
  </colFields>
  <colItems count="2">
    <i>
      <x/>
    </i>
    <i i="1">
      <x v="1"/>
    </i>
  </colItems>
  <dataFields count="2">
    <dataField name="Sum of Sales" fld="2" baseField="0" baseItem="0"/>
    <dataField name=" Target Sales" fld="4" baseField="12" baseItem="0"/>
  </dataFields>
  <formats count="1">
    <format dxfId="8">
      <pivotArea collapsedLevelsAreSubtotals="1" fieldPosition="0">
        <references count="1">
          <reference field="12" count="0"/>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9:A20" firstHeaderRow="1" firstDataRow="1" firstDataCol="0"/>
  <pivotFields count="14">
    <pivotField numFmtId="14" showAll="0">
      <items count="15">
        <item x="0"/>
        <item x="1"/>
        <item x="2"/>
        <item x="3"/>
        <item x="4"/>
        <item x="5"/>
        <item x="6"/>
        <item x="7"/>
        <item x="8"/>
        <item x="9"/>
        <item x="10"/>
        <item x="11"/>
        <item x="12"/>
        <item x="13"/>
        <item t="default"/>
      </items>
    </pivotField>
    <pivotField showAll="0"/>
    <pivotField numFmtId="43" showAll="0"/>
    <pivotField numFmtId="43" showAll="0"/>
    <pivotField numFmtId="43" showAll="0"/>
    <pivotField showAll="0"/>
    <pivotField dataField="1" showAll="0">
      <items count="30">
        <item x="7"/>
        <item x="16"/>
        <item x="25"/>
        <item x="21"/>
        <item x="9"/>
        <item x="5"/>
        <item x="26"/>
        <item x="24"/>
        <item x="28"/>
        <item x="3"/>
        <item x="15"/>
        <item x="18"/>
        <item x="2"/>
        <item x="14"/>
        <item x="27"/>
        <item x="23"/>
        <item x="13"/>
        <item x="20"/>
        <item x="0"/>
        <item x="10"/>
        <item x="8"/>
        <item x="6"/>
        <item x="22"/>
        <item x="1"/>
        <item x="11"/>
        <item x="4"/>
        <item x="19"/>
        <item x="17"/>
        <item x="12"/>
        <item t="default"/>
      </items>
    </pivotField>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h="1" x="1"/>
        <item x="0"/>
        <item x="3"/>
        <item h="1" x="2"/>
        <item t="default"/>
      </items>
    </pivotField>
  </pivotFields>
  <rowItems count="1">
    <i/>
  </rowItems>
  <colItems count="1">
    <i/>
  </colItems>
  <dataFields count="1">
    <dataField name="Average of Sales Completion Rate" fld="6" subtotal="average" baseField="0" baseItem="0" numFmtId="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2" name="PivotTable13"/>
    <pivotTable tabId="2" name="PivotTable14"/>
    <pivotTable tabId="2" name="PivotTable15"/>
    <pivotTable tabId="2" name="PivotTable16"/>
    <pivotTable tabId="2" name="PivotTable43"/>
    <pivotTable tabId="2" name="PivotTable44"/>
    <pivotTable tabId="2" name="PivotTable45"/>
    <pivotTable tabId="2" name="PivotTable48"/>
    <pivotTable tabId="2" name="PivotTable5"/>
    <pivotTable tabId="2" name="PivotTable6"/>
    <pivotTable tabId="9" name="PivotTable39"/>
    <pivotTable tabId="9" name="PivotTable40"/>
    <pivotTable tabId="9" name="PivotTable42"/>
    <pivotTable tabId="2" name="PivotTable9"/>
  </pivotTables>
  <data>
    <tabular pivotCacheId="1">
      <items count="12">
        <i x="5" s="1"/>
        <i x="0" s="1"/>
        <i x="7" s="1"/>
        <i x="8" s="1"/>
        <i x="6" s="1"/>
        <i x="9" s="1"/>
        <i x="11" s="1" nd="1"/>
        <i x="1" s="1" nd="1"/>
        <i x="4" s="1" nd="1"/>
        <i x="2" s="1" nd="1"/>
        <i x="3"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1"/>
    <pivotTable tabId="2" name="PivotTable13"/>
    <pivotTable tabId="2" name="PivotTable14"/>
    <pivotTable tabId="2" name="PivotTable15"/>
    <pivotTable tabId="2" name="PivotTable16"/>
    <pivotTable tabId="2" name="PivotTable43"/>
    <pivotTable tabId="2" name="PivotTable44"/>
    <pivotTable tabId="2" name="PivotTable45"/>
    <pivotTable tabId="2" name="PivotTable48"/>
    <pivotTable tabId="2" name="PivotTable5"/>
    <pivotTable tabId="2" name="PivotTable6"/>
    <pivotTable tabId="9" name="PivotTable39"/>
    <pivotTable tabId="9" name="PivotTable40"/>
    <pivotTable tabId="9" name="PivotTable42"/>
    <pivotTable tabId="2" name="PivotTable9"/>
  </pivotTables>
  <data>
    <tabular pivotCacheId="1">
      <items count="4">
        <i x="1"/>
        <i x="0" s="1"/>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Other1" rowHeight="241300"/>
  <slicer name="Quarter" cache="Slicer_Quarter" caption="Quarter" style="SlicerStyleOther1" rowHeight="241300"/>
</slicers>
</file>

<file path=xl/tables/table1.xml><?xml version="1.0" encoding="utf-8"?>
<table xmlns="http://schemas.openxmlformats.org/spreadsheetml/2006/main" id="1" name="Table1" displayName="Table1" ref="A1:N64" totalsRowShown="0">
  <autoFilter ref="A1:N64"/>
  <tableColumns count="14">
    <tableColumn id="1" name="Date" dataDxfId="15"/>
    <tableColumn id="2" name="Region"/>
    <tableColumn id="3" name="Sales" dataCellStyle="Comma"/>
    <tableColumn id="4" name="Profit" dataCellStyle="Comma"/>
    <tableColumn id="5" name="Target Sales" dataCellStyle="Comma"/>
    <tableColumn id="6" name="No of Customers"/>
    <tableColumn id="7" name="Sales Completion Rate"/>
    <tableColumn id="8" name="Profit Completion Rate"/>
    <tableColumn id="9" name="Customer Completion Rate"/>
    <tableColumn id="10" name="Country"/>
    <tableColumn id="11" name="Customer Satisfaction"/>
    <tableColumn id="12" name="Score"/>
    <tableColumn id="13" name="Month" dataDxfId="14">
      <calculatedColumnFormula>TEXT(Table1[[#This Row],[Date]], "mmm")</calculatedColumnFormula>
    </tableColumn>
    <tableColumn id="14" name="Quarter" dataDxfId="13">
      <calculatedColumnFormula>"Q"&amp;ROUNDUP(MONTH(Table1[[#This Row],[Date]])/3,0)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O51"/>
  <sheetViews>
    <sheetView showGridLines="0" workbookViewId="0">
      <selection activeCell="G35" sqref="G35:H35"/>
    </sheetView>
  </sheetViews>
  <sheetFormatPr defaultRowHeight="14.25"/>
  <cols>
    <col min="1" max="1" width="35.625" customWidth="1"/>
    <col min="2" max="2" width="12.375" customWidth="1"/>
    <col min="3" max="3" width="13.125" customWidth="1"/>
    <col min="4" max="4" width="12.375" customWidth="1"/>
    <col min="5" max="5" width="13.125" customWidth="1"/>
    <col min="6" max="6" width="12.375" customWidth="1"/>
    <col min="7" max="7" width="13.125" customWidth="1"/>
    <col min="8" max="8" width="12.375" customWidth="1"/>
    <col min="9" max="9" width="12.375" bestFit="1" customWidth="1"/>
    <col min="10" max="10" width="2.125" customWidth="1"/>
    <col min="11" max="11" width="13.125" bestFit="1" customWidth="1"/>
    <col min="12" max="12" width="12.75" bestFit="1" customWidth="1"/>
    <col min="13" max="13" width="2.375" customWidth="1"/>
    <col min="14" max="14" width="13.125" bestFit="1" customWidth="1"/>
    <col min="15" max="15" width="12.375" customWidth="1"/>
    <col min="16" max="16" width="12.375" bestFit="1" customWidth="1"/>
  </cols>
  <sheetData>
    <row r="2" spans="1:15" ht="15">
      <c r="A2" s="7" t="s">
        <v>38</v>
      </c>
      <c r="D2" s="7" t="s">
        <v>52</v>
      </c>
      <c r="G2" s="7" t="s">
        <v>40</v>
      </c>
      <c r="K2" s="7" t="s">
        <v>42</v>
      </c>
      <c r="N2" s="7" t="s">
        <v>44</v>
      </c>
    </row>
    <row r="3" spans="1:15">
      <c r="A3" s="3" t="s">
        <v>28</v>
      </c>
      <c r="B3" t="s">
        <v>36</v>
      </c>
      <c r="C3" t="s">
        <v>37</v>
      </c>
      <c r="D3" s="3" t="s">
        <v>28</v>
      </c>
      <c r="E3" t="s">
        <v>39</v>
      </c>
      <c r="G3" s="3" t="s">
        <v>28</v>
      </c>
      <c r="H3" t="s">
        <v>36</v>
      </c>
      <c r="I3" t="s">
        <v>41</v>
      </c>
      <c r="K3" s="3" t="s">
        <v>28</v>
      </c>
      <c r="L3" t="s">
        <v>43</v>
      </c>
      <c r="N3" s="3" t="s">
        <v>28</v>
      </c>
      <c r="O3" t="s">
        <v>36</v>
      </c>
    </row>
    <row r="4" spans="1:15">
      <c r="A4" s="4" t="s">
        <v>29</v>
      </c>
      <c r="B4" s="8">
        <v>10400</v>
      </c>
      <c r="C4" s="8">
        <v>13571.428571428569</v>
      </c>
      <c r="D4" s="4" t="s">
        <v>29</v>
      </c>
      <c r="E4" s="5">
        <v>810</v>
      </c>
      <c r="F4" s="8"/>
      <c r="G4" s="4" t="s">
        <v>12</v>
      </c>
      <c r="H4" s="8">
        <v>29095</v>
      </c>
      <c r="I4" s="8">
        <v>26685.714285714275</v>
      </c>
      <c r="K4" s="4" t="s">
        <v>14</v>
      </c>
      <c r="L4" s="5">
        <v>48</v>
      </c>
      <c r="N4" s="4" t="s">
        <v>13</v>
      </c>
      <c r="O4" s="9">
        <v>14031</v>
      </c>
    </row>
    <row r="5" spans="1:15">
      <c r="A5" s="4" t="s">
        <v>30</v>
      </c>
      <c r="B5" s="8">
        <v>12995</v>
      </c>
      <c r="C5" s="8">
        <v>12571.285714285717</v>
      </c>
      <c r="D5" s="4" t="s">
        <v>30</v>
      </c>
      <c r="E5" s="5">
        <v>850</v>
      </c>
      <c r="F5" s="8"/>
      <c r="G5" s="4" t="s">
        <v>24</v>
      </c>
      <c r="H5" s="8">
        <v>3600</v>
      </c>
      <c r="I5" s="8">
        <v>1714.285714285716</v>
      </c>
      <c r="K5" s="4" t="s">
        <v>17</v>
      </c>
      <c r="L5" s="5">
        <v>28</v>
      </c>
      <c r="N5" s="4" t="s">
        <v>19</v>
      </c>
      <c r="O5" s="9">
        <v>28050</v>
      </c>
    </row>
    <row r="6" spans="1:15">
      <c r="A6" s="4" t="s">
        <v>31</v>
      </c>
      <c r="B6" s="8">
        <v>13450</v>
      </c>
      <c r="C6" s="8">
        <v>12999.999999999996</v>
      </c>
      <c r="D6" s="4" t="s">
        <v>31</v>
      </c>
      <c r="E6" s="5">
        <v>991</v>
      </c>
      <c r="F6" s="8"/>
      <c r="G6" s="4" t="s">
        <v>18</v>
      </c>
      <c r="H6" s="8">
        <v>20350</v>
      </c>
      <c r="I6" s="8">
        <v>13071.428571428571</v>
      </c>
      <c r="K6" s="4" t="s">
        <v>20</v>
      </c>
      <c r="L6" s="5">
        <v>21</v>
      </c>
      <c r="N6" s="4" t="s">
        <v>16</v>
      </c>
      <c r="O6" s="9">
        <v>10300</v>
      </c>
    </row>
    <row r="7" spans="1:15">
      <c r="A7" s="4" t="s">
        <v>32</v>
      </c>
      <c r="B7" s="8">
        <v>11000</v>
      </c>
      <c r="C7" s="8">
        <v>20142.85714285713</v>
      </c>
      <c r="D7" s="4" t="s">
        <v>32</v>
      </c>
      <c r="E7" s="5">
        <v>300</v>
      </c>
      <c r="F7" s="8"/>
      <c r="G7" s="4" t="s">
        <v>15</v>
      </c>
      <c r="H7" s="8">
        <v>15450</v>
      </c>
      <c r="I7" s="8">
        <v>9014.2857142857138</v>
      </c>
      <c r="K7" s="4" t="s">
        <v>23</v>
      </c>
      <c r="L7" s="5">
        <v>21</v>
      </c>
      <c r="N7" s="4" t="s">
        <v>21</v>
      </c>
      <c r="O7" s="9">
        <v>10100</v>
      </c>
    </row>
    <row r="8" spans="1:15">
      <c r="A8" s="4" t="s">
        <v>33</v>
      </c>
      <c r="B8" s="8">
        <v>17050</v>
      </c>
      <c r="C8" s="8">
        <v>3428.5714285714312</v>
      </c>
      <c r="D8" s="4" t="s">
        <v>33</v>
      </c>
      <c r="E8" s="5">
        <v>646</v>
      </c>
      <c r="F8" s="8"/>
      <c r="G8" s="4" t="s">
        <v>35</v>
      </c>
      <c r="H8" s="5">
        <v>68495</v>
      </c>
      <c r="I8" s="5">
        <v>50485.714285714275</v>
      </c>
      <c r="K8" s="4" t="s">
        <v>25</v>
      </c>
      <c r="L8" s="5">
        <v>15</v>
      </c>
      <c r="N8" s="4" t="s">
        <v>22</v>
      </c>
      <c r="O8" s="9">
        <v>6014</v>
      </c>
    </row>
    <row r="9" spans="1:15">
      <c r="A9" s="4" t="s">
        <v>34</v>
      </c>
      <c r="B9" s="8">
        <v>3600</v>
      </c>
      <c r="C9" s="8">
        <v>9571.428571428567</v>
      </c>
      <c r="D9" s="4" t="s">
        <v>34</v>
      </c>
      <c r="E9" s="5">
        <v>190</v>
      </c>
      <c r="F9" s="8"/>
      <c r="K9" s="4" t="s">
        <v>35</v>
      </c>
      <c r="L9" s="5">
        <v>133</v>
      </c>
      <c r="N9" s="4" t="s">
        <v>35</v>
      </c>
      <c r="O9" s="5">
        <v>68495</v>
      </c>
    </row>
    <row r="10" spans="1:15">
      <c r="A10" s="4" t="s">
        <v>35</v>
      </c>
      <c r="B10" s="5">
        <v>68495</v>
      </c>
      <c r="C10" s="5">
        <v>72285.571428571406</v>
      </c>
      <c r="D10" s="4" t="s">
        <v>35</v>
      </c>
      <c r="E10" s="5">
        <v>3787</v>
      </c>
      <c r="F10" s="8"/>
    </row>
    <row r="11" spans="1:15">
      <c r="F11" s="8"/>
      <c r="K11" t="s">
        <v>42</v>
      </c>
      <c r="N11" t="s">
        <v>44</v>
      </c>
    </row>
    <row r="12" spans="1:15">
      <c r="F12" s="8"/>
      <c r="K12" t="s">
        <v>28</v>
      </c>
      <c r="L12" t="s">
        <v>43</v>
      </c>
      <c r="N12" t="s">
        <v>28</v>
      </c>
      <c r="O12" t="s">
        <v>36</v>
      </c>
    </row>
    <row r="13" spans="1:15">
      <c r="F13" s="8"/>
      <c r="K13" t="str">
        <f>K4</f>
        <v>Speed</v>
      </c>
      <c r="L13">
        <f>GETPIVOTDATA("Score",$K$3,"Customer Satisfaction","Speed")</f>
        <v>48</v>
      </c>
      <c r="N13" t="str">
        <f>N4</f>
        <v>Argentina</v>
      </c>
      <c r="O13" s="8">
        <f>GETPIVOTDATA("Sales",$N$3,"Country","Argentina")</f>
        <v>14031</v>
      </c>
    </row>
    <row r="14" spans="1:15">
      <c r="F14" s="8"/>
      <c r="K14" t="str">
        <f>K5</f>
        <v>Quality</v>
      </c>
      <c r="L14">
        <f>GETPIVOTDATA("Score",$K$3,"Customer Satisfaction","Quality")</f>
        <v>28</v>
      </c>
      <c r="N14" t="str">
        <f>N5</f>
        <v>Brazil</v>
      </c>
      <c r="O14" s="8">
        <f>GETPIVOTDATA("Sales",$N$3,"Country","Brazil")</f>
        <v>28050</v>
      </c>
    </row>
    <row r="15" spans="1:15">
      <c r="F15" s="8"/>
      <c r="K15" t="str">
        <f t="shared" ref="K15:K16" si="0">K6</f>
        <v>Hygiene</v>
      </c>
      <c r="L15">
        <f>GETPIVOTDATA("Score",$K$3,"Customer Satisfaction","Service")</f>
        <v>21</v>
      </c>
      <c r="N15" t="str">
        <f t="shared" ref="N15:N16" si="1">N6</f>
        <v>Colombia</v>
      </c>
      <c r="O15" s="8">
        <f>GETPIVOTDATA("Sales",$N$3,"Country","Colombia")</f>
        <v>10300</v>
      </c>
    </row>
    <row r="16" spans="1:15">
      <c r="F16" s="5"/>
      <c r="K16" t="str">
        <f t="shared" si="0"/>
        <v>Service</v>
      </c>
      <c r="L16">
        <f>GETPIVOTDATA("Score",$K$3,"Customer Satisfaction","Hygiene")</f>
        <v>21</v>
      </c>
      <c r="N16" t="str">
        <f t="shared" si="1"/>
        <v>Ecuador</v>
      </c>
      <c r="O16" s="8">
        <f>GETPIVOTDATA("Sales",$N$3,"Country","Ecuador")</f>
        <v>10100</v>
      </c>
    </row>
    <row r="17" spans="1:15">
      <c r="K17" t="str">
        <f>K8</f>
        <v>Availability</v>
      </c>
      <c r="L17">
        <f>GETPIVOTDATA("Score",$K$3,"Customer Satisfaction","Availability")</f>
        <v>15</v>
      </c>
      <c r="N17" t="str">
        <f>N8</f>
        <v>Peru</v>
      </c>
      <c r="O17" s="8">
        <f>GETPIVOTDATA("Sales",$N$3,"Country","Peru")</f>
        <v>6014</v>
      </c>
    </row>
    <row r="18" spans="1:15">
      <c r="A18" s="4" t="s">
        <v>45</v>
      </c>
    </row>
    <row r="19" spans="1:15">
      <c r="A19" t="s">
        <v>47</v>
      </c>
    </row>
    <row r="20" spans="1:15">
      <c r="A20" s="10">
        <v>0.86080000000000001</v>
      </c>
    </row>
    <row r="21" spans="1:15">
      <c r="A21" t="s">
        <v>48</v>
      </c>
    </row>
    <row r="22" spans="1:15">
      <c r="A22" s="10">
        <v>0.84840000000000015</v>
      </c>
    </row>
    <row r="23" spans="1:15">
      <c r="A23" t="s">
        <v>49</v>
      </c>
    </row>
    <row r="24" spans="1:15">
      <c r="A24" s="10">
        <v>0.84119999999999995</v>
      </c>
    </row>
    <row r="25" spans="1:15">
      <c r="A25" t="s">
        <v>46</v>
      </c>
    </row>
    <row r="27" spans="1:15">
      <c r="A27" s="11" t="s">
        <v>50</v>
      </c>
      <c r="B27" s="11"/>
      <c r="C27" s="11" t="s">
        <v>51</v>
      </c>
    </row>
    <row r="28" spans="1:15">
      <c r="A28" t="s">
        <v>2</v>
      </c>
      <c r="C28" s="12">
        <f>GETPIVOTDATA("Sum of Sales",$A$3)</f>
        <v>68495</v>
      </c>
    </row>
    <row r="29" spans="1:15">
      <c r="A29" t="s">
        <v>3</v>
      </c>
      <c r="C29" s="12">
        <f>GETPIVOTDATA("Sum of Profit",$G$3)</f>
        <v>50485.714285714275</v>
      </c>
    </row>
    <row r="30" spans="1:15">
      <c r="A30" t="s">
        <v>54</v>
      </c>
      <c r="C30">
        <f>GETPIVOTDATA("No of Customers",$D$3)</f>
        <v>3787</v>
      </c>
    </row>
    <row r="31" spans="1:15">
      <c r="A31" t="s">
        <v>53</v>
      </c>
      <c r="C31" s="12">
        <f>GETPIVOTDATA(" Target Sales",$A$3)</f>
        <v>72285.571428571406</v>
      </c>
    </row>
    <row r="32" spans="1:15">
      <c r="C32" s="12"/>
    </row>
    <row r="33" spans="1:8">
      <c r="A33" t="s">
        <v>55</v>
      </c>
    </row>
    <row r="34" spans="1:8">
      <c r="A34" s="3" t="s">
        <v>28</v>
      </c>
      <c r="B34" t="s">
        <v>36</v>
      </c>
      <c r="C34" s="3" t="s">
        <v>28</v>
      </c>
      <c r="D34" t="s">
        <v>36</v>
      </c>
      <c r="E34" s="3" t="s">
        <v>28</v>
      </c>
      <c r="F34" t="s">
        <v>36</v>
      </c>
      <c r="G34" s="3" t="s">
        <v>28</v>
      </c>
      <c r="H34" t="s">
        <v>36</v>
      </c>
    </row>
    <row r="35" spans="1:8">
      <c r="A35" s="13" t="s">
        <v>29</v>
      </c>
      <c r="B35" s="5">
        <v>10400</v>
      </c>
      <c r="C35" s="4" t="s">
        <v>33</v>
      </c>
      <c r="D35" s="5">
        <v>17050</v>
      </c>
      <c r="E35" s="4" t="s">
        <v>12</v>
      </c>
      <c r="F35" s="5">
        <v>29095</v>
      </c>
      <c r="G35" s="4" t="s">
        <v>61</v>
      </c>
      <c r="H35" s="5">
        <v>36845</v>
      </c>
    </row>
    <row r="36" spans="1:8">
      <c r="A36" s="13" t="s">
        <v>30</v>
      </c>
      <c r="B36" s="5">
        <v>12995</v>
      </c>
      <c r="C36" s="4" t="s">
        <v>31</v>
      </c>
      <c r="D36" s="5">
        <v>13450</v>
      </c>
      <c r="E36" s="4" t="s">
        <v>24</v>
      </c>
      <c r="F36" s="5">
        <v>3600</v>
      </c>
      <c r="G36" s="4" t="s">
        <v>62</v>
      </c>
      <c r="H36" s="5">
        <v>31650</v>
      </c>
    </row>
    <row r="37" spans="1:8">
      <c r="A37" s="13" t="s">
        <v>31</v>
      </c>
      <c r="B37" s="5">
        <v>13450</v>
      </c>
      <c r="C37" s="4" t="s">
        <v>30</v>
      </c>
      <c r="D37" s="5">
        <v>12995</v>
      </c>
      <c r="E37" s="4" t="s">
        <v>18</v>
      </c>
      <c r="F37" s="5">
        <v>20350</v>
      </c>
      <c r="G37" s="4" t="s">
        <v>35</v>
      </c>
      <c r="H37" s="5">
        <v>68495</v>
      </c>
    </row>
    <row r="38" spans="1:8">
      <c r="A38" s="13" t="s">
        <v>32</v>
      </c>
      <c r="B38" s="5">
        <v>11000</v>
      </c>
      <c r="C38" s="4" t="s">
        <v>32</v>
      </c>
      <c r="D38" s="5">
        <v>11000</v>
      </c>
      <c r="E38" s="4" t="s">
        <v>15</v>
      </c>
      <c r="F38" s="5">
        <v>15450</v>
      </c>
    </row>
    <row r="39" spans="1:8">
      <c r="A39" s="13" t="s">
        <v>33</v>
      </c>
      <c r="B39" s="5">
        <v>17050</v>
      </c>
      <c r="C39" s="4" t="s">
        <v>29</v>
      </c>
      <c r="D39" s="5">
        <v>10400</v>
      </c>
      <c r="E39" s="4" t="s">
        <v>35</v>
      </c>
      <c r="F39" s="5">
        <v>68495</v>
      </c>
    </row>
    <row r="40" spans="1:8">
      <c r="A40" s="13" t="s">
        <v>34</v>
      </c>
      <c r="B40" s="5">
        <v>3600</v>
      </c>
      <c r="C40" s="4" t="s">
        <v>34</v>
      </c>
      <c r="D40" s="5">
        <v>3600</v>
      </c>
    </row>
    <row r="41" spans="1:8">
      <c r="A41" s="13" t="s">
        <v>35</v>
      </c>
      <c r="B41" s="5">
        <v>68495</v>
      </c>
      <c r="C41" s="4" t="s">
        <v>35</v>
      </c>
      <c r="D41" s="5">
        <v>68495</v>
      </c>
    </row>
    <row r="50" spans="1:4">
      <c r="A50" s="13" t="s">
        <v>56</v>
      </c>
      <c r="B50" t="s">
        <v>58</v>
      </c>
      <c r="C50" t="e">
        <f>GETPIVOTDATA("Sales",$C$34,"Month","Oct")</f>
        <v>#REF!</v>
      </c>
      <c r="D50" t="s">
        <v>59</v>
      </c>
    </row>
    <row r="51" spans="1:4">
      <c r="A51" s="13" t="s">
        <v>57</v>
      </c>
      <c r="C51">
        <f>GETPIVOTDATA("Sales",$C$34,"Month","Sep")</f>
        <v>3600</v>
      </c>
      <c r="D51" t="s">
        <v>60</v>
      </c>
    </row>
  </sheetData>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0:D15"/>
  <sheetViews>
    <sheetView topLeftCell="A4" workbookViewId="0">
      <selection activeCell="A10" sqref="A10:F16"/>
    </sheetView>
  </sheetViews>
  <sheetFormatPr defaultRowHeight="14.25"/>
  <cols>
    <col min="1" max="2" width="31.75" bestFit="1" customWidth="1"/>
    <col min="3" max="3" width="35.625" bestFit="1" customWidth="1"/>
  </cols>
  <sheetData>
    <row r="10" spans="1:4" ht="15">
      <c r="A10" s="7" t="s">
        <v>38</v>
      </c>
      <c r="B10" s="7" t="s">
        <v>38</v>
      </c>
      <c r="C10" s="7" t="s">
        <v>38</v>
      </c>
      <c r="D10" s="7"/>
    </row>
    <row r="11" spans="1:4">
      <c r="A11" t="s">
        <v>47</v>
      </c>
      <c r="B11" t="s">
        <v>48</v>
      </c>
      <c r="C11" t="s">
        <v>49</v>
      </c>
    </row>
    <row r="12" spans="1:4">
      <c r="A12" s="5">
        <v>0.86080000000000001</v>
      </c>
      <c r="B12" s="5">
        <v>0.84840000000000015</v>
      </c>
      <c r="C12" s="5">
        <v>0.84119999999999995</v>
      </c>
      <c r="D12" s="5"/>
    </row>
    <row r="15" spans="1:4" ht="15">
      <c r="A15" s="6"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64"/>
  <sheetViews>
    <sheetView showGridLines="0" topLeftCell="A2" workbookViewId="0">
      <selection activeCell="B7" sqref="A2:N64"/>
    </sheetView>
  </sheetViews>
  <sheetFormatPr defaultRowHeight="14.25"/>
  <cols>
    <col min="1" max="1" width="10.125" style="1" bestFit="1" customWidth="1"/>
    <col min="3" max="4" width="9" style="2"/>
    <col min="5" max="5" width="13.125" style="2" customWidth="1"/>
    <col min="6" max="6" width="16.625" customWidth="1"/>
    <col min="7" max="7" width="21.5" customWidth="1"/>
    <col min="8" max="8" width="21.125" customWidth="1"/>
    <col min="9" max="9" width="25" customWidth="1"/>
    <col min="10" max="10" width="9.125" customWidth="1"/>
    <col min="11" max="11" width="20.875" customWidth="1"/>
  </cols>
  <sheetData>
    <row r="1" spans="1:14">
      <c r="A1" s="1" t="s">
        <v>0</v>
      </c>
      <c r="B1" t="s">
        <v>1</v>
      </c>
      <c r="C1" s="2" t="s">
        <v>2</v>
      </c>
      <c r="D1" s="2" t="s">
        <v>3</v>
      </c>
      <c r="E1" s="2" t="s">
        <v>4</v>
      </c>
      <c r="F1" t="s">
        <v>5</v>
      </c>
      <c r="G1" t="s">
        <v>6</v>
      </c>
      <c r="H1" t="s">
        <v>7</v>
      </c>
      <c r="I1" t="s">
        <v>8</v>
      </c>
      <c r="J1" t="s">
        <v>9</v>
      </c>
      <c r="K1" t="s">
        <v>10</v>
      </c>
      <c r="L1" t="s">
        <v>11</v>
      </c>
      <c r="M1" t="s">
        <v>26</v>
      </c>
      <c r="N1" t="s">
        <v>27</v>
      </c>
    </row>
    <row r="2" spans="1:14">
      <c r="A2" s="1">
        <v>45060</v>
      </c>
      <c r="B2" t="s">
        <v>12</v>
      </c>
      <c r="C2" s="2">
        <v>2581</v>
      </c>
      <c r="D2" s="2">
        <v>2957.1428571428601</v>
      </c>
      <c r="E2" s="2">
        <v>5857</v>
      </c>
      <c r="F2">
        <v>80</v>
      </c>
      <c r="G2">
        <v>0.89</v>
      </c>
      <c r="H2">
        <v>0.85</v>
      </c>
      <c r="I2">
        <v>0.72</v>
      </c>
      <c r="J2" t="s">
        <v>13</v>
      </c>
      <c r="K2" t="s">
        <v>14</v>
      </c>
      <c r="L2">
        <v>8</v>
      </c>
      <c r="M2" t="str">
        <f>TEXT(Table1[[#This Row],[Date]], "mmm")</f>
        <v>May</v>
      </c>
      <c r="N2" t="str">
        <f>"Q"&amp;ROUNDUP(MONTH(Table1[[#This Row],[Date]])/3,0)</f>
        <v>Q2</v>
      </c>
    </row>
    <row r="3" spans="1:14">
      <c r="A3" s="1">
        <v>44983</v>
      </c>
      <c r="B3" t="s">
        <v>15</v>
      </c>
      <c r="C3" s="2">
        <v>3944</v>
      </c>
      <c r="D3" s="2">
        <v>2957.1428571428601</v>
      </c>
      <c r="E3" s="2">
        <v>5857</v>
      </c>
      <c r="F3">
        <v>30</v>
      </c>
      <c r="G3">
        <v>0.94</v>
      </c>
      <c r="H3">
        <v>0.95</v>
      </c>
      <c r="I3">
        <v>0.86</v>
      </c>
      <c r="J3" t="s">
        <v>16</v>
      </c>
      <c r="K3" t="s">
        <v>17</v>
      </c>
      <c r="L3">
        <v>4</v>
      </c>
      <c r="M3" t="str">
        <f>TEXT(Table1[[#This Row],[Date]], "mmm")</f>
        <v>Feb</v>
      </c>
      <c r="N3" t="str">
        <f>"Q"&amp;ROUNDUP(MONTH(Table1[[#This Row],[Date]])/3,0)</f>
        <v>Q1</v>
      </c>
    </row>
    <row r="4" spans="1:14">
      <c r="A4" s="1">
        <v>44984</v>
      </c>
      <c r="B4" t="s">
        <v>18</v>
      </c>
      <c r="C4" s="2">
        <v>3293</v>
      </c>
      <c r="D4" s="2">
        <v>2957.1428571428601</v>
      </c>
      <c r="E4" s="2">
        <v>5857</v>
      </c>
      <c r="F4">
        <v>15</v>
      </c>
      <c r="G4">
        <v>0.82</v>
      </c>
      <c r="H4">
        <v>0.8</v>
      </c>
      <c r="I4">
        <v>0.76</v>
      </c>
      <c r="J4" t="s">
        <v>19</v>
      </c>
      <c r="K4" t="s">
        <v>20</v>
      </c>
      <c r="L4">
        <v>3</v>
      </c>
      <c r="M4" t="str">
        <f>TEXT(Table1[[#This Row],[Date]], "mmm")</f>
        <v>Feb</v>
      </c>
      <c r="N4" t="str">
        <f>"Q"&amp;ROUNDUP(MONTH(Table1[[#This Row],[Date]])/3,0)</f>
        <v>Q1</v>
      </c>
    </row>
    <row r="5" spans="1:14">
      <c r="A5" s="1">
        <v>44985</v>
      </c>
      <c r="B5" t="s">
        <v>18</v>
      </c>
      <c r="C5" s="2">
        <v>2019</v>
      </c>
      <c r="D5" s="2">
        <v>2957.1428571428601</v>
      </c>
      <c r="E5" s="2">
        <v>5857</v>
      </c>
      <c r="F5">
        <v>40</v>
      </c>
      <c r="G5">
        <v>0.79</v>
      </c>
      <c r="H5">
        <v>0.79</v>
      </c>
      <c r="I5">
        <v>0.79</v>
      </c>
      <c r="J5" t="s">
        <v>21</v>
      </c>
      <c r="K5" t="s">
        <v>14</v>
      </c>
      <c r="L5">
        <v>2</v>
      </c>
      <c r="M5" t="str">
        <f>TEXT(Table1[[#This Row],[Date]], "mmm")</f>
        <v>Feb</v>
      </c>
      <c r="N5" t="str">
        <f>"Q"&amp;ROUNDUP(MONTH(Table1[[#This Row],[Date]])/3,0)</f>
        <v>Q1</v>
      </c>
    </row>
    <row r="6" spans="1:14">
      <c r="A6" s="1">
        <v>45228</v>
      </c>
      <c r="B6" t="s">
        <v>15</v>
      </c>
      <c r="C6" s="2">
        <v>2980</v>
      </c>
      <c r="D6" s="2">
        <v>2958</v>
      </c>
      <c r="E6" s="2">
        <v>5857</v>
      </c>
      <c r="F6">
        <v>100</v>
      </c>
      <c r="G6">
        <v>0.96</v>
      </c>
      <c r="H6">
        <v>0.79</v>
      </c>
      <c r="I6">
        <v>0.7</v>
      </c>
      <c r="J6" t="s">
        <v>22</v>
      </c>
      <c r="K6" t="s">
        <v>23</v>
      </c>
      <c r="L6">
        <v>7</v>
      </c>
      <c r="M6" t="str">
        <f>TEXT(Table1[[#This Row],[Date]], "mmm")</f>
        <v>Oct</v>
      </c>
      <c r="N6" t="str">
        <f>"Q"&amp;ROUNDUP(MONTH(Table1[[#This Row],[Date]])/3,0)</f>
        <v>Q4</v>
      </c>
    </row>
    <row r="7" spans="1:14">
      <c r="A7" s="1">
        <v>45229</v>
      </c>
      <c r="B7" t="s">
        <v>15</v>
      </c>
      <c r="C7" s="2">
        <v>2209</v>
      </c>
      <c r="D7" s="2">
        <v>2957.1428571428601</v>
      </c>
      <c r="E7" s="2">
        <v>5857</v>
      </c>
      <c r="F7">
        <v>15</v>
      </c>
      <c r="G7">
        <v>0.79</v>
      </c>
      <c r="H7">
        <v>0.79</v>
      </c>
      <c r="I7">
        <v>0.77</v>
      </c>
      <c r="J7" t="s">
        <v>22</v>
      </c>
      <c r="K7" t="s">
        <v>14</v>
      </c>
      <c r="L7">
        <v>9</v>
      </c>
      <c r="M7" t="str">
        <f>TEXT(Table1[[#This Row],[Date]], "mmm")</f>
        <v>Oct</v>
      </c>
      <c r="N7" t="str">
        <f>"Q"&amp;ROUNDUP(MONTH(Table1[[#This Row],[Date]])/3,0)</f>
        <v>Q4</v>
      </c>
    </row>
    <row r="8" spans="1:14">
      <c r="A8" s="1">
        <v>45230</v>
      </c>
      <c r="B8" t="s">
        <v>24</v>
      </c>
      <c r="C8" s="2">
        <v>2440</v>
      </c>
      <c r="D8" s="2">
        <v>2957.1428571428601</v>
      </c>
      <c r="E8" s="2">
        <v>5857</v>
      </c>
      <c r="F8">
        <v>20</v>
      </c>
      <c r="G8">
        <v>0.75</v>
      </c>
      <c r="H8">
        <v>0.72</v>
      </c>
      <c r="I8">
        <v>0.93</v>
      </c>
      <c r="J8" t="s">
        <v>22</v>
      </c>
      <c r="K8" t="s">
        <v>17</v>
      </c>
      <c r="L8">
        <v>5</v>
      </c>
      <c r="M8" t="str">
        <f>TEXT(Table1[[#This Row],[Date]], "mmm")</f>
        <v>Oct</v>
      </c>
      <c r="N8" t="str">
        <f>"Q"&amp;ROUNDUP(MONTH(Table1[[#This Row],[Date]])/3,0)</f>
        <v>Q4</v>
      </c>
    </row>
    <row r="9" spans="1:14">
      <c r="A9" s="1">
        <v>45231</v>
      </c>
      <c r="B9" t="s">
        <v>24</v>
      </c>
      <c r="C9" s="2">
        <v>2000</v>
      </c>
      <c r="D9" s="2">
        <v>1328.57142857143</v>
      </c>
      <c r="E9" s="2">
        <v>4428.5714285714303</v>
      </c>
      <c r="F9">
        <v>90</v>
      </c>
      <c r="G9">
        <v>0.92</v>
      </c>
      <c r="H9">
        <v>0.99</v>
      </c>
      <c r="I9">
        <v>0.74</v>
      </c>
      <c r="J9" t="s">
        <v>19</v>
      </c>
      <c r="K9" t="s">
        <v>17</v>
      </c>
      <c r="L9">
        <v>6</v>
      </c>
      <c r="M9" t="str">
        <f>TEXT(Table1[[#This Row],[Date]], "mmm")</f>
        <v>Nov</v>
      </c>
      <c r="N9" t="str">
        <f>"Q"&amp;ROUNDUP(MONTH(Table1[[#This Row],[Date]])/3,0)</f>
        <v>Q4</v>
      </c>
    </row>
    <row r="10" spans="1:14">
      <c r="A10" s="1">
        <v>45232</v>
      </c>
      <c r="B10" t="s">
        <v>24</v>
      </c>
      <c r="C10" s="2">
        <v>1431</v>
      </c>
      <c r="D10" s="2">
        <v>1328.57142857143</v>
      </c>
      <c r="E10" s="2">
        <v>4428.5714285714303</v>
      </c>
      <c r="F10">
        <v>30</v>
      </c>
      <c r="G10">
        <v>0.7</v>
      </c>
      <c r="H10">
        <v>0.99</v>
      </c>
      <c r="I10">
        <v>0.95</v>
      </c>
      <c r="J10" t="s">
        <v>19</v>
      </c>
      <c r="K10" t="s">
        <v>23</v>
      </c>
      <c r="L10">
        <v>8</v>
      </c>
      <c r="M10" t="str">
        <f>TEXT(Table1[[#This Row],[Date]], "mmm")</f>
        <v>Nov</v>
      </c>
      <c r="N10" t="str">
        <f>"Q"&amp;ROUNDUP(MONTH(Table1[[#This Row],[Date]])/3,0)</f>
        <v>Q4</v>
      </c>
    </row>
    <row r="11" spans="1:14">
      <c r="A11" s="1">
        <v>45233</v>
      </c>
      <c r="B11" t="s">
        <v>15</v>
      </c>
      <c r="C11" s="2">
        <v>3000</v>
      </c>
      <c r="D11" s="2">
        <v>1328.57142857143</v>
      </c>
      <c r="E11" s="2">
        <v>4428.5714285714303</v>
      </c>
      <c r="F11">
        <v>15</v>
      </c>
      <c r="G11">
        <v>0.91</v>
      </c>
      <c r="H11">
        <v>0.98</v>
      </c>
      <c r="I11">
        <v>0.89</v>
      </c>
      <c r="J11" t="s">
        <v>19</v>
      </c>
      <c r="K11" t="s">
        <v>23</v>
      </c>
      <c r="L11">
        <v>4</v>
      </c>
      <c r="M11" t="str">
        <f>TEXT(Table1[[#This Row],[Date]], "mmm")</f>
        <v>Nov</v>
      </c>
      <c r="N11" t="str">
        <f>"Q"&amp;ROUNDUP(MONTH(Table1[[#This Row],[Date]])/3,0)</f>
        <v>Q4</v>
      </c>
    </row>
    <row r="12" spans="1:14">
      <c r="A12" s="1">
        <v>45060</v>
      </c>
      <c r="B12" t="s">
        <v>15</v>
      </c>
      <c r="C12" s="2">
        <v>4000</v>
      </c>
      <c r="D12" s="2">
        <v>1328.57142857143</v>
      </c>
      <c r="E12" s="2">
        <v>4428.5714285714303</v>
      </c>
      <c r="F12">
        <v>40</v>
      </c>
      <c r="G12">
        <v>0.74</v>
      </c>
      <c r="H12">
        <v>0.85</v>
      </c>
      <c r="I12">
        <v>0.7</v>
      </c>
      <c r="J12" t="s">
        <v>19</v>
      </c>
      <c r="K12" t="s">
        <v>14</v>
      </c>
      <c r="L12">
        <v>3</v>
      </c>
      <c r="M12" t="str">
        <f>TEXT(Table1[[#This Row],[Date]], "mmm")</f>
        <v>May</v>
      </c>
      <c r="N12" t="str">
        <f>"Q"&amp;ROUNDUP(MONTH(Table1[[#This Row],[Date]])/3,0)</f>
        <v>Q2</v>
      </c>
    </row>
    <row r="13" spans="1:14">
      <c r="A13" s="1">
        <v>45225</v>
      </c>
      <c r="B13" t="s">
        <v>12</v>
      </c>
      <c r="C13" s="2">
        <v>1000</v>
      </c>
      <c r="D13" s="2">
        <v>1328.57142857143</v>
      </c>
      <c r="E13" s="2">
        <v>4428.5714285714303</v>
      </c>
      <c r="F13">
        <v>100</v>
      </c>
      <c r="G13">
        <v>0.9</v>
      </c>
      <c r="H13">
        <v>0.9</v>
      </c>
      <c r="I13">
        <v>0.72</v>
      </c>
      <c r="J13" t="s">
        <v>19</v>
      </c>
      <c r="K13" t="s">
        <v>17</v>
      </c>
      <c r="L13">
        <v>2</v>
      </c>
      <c r="M13" t="str">
        <f>TEXT(Table1[[#This Row],[Date]], "mmm")</f>
        <v>Oct</v>
      </c>
      <c r="N13" t="str">
        <f>"Q"&amp;ROUNDUP(MONTH(Table1[[#This Row],[Date]])/3,0)</f>
        <v>Q4</v>
      </c>
    </row>
    <row r="14" spans="1:14">
      <c r="A14" s="1">
        <v>44995</v>
      </c>
      <c r="B14" t="s">
        <v>12</v>
      </c>
      <c r="C14" s="2">
        <v>2000</v>
      </c>
      <c r="D14" s="2">
        <v>1328.57142857143</v>
      </c>
      <c r="E14" s="2">
        <v>4428.5714285714303</v>
      </c>
      <c r="F14">
        <v>15</v>
      </c>
      <c r="G14">
        <v>0.95</v>
      </c>
      <c r="H14">
        <v>0.97</v>
      </c>
      <c r="I14">
        <v>0.81</v>
      </c>
      <c r="J14" t="s">
        <v>19</v>
      </c>
      <c r="K14" t="s">
        <v>20</v>
      </c>
      <c r="L14">
        <v>7</v>
      </c>
      <c r="M14" t="str">
        <f>TEXT(Table1[[#This Row],[Date]], "mmm")</f>
        <v>Mar</v>
      </c>
      <c r="N14" t="str">
        <f>"Q"&amp;ROUNDUP(MONTH(Table1[[#This Row],[Date]])/3,0)</f>
        <v>Q1</v>
      </c>
    </row>
    <row r="15" spans="1:14">
      <c r="A15" s="1">
        <v>45044</v>
      </c>
      <c r="B15" t="s">
        <v>18</v>
      </c>
      <c r="C15" s="2">
        <v>2000</v>
      </c>
      <c r="D15" s="2">
        <v>1328.57142857143</v>
      </c>
      <c r="E15" s="2">
        <v>4428.5714285714303</v>
      </c>
      <c r="F15">
        <v>20</v>
      </c>
      <c r="G15">
        <v>0.99</v>
      </c>
      <c r="H15">
        <v>0.79</v>
      </c>
      <c r="I15">
        <v>0.75</v>
      </c>
      <c r="J15" t="s">
        <v>19</v>
      </c>
      <c r="K15" t="s">
        <v>23</v>
      </c>
      <c r="L15">
        <v>9</v>
      </c>
      <c r="M15" t="str">
        <f>TEXT(Table1[[#This Row],[Date]], "mmm")</f>
        <v>Apr</v>
      </c>
      <c r="N15" t="str">
        <f>"Q"&amp;ROUNDUP(MONTH(Table1[[#This Row],[Date]])/3,0)</f>
        <v>Q2</v>
      </c>
    </row>
    <row r="16" spans="1:14">
      <c r="A16" s="1">
        <v>45218</v>
      </c>
      <c r="B16" t="s">
        <v>18</v>
      </c>
      <c r="C16" s="2">
        <v>4000</v>
      </c>
      <c r="D16" s="2">
        <v>1328.57142857143</v>
      </c>
      <c r="E16" s="2">
        <v>1428.57142857143</v>
      </c>
      <c r="F16">
        <v>45</v>
      </c>
      <c r="G16">
        <v>0.86</v>
      </c>
      <c r="H16">
        <v>0.97</v>
      </c>
      <c r="I16">
        <v>0.89</v>
      </c>
      <c r="J16" t="s">
        <v>13</v>
      </c>
      <c r="K16" t="s">
        <v>25</v>
      </c>
      <c r="L16">
        <v>5</v>
      </c>
      <c r="M16" t="str">
        <f>TEXT(Table1[[#This Row],[Date]], "mmm")</f>
        <v>Oct</v>
      </c>
      <c r="N16" t="str">
        <f>"Q"&amp;ROUNDUP(MONTH(Table1[[#This Row],[Date]])/3,0)</f>
        <v>Q4</v>
      </c>
    </row>
    <row r="17" spans="1:14">
      <c r="A17" s="1">
        <v>45160</v>
      </c>
      <c r="B17" t="s">
        <v>12</v>
      </c>
      <c r="C17" s="2">
        <v>6000</v>
      </c>
      <c r="D17" s="2">
        <v>1328.57142857143</v>
      </c>
      <c r="E17" s="2">
        <v>1428.57142857143</v>
      </c>
      <c r="F17">
        <v>43</v>
      </c>
      <c r="G17">
        <v>0.83</v>
      </c>
      <c r="H17">
        <v>0.72</v>
      </c>
      <c r="I17">
        <v>0.74</v>
      </c>
      <c r="J17" t="s">
        <v>16</v>
      </c>
      <c r="K17" t="s">
        <v>14</v>
      </c>
      <c r="L17">
        <v>6</v>
      </c>
      <c r="M17" t="str">
        <f>TEXT(Table1[[#This Row],[Date]], "mmm")</f>
        <v>Aug</v>
      </c>
      <c r="N17" t="str">
        <f>"Q"&amp;ROUNDUP(MONTH(Table1[[#This Row],[Date]])/3,0)</f>
        <v>Q3</v>
      </c>
    </row>
    <row r="18" spans="1:14">
      <c r="A18" s="1">
        <v>45147</v>
      </c>
      <c r="B18" t="s">
        <v>15</v>
      </c>
      <c r="C18" s="2">
        <v>6500</v>
      </c>
      <c r="D18" s="2">
        <v>1328.57142857143</v>
      </c>
      <c r="E18" s="2">
        <v>1428.57142857143</v>
      </c>
      <c r="F18">
        <v>43</v>
      </c>
      <c r="G18">
        <v>0.74</v>
      </c>
      <c r="H18">
        <v>0.78</v>
      </c>
      <c r="I18">
        <v>0.94</v>
      </c>
      <c r="J18" t="s">
        <v>19</v>
      </c>
      <c r="K18" t="s">
        <v>17</v>
      </c>
      <c r="L18">
        <v>8</v>
      </c>
      <c r="M18" t="str">
        <f>TEXT(Table1[[#This Row],[Date]], "mmm")</f>
        <v>Aug</v>
      </c>
      <c r="N18" t="str">
        <f>"Q"&amp;ROUNDUP(MONTH(Table1[[#This Row],[Date]])/3,0)</f>
        <v>Q3</v>
      </c>
    </row>
    <row r="19" spans="1:14">
      <c r="A19" s="1">
        <v>45078</v>
      </c>
      <c r="B19" t="s">
        <v>24</v>
      </c>
      <c r="C19" s="2">
        <v>1200</v>
      </c>
      <c r="D19" s="2">
        <v>1328.57142857143</v>
      </c>
      <c r="E19" s="2">
        <v>1428.57142857143</v>
      </c>
      <c r="F19">
        <v>43</v>
      </c>
      <c r="G19">
        <v>0.8</v>
      </c>
      <c r="H19">
        <v>0.84</v>
      </c>
      <c r="I19">
        <v>0.81</v>
      </c>
      <c r="J19" t="s">
        <v>21</v>
      </c>
      <c r="K19" t="s">
        <v>17</v>
      </c>
      <c r="L19">
        <v>4</v>
      </c>
      <c r="M19" t="str">
        <f>TEXT(Table1[[#This Row],[Date]], "mmm")</f>
        <v>Jun</v>
      </c>
      <c r="N19" t="str">
        <f>"Q"&amp;ROUNDUP(MONTH(Table1[[#This Row],[Date]])/3,0)</f>
        <v>Q2</v>
      </c>
    </row>
    <row r="20" spans="1:14">
      <c r="A20" s="1">
        <v>44986</v>
      </c>
      <c r="B20" t="s">
        <v>24</v>
      </c>
      <c r="C20" s="2">
        <v>3000</v>
      </c>
      <c r="D20" s="2">
        <v>1328.57142857143</v>
      </c>
      <c r="E20" s="2">
        <v>1428.5714285714287</v>
      </c>
      <c r="F20">
        <v>43</v>
      </c>
      <c r="G20">
        <v>0.89</v>
      </c>
      <c r="H20">
        <v>0.99</v>
      </c>
      <c r="I20">
        <v>0.97</v>
      </c>
      <c r="J20" t="s">
        <v>13</v>
      </c>
      <c r="K20" t="s">
        <v>14</v>
      </c>
      <c r="L20">
        <v>3</v>
      </c>
      <c r="M20" t="str">
        <f>TEXT(Table1[[#This Row],[Date]], "mmm")</f>
        <v>Mar</v>
      </c>
      <c r="N20" t="str">
        <f>"Q"&amp;ROUNDUP(MONTH(Table1[[#This Row],[Date]])/3,0)</f>
        <v>Q1</v>
      </c>
    </row>
    <row r="21" spans="1:14">
      <c r="A21" s="1">
        <v>45257</v>
      </c>
      <c r="B21" t="s">
        <v>24</v>
      </c>
      <c r="C21" s="2">
        <v>2000</v>
      </c>
      <c r="D21" s="2">
        <v>1328.57142857143</v>
      </c>
      <c r="E21" s="2">
        <v>1428.5714285714287</v>
      </c>
      <c r="F21">
        <v>40</v>
      </c>
      <c r="G21">
        <v>0.71</v>
      </c>
      <c r="H21">
        <v>0.87</v>
      </c>
      <c r="I21">
        <v>0.94</v>
      </c>
      <c r="J21" t="s">
        <v>16</v>
      </c>
      <c r="K21" t="s">
        <v>25</v>
      </c>
      <c r="L21">
        <v>2</v>
      </c>
      <c r="M21" t="str">
        <f>TEXT(Table1[[#This Row],[Date]], "mmm")</f>
        <v>Nov</v>
      </c>
      <c r="N21" t="str">
        <f>"Q"&amp;ROUNDUP(MONTH(Table1[[#This Row],[Date]])/3,0)</f>
        <v>Q4</v>
      </c>
    </row>
    <row r="22" spans="1:14">
      <c r="A22" s="1">
        <v>45213</v>
      </c>
      <c r="B22" t="s">
        <v>24</v>
      </c>
      <c r="C22" s="2">
        <v>2000</v>
      </c>
      <c r="D22" s="2">
        <v>1328.57142857143</v>
      </c>
      <c r="E22" s="2">
        <v>1428.5714285714287</v>
      </c>
      <c r="F22">
        <v>43</v>
      </c>
      <c r="G22">
        <v>0.9</v>
      </c>
      <c r="H22">
        <v>0.72</v>
      </c>
      <c r="I22">
        <v>0.94</v>
      </c>
      <c r="J22" t="s">
        <v>19</v>
      </c>
      <c r="K22" t="s">
        <v>14</v>
      </c>
      <c r="L22">
        <v>7</v>
      </c>
      <c r="M22" t="str">
        <f>TEXT(Table1[[#This Row],[Date]], "mmm")</f>
        <v>Oct</v>
      </c>
      <c r="N22" t="str">
        <f>"Q"&amp;ROUNDUP(MONTH(Table1[[#This Row],[Date]])/3,0)</f>
        <v>Q4</v>
      </c>
    </row>
    <row r="23" spans="1:14">
      <c r="A23" s="1">
        <v>45098</v>
      </c>
      <c r="B23" t="s">
        <v>12</v>
      </c>
      <c r="C23" s="2">
        <v>3000</v>
      </c>
      <c r="D23" s="2">
        <v>5214.2857142857101</v>
      </c>
      <c r="E23" s="2">
        <v>6714.2857142857101</v>
      </c>
      <c r="F23">
        <v>100</v>
      </c>
      <c r="G23">
        <v>0.89</v>
      </c>
      <c r="H23">
        <v>0.85</v>
      </c>
      <c r="I23">
        <v>0.87</v>
      </c>
      <c r="J23" t="s">
        <v>21</v>
      </c>
      <c r="K23" t="s">
        <v>17</v>
      </c>
      <c r="L23">
        <v>9</v>
      </c>
      <c r="M23" t="str">
        <f>TEXT(Table1[[#This Row],[Date]], "mmm")</f>
        <v>Jun</v>
      </c>
      <c r="N23" t="str">
        <f>"Q"&amp;ROUNDUP(MONTH(Table1[[#This Row],[Date]])/3,0)</f>
        <v>Q2</v>
      </c>
    </row>
    <row r="24" spans="1:14">
      <c r="A24" s="1">
        <v>45130</v>
      </c>
      <c r="B24" t="s">
        <v>18</v>
      </c>
      <c r="C24" s="2">
        <v>4500</v>
      </c>
      <c r="D24" s="2">
        <v>5214.2857142857101</v>
      </c>
      <c r="E24" s="2">
        <v>6714.2857142857101</v>
      </c>
      <c r="F24">
        <v>100</v>
      </c>
      <c r="G24">
        <v>0.89</v>
      </c>
      <c r="H24">
        <v>0.8</v>
      </c>
      <c r="I24">
        <v>0.88</v>
      </c>
      <c r="J24" t="s">
        <v>13</v>
      </c>
      <c r="K24" t="s">
        <v>20</v>
      </c>
      <c r="L24">
        <v>5</v>
      </c>
      <c r="M24" t="str">
        <f>TEXT(Table1[[#This Row],[Date]], "mmm")</f>
        <v>Jul</v>
      </c>
      <c r="N24" t="str">
        <f>"Q"&amp;ROUNDUP(MONTH(Table1[[#This Row],[Date]])/3,0)</f>
        <v>Q3</v>
      </c>
    </row>
    <row r="25" spans="1:14">
      <c r="A25" s="1">
        <v>45127</v>
      </c>
      <c r="B25" t="s">
        <v>12</v>
      </c>
      <c r="C25" s="2">
        <v>5500</v>
      </c>
      <c r="D25" s="2">
        <v>1214.2857142857099</v>
      </c>
      <c r="E25" s="2">
        <v>6714.2857142857101</v>
      </c>
      <c r="F25">
        <v>100</v>
      </c>
      <c r="G25">
        <v>0.98</v>
      </c>
      <c r="H25">
        <v>0.99</v>
      </c>
      <c r="I25">
        <v>0.81</v>
      </c>
      <c r="J25" t="s">
        <v>19</v>
      </c>
      <c r="K25" t="s">
        <v>14</v>
      </c>
      <c r="L25">
        <v>6</v>
      </c>
      <c r="M25" t="str">
        <f>TEXT(Table1[[#This Row],[Date]], "mmm")</f>
        <v>Jul</v>
      </c>
      <c r="N25" t="str">
        <f>"Q"&amp;ROUNDUP(MONTH(Table1[[#This Row],[Date]])/3,0)</f>
        <v>Q3</v>
      </c>
    </row>
    <row r="26" spans="1:14">
      <c r="A26" s="1">
        <v>45129</v>
      </c>
      <c r="B26" t="s">
        <v>15</v>
      </c>
      <c r="C26" s="2">
        <v>1000</v>
      </c>
      <c r="D26" s="2">
        <v>5214.2857142857101</v>
      </c>
      <c r="E26" s="2">
        <v>6714.2857142857101</v>
      </c>
      <c r="F26">
        <v>100</v>
      </c>
      <c r="G26">
        <v>0.81</v>
      </c>
      <c r="H26">
        <v>0.91</v>
      </c>
      <c r="I26">
        <v>0.95</v>
      </c>
      <c r="J26" t="s">
        <v>21</v>
      </c>
      <c r="K26" t="s">
        <v>25</v>
      </c>
      <c r="L26">
        <v>8</v>
      </c>
      <c r="M26" t="str">
        <f>TEXT(Table1[[#This Row],[Date]], "mmm")</f>
        <v>Jul</v>
      </c>
      <c r="N26" t="str">
        <f>"Q"&amp;ROUNDUP(MONTH(Table1[[#This Row],[Date]])/3,0)</f>
        <v>Q3</v>
      </c>
    </row>
    <row r="27" spans="1:14">
      <c r="A27" s="1">
        <v>45018</v>
      </c>
      <c r="B27" t="s">
        <v>12</v>
      </c>
      <c r="C27" s="2">
        <v>2000</v>
      </c>
      <c r="D27" s="2">
        <v>5214.2857142857101</v>
      </c>
      <c r="E27" s="2">
        <v>6714.2857142857101</v>
      </c>
      <c r="F27">
        <v>100</v>
      </c>
      <c r="G27">
        <v>0.97</v>
      </c>
      <c r="H27">
        <v>0.85</v>
      </c>
      <c r="I27">
        <v>0.85</v>
      </c>
      <c r="J27" t="s">
        <v>13</v>
      </c>
      <c r="K27" t="s">
        <v>14</v>
      </c>
      <c r="L27">
        <v>4</v>
      </c>
      <c r="M27" t="str">
        <f>TEXT(Table1[[#This Row],[Date]], "mmm")</f>
        <v>Apr</v>
      </c>
      <c r="N27" t="str">
        <f>"Q"&amp;ROUNDUP(MONTH(Table1[[#This Row],[Date]])/3,0)</f>
        <v>Q2</v>
      </c>
    </row>
    <row r="28" spans="1:14">
      <c r="A28" s="1">
        <v>44979</v>
      </c>
      <c r="B28" t="s">
        <v>12</v>
      </c>
      <c r="C28" s="2">
        <v>2000</v>
      </c>
      <c r="D28" s="2">
        <v>5214.2857142857101</v>
      </c>
      <c r="E28" s="2">
        <v>6714.2857142857101</v>
      </c>
      <c r="F28">
        <v>100</v>
      </c>
      <c r="G28">
        <v>0.89</v>
      </c>
      <c r="H28">
        <v>0.94</v>
      </c>
      <c r="I28">
        <v>0.8</v>
      </c>
      <c r="J28" t="s">
        <v>16</v>
      </c>
      <c r="K28" t="s">
        <v>14</v>
      </c>
      <c r="L28">
        <v>3</v>
      </c>
      <c r="M28" t="str">
        <f>TEXT(Table1[[#This Row],[Date]], "mmm")</f>
        <v>Feb</v>
      </c>
      <c r="N28" t="str">
        <f>"Q"&amp;ROUNDUP(MONTH(Table1[[#This Row],[Date]])/3,0)</f>
        <v>Q1</v>
      </c>
    </row>
    <row r="29" spans="1:14">
      <c r="A29" s="1">
        <v>45179</v>
      </c>
      <c r="B29" t="s">
        <v>12</v>
      </c>
      <c r="C29" s="2">
        <v>2000</v>
      </c>
      <c r="D29" s="2">
        <v>5214.2857142857101</v>
      </c>
      <c r="E29" s="2">
        <v>6714.2857142857101</v>
      </c>
      <c r="F29">
        <v>100</v>
      </c>
      <c r="G29">
        <v>0.88</v>
      </c>
      <c r="H29">
        <v>0.94</v>
      </c>
      <c r="I29">
        <v>0.7</v>
      </c>
      <c r="J29" t="s">
        <v>19</v>
      </c>
      <c r="K29" t="s">
        <v>20</v>
      </c>
      <c r="L29">
        <v>2</v>
      </c>
      <c r="M29" t="str">
        <f>TEXT(Table1[[#This Row],[Date]], "mmm")</f>
        <v>Sep</v>
      </c>
      <c r="N29" t="str">
        <f>"Q"&amp;ROUNDUP(MONTH(Table1[[#This Row],[Date]])/3,0)</f>
        <v>Q3</v>
      </c>
    </row>
    <row r="30" spans="1:14">
      <c r="A30" s="1">
        <v>45275</v>
      </c>
      <c r="B30" t="s">
        <v>12</v>
      </c>
      <c r="C30" s="2">
        <v>2000</v>
      </c>
      <c r="D30" s="2">
        <v>2957.1428571428601</v>
      </c>
      <c r="E30" s="2">
        <v>2857.1428571428573</v>
      </c>
      <c r="F30">
        <v>90</v>
      </c>
      <c r="G30">
        <v>0.75</v>
      </c>
      <c r="H30">
        <v>0.77</v>
      </c>
      <c r="I30">
        <v>0.84</v>
      </c>
      <c r="J30" t="s">
        <v>21</v>
      </c>
      <c r="K30" t="s">
        <v>23</v>
      </c>
      <c r="L30">
        <v>7</v>
      </c>
      <c r="M30" t="str">
        <f>TEXT(Table1[[#This Row],[Date]], "mmm")</f>
        <v>Dec</v>
      </c>
      <c r="N30" t="str">
        <f>"Q"&amp;ROUNDUP(MONTH(Table1[[#This Row],[Date]])/3,0)</f>
        <v>Q4</v>
      </c>
    </row>
    <row r="31" spans="1:14">
      <c r="A31" s="1">
        <v>44997</v>
      </c>
      <c r="B31" t="s">
        <v>12</v>
      </c>
      <c r="C31" s="2">
        <v>1700</v>
      </c>
      <c r="D31" s="2">
        <v>2957.1428571428601</v>
      </c>
      <c r="E31" s="2">
        <v>2857.1428571428573</v>
      </c>
      <c r="F31">
        <v>80</v>
      </c>
      <c r="G31">
        <v>0.73</v>
      </c>
      <c r="H31">
        <v>0.96</v>
      </c>
      <c r="I31">
        <v>0.93</v>
      </c>
      <c r="J31" t="s">
        <v>21</v>
      </c>
      <c r="K31" t="s">
        <v>25</v>
      </c>
      <c r="L31">
        <v>4</v>
      </c>
      <c r="M31" t="str">
        <f>TEXT(Table1[[#This Row],[Date]], "mmm")</f>
        <v>Mar</v>
      </c>
      <c r="N31" t="str">
        <f>"Q"&amp;ROUNDUP(MONTH(Table1[[#This Row],[Date]])/3,0)</f>
        <v>Q1</v>
      </c>
    </row>
    <row r="32" spans="1:14">
      <c r="A32" s="1">
        <v>45179</v>
      </c>
      <c r="B32" t="s">
        <v>12</v>
      </c>
      <c r="C32" s="2">
        <v>1600</v>
      </c>
      <c r="D32" s="2">
        <v>2957.1428571428601</v>
      </c>
      <c r="E32" s="2">
        <v>2857.1428571428573</v>
      </c>
      <c r="F32">
        <v>90</v>
      </c>
      <c r="G32">
        <v>0.93</v>
      </c>
      <c r="H32">
        <v>0.74</v>
      </c>
      <c r="I32">
        <v>0.93</v>
      </c>
      <c r="J32" t="s">
        <v>19</v>
      </c>
      <c r="K32" t="s">
        <v>14</v>
      </c>
      <c r="L32">
        <v>5</v>
      </c>
      <c r="M32" t="str">
        <f>TEXT(Table1[[#This Row],[Date]], "mmm")</f>
        <v>Sep</v>
      </c>
      <c r="N32" t="str">
        <f>"Q"&amp;ROUNDUP(MONTH(Table1[[#This Row],[Date]])/3,0)</f>
        <v>Q3</v>
      </c>
    </row>
    <row r="33" spans="1:14">
      <c r="A33" s="1">
        <v>44928</v>
      </c>
      <c r="B33" t="s">
        <v>15</v>
      </c>
      <c r="C33" s="2">
        <v>1200</v>
      </c>
      <c r="D33" s="2">
        <v>2957.1428571428601</v>
      </c>
      <c r="E33" s="2">
        <v>2857.1428571428573</v>
      </c>
      <c r="F33">
        <v>110</v>
      </c>
      <c r="G33">
        <v>0.85</v>
      </c>
      <c r="H33">
        <v>0.7</v>
      </c>
      <c r="I33">
        <v>0.99</v>
      </c>
      <c r="J33" t="s">
        <v>21</v>
      </c>
      <c r="K33" t="s">
        <v>17</v>
      </c>
      <c r="L33">
        <v>6</v>
      </c>
      <c r="M33" t="str">
        <f>TEXT(Table1[[#This Row],[Date]], "mmm")</f>
        <v>Jan</v>
      </c>
      <c r="N33" t="str">
        <f>"Q"&amp;ROUNDUP(MONTH(Table1[[#This Row],[Date]])/3,0)</f>
        <v>Q1</v>
      </c>
    </row>
    <row r="34" spans="1:14">
      <c r="A34" s="1">
        <v>45227</v>
      </c>
      <c r="B34" t="s">
        <v>18</v>
      </c>
      <c r="C34" s="2">
        <v>2500</v>
      </c>
      <c r="D34" s="2">
        <v>2957.1428571428601</v>
      </c>
      <c r="E34" s="2">
        <v>2857.1428571428573</v>
      </c>
      <c r="F34">
        <v>90</v>
      </c>
      <c r="G34">
        <v>0.92</v>
      </c>
      <c r="H34">
        <v>0.99</v>
      </c>
      <c r="I34">
        <v>0.88</v>
      </c>
      <c r="J34" t="s">
        <v>13</v>
      </c>
      <c r="K34" t="s">
        <v>20</v>
      </c>
      <c r="L34">
        <v>8</v>
      </c>
      <c r="M34" t="str">
        <f>TEXT(Table1[[#This Row],[Date]], "mmm")</f>
        <v>Oct</v>
      </c>
      <c r="N34" t="str">
        <f>"Q"&amp;ROUNDUP(MONTH(Table1[[#This Row],[Date]])/3,0)</f>
        <v>Q4</v>
      </c>
    </row>
    <row r="35" spans="1:14">
      <c r="A35" s="1">
        <v>45103</v>
      </c>
      <c r="B35" t="s">
        <v>18</v>
      </c>
      <c r="C35" s="2">
        <v>2100</v>
      </c>
      <c r="D35" s="2">
        <v>2957.1428571428601</v>
      </c>
      <c r="E35" s="2">
        <v>2857.1428571428573</v>
      </c>
      <c r="F35">
        <v>100</v>
      </c>
      <c r="G35">
        <v>0.75</v>
      </c>
      <c r="H35">
        <v>0.97</v>
      </c>
      <c r="I35">
        <v>0.83</v>
      </c>
      <c r="J35" t="s">
        <v>16</v>
      </c>
      <c r="K35" t="s">
        <v>23</v>
      </c>
      <c r="L35">
        <v>4</v>
      </c>
      <c r="M35" t="str">
        <f>TEXT(Table1[[#This Row],[Date]], "mmm")</f>
        <v>Jun</v>
      </c>
      <c r="N35" t="str">
        <f>"Q"&amp;ROUNDUP(MONTH(Table1[[#This Row],[Date]])/3,0)</f>
        <v>Q2</v>
      </c>
    </row>
    <row r="36" spans="1:14">
      <c r="A36" s="1">
        <v>45243</v>
      </c>
      <c r="B36" t="s">
        <v>18</v>
      </c>
      <c r="C36" s="2">
        <v>2150</v>
      </c>
      <c r="D36" s="2">
        <v>2957.1428571428601</v>
      </c>
      <c r="E36" s="2">
        <v>2857.1428571428573</v>
      </c>
      <c r="F36">
        <v>90</v>
      </c>
      <c r="G36">
        <v>0.77</v>
      </c>
      <c r="H36">
        <v>0.97</v>
      </c>
      <c r="I36">
        <v>0.78</v>
      </c>
      <c r="J36" t="s">
        <v>13</v>
      </c>
      <c r="K36" t="s">
        <v>25</v>
      </c>
      <c r="L36">
        <v>3</v>
      </c>
      <c r="M36" t="str">
        <f>TEXT(Table1[[#This Row],[Date]], "mmm")</f>
        <v>Nov</v>
      </c>
      <c r="N36" t="str">
        <f>"Q"&amp;ROUNDUP(MONTH(Table1[[#This Row],[Date]])/3,0)</f>
        <v>Q4</v>
      </c>
    </row>
    <row r="37" spans="1:14">
      <c r="A37" s="1">
        <v>45107</v>
      </c>
      <c r="B37" t="s">
        <v>18</v>
      </c>
      <c r="C37" s="2">
        <v>2200</v>
      </c>
      <c r="D37" s="2">
        <v>757.142857142857</v>
      </c>
      <c r="E37" s="2">
        <v>857.14285714285711</v>
      </c>
      <c r="F37">
        <v>228</v>
      </c>
      <c r="G37">
        <v>0.79</v>
      </c>
      <c r="H37">
        <v>0.75</v>
      </c>
      <c r="I37">
        <v>0.93</v>
      </c>
      <c r="J37" t="s">
        <v>16</v>
      </c>
      <c r="K37" t="s">
        <v>14</v>
      </c>
      <c r="L37">
        <v>2</v>
      </c>
      <c r="M37" t="str">
        <f>TEXT(Table1[[#This Row],[Date]], "mmm")</f>
        <v>Jun</v>
      </c>
      <c r="N37" t="str">
        <f>"Q"&amp;ROUNDUP(MONTH(Table1[[#This Row],[Date]])/3,0)</f>
        <v>Q2</v>
      </c>
    </row>
    <row r="38" spans="1:14">
      <c r="A38" s="1">
        <v>45030</v>
      </c>
      <c r="B38" t="s">
        <v>15</v>
      </c>
      <c r="C38" s="2">
        <v>1800</v>
      </c>
      <c r="D38" s="2">
        <v>757.142857142857</v>
      </c>
      <c r="E38" s="2">
        <v>857.14285714285711</v>
      </c>
      <c r="F38">
        <v>220</v>
      </c>
      <c r="G38">
        <v>0.81</v>
      </c>
      <c r="H38">
        <v>0.98</v>
      </c>
      <c r="I38">
        <v>0.86</v>
      </c>
      <c r="J38" t="s">
        <v>19</v>
      </c>
      <c r="K38" t="s">
        <v>17</v>
      </c>
      <c r="L38">
        <v>7</v>
      </c>
      <c r="M38" t="str">
        <f>TEXT(Table1[[#This Row],[Date]], "mmm")</f>
        <v>Apr</v>
      </c>
      <c r="N38" t="str">
        <f>"Q"&amp;ROUNDUP(MONTH(Table1[[#This Row],[Date]])/3,0)</f>
        <v>Q2</v>
      </c>
    </row>
    <row r="39" spans="1:14">
      <c r="A39" s="1">
        <v>45266</v>
      </c>
      <c r="B39" t="s">
        <v>24</v>
      </c>
      <c r="C39" s="2">
        <v>1800</v>
      </c>
      <c r="D39" s="2">
        <v>757.142857142857</v>
      </c>
      <c r="E39" s="2">
        <v>857.14285714285711</v>
      </c>
      <c r="F39">
        <v>228</v>
      </c>
      <c r="G39">
        <v>0.86</v>
      </c>
      <c r="H39">
        <v>0.82</v>
      </c>
      <c r="I39">
        <v>0.86</v>
      </c>
      <c r="J39" t="s">
        <v>21</v>
      </c>
      <c r="K39" t="s">
        <v>20</v>
      </c>
      <c r="L39">
        <v>9</v>
      </c>
      <c r="M39" t="str">
        <f>TEXT(Table1[[#This Row],[Date]], "mmm")</f>
        <v>Dec</v>
      </c>
      <c r="N39" t="str">
        <f>"Q"&amp;ROUNDUP(MONTH(Table1[[#This Row],[Date]])/3,0)</f>
        <v>Q4</v>
      </c>
    </row>
    <row r="40" spans="1:14">
      <c r="A40" s="1">
        <v>45054</v>
      </c>
      <c r="B40" t="s">
        <v>12</v>
      </c>
      <c r="C40" s="2">
        <v>1414</v>
      </c>
      <c r="D40" s="2">
        <v>757.142857142857</v>
      </c>
      <c r="E40" s="2">
        <v>857.14285714285711</v>
      </c>
      <c r="F40">
        <v>238</v>
      </c>
      <c r="G40">
        <v>0.72</v>
      </c>
      <c r="H40">
        <v>0.95</v>
      </c>
      <c r="I40">
        <v>0.9</v>
      </c>
      <c r="J40" t="s">
        <v>22</v>
      </c>
      <c r="K40" t="s">
        <v>23</v>
      </c>
      <c r="L40">
        <v>5</v>
      </c>
      <c r="M40" t="str">
        <f>TEXT(Table1[[#This Row],[Date]], "mmm")</f>
        <v>May</v>
      </c>
      <c r="N40" t="str">
        <f>"Q"&amp;ROUNDUP(MONTH(Table1[[#This Row],[Date]])/3,0)</f>
        <v>Q2</v>
      </c>
    </row>
    <row r="41" spans="1:14">
      <c r="A41" s="1">
        <v>45019</v>
      </c>
      <c r="B41" t="s">
        <v>18</v>
      </c>
      <c r="C41" s="2">
        <v>2100</v>
      </c>
      <c r="D41" s="2">
        <v>757.142857142857</v>
      </c>
      <c r="E41" s="2">
        <v>857.14285714285711</v>
      </c>
      <c r="F41">
        <v>228</v>
      </c>
      <c r="G41">
        <v>0.71</v>
      </c>
      <c r="H41">
        <v>0.8</v>
      </c>
      <c r="I41">
        <v>0.76</v>
      </c>
      <c r="J41" t="s">
        <v>22</v>
      </c>
      <c r="K41" t="s">
        <v>25</v>
      </c>
      <c r="L41">
        <v>5</v>
      </c>
      <c r="M41" t="str">
        <f>TEXT(Table1[[#This Row],[Date]], "mmm")</f>
        <v>Apr</v>
      </c>
      <c r="N41" t="str">
        <f>"Q"&amp;ROUNDUP(MONTH(Table1[[#This Row],[Date]])/3,0)</f>
        <v>Q2</v>
      </c>
    </row>
    <row r="42" spans="1:14">
      <c r="A42" s="1">
        <v>45078</v>
      </c>
      <c r="B42" t="s">
        <v>18</v>
      </c>
      <c r="C42" s="2">
        <v>2500</v>
      </c>
      <c r="D42" s="2">
        <v>757.142857142857</v>
      </c>
      <c r="E42" s="2">
        <v>857.14285714285711</v>
      </c>
      <c r="F42">
        <v>230</v>
      </c>
      <c r="G42">
        <v>0.97</v>
      </c>
      <c r="H42">
        <v>0.95</v>
      </c>
      <c r="I42">
        <v>0.85</v>
      </c>
      <c r="J42" t="s">
        <v>22</v>
      </c>
      <c r="K42" t="s">
        <v>14</v>
      </c>
      <c r="L42">
        <v>8</v>
      </c>
      <c r="M42" t="str">
        <f>TEXT(Table1[[#This Row],[Date]], "mmm")</f>
        <v>Jun</v>
      </c>
      <c r="N42" t="str">
        <f>"Q"&amp;ROUNDUP(MONTH(Table1[[#This Row],[Date]])/3,0)</f>
        <v>Q2</v>
      </c>
    </row>
    <row r="43" spans="1:14">
      <c r="A43" s="1">
        <v>45233</v>
      </c>
      <c r="B43" t="s">
        <v>24</v>
      </c>
      <c r="C43" s="2">
        <v>2200</v>
      </c>
      <c r="D43" s="2">
        <v>757.142857142857</v>
      </c>
      <c r="E43" s="2">
        <v>857.14285714285711</v>
      </c>
      <c r="F43">
        <v>228</v>
      </c>
      <c r="G43">
        <v>0.95</v>
      </c>
      <c r="H43">
        <v>0.85</v>
      </c>
      <c r="I43">
        <v>0.91</v>
      </c>
      <c r="J43" t="s">
        <v>19</v>
      </c>
      <c r="K43" t="s">
        <v>17</v>
      </c>
      <c r="L43">
        <v>4</v>
      </c>
      <c r="M43" t="str">
        <f>TEXT(Table1[[#This Row],[Date]], "mmm")</f>
        <v>Nov</v>
      </c>
      <c r="N43" t="str">
        <f>"Q"&amp;ROUNDUP(MONTH(Table1[[#This Row],[Date]])/3,0)</f>
        <v>Q4</v>
      </c>
    </row>
    <row r="44" spans="1:14">
      <c r="A44" s="1">
        <v>45060</v>
      </c>
      <c r="B44" t="s">
        <v>12</v>
      </c>
      <c r="C44" s="2">
        <v>2500</v>
      </c>
      <c r="D44" s="2">
        <v>914.28571428571399</v>
      </c>
      <c r="E44" s="2">
        <v>714.28571428571433</v>
      </c>
      <c r="F44">
        <v>250</v>
      </c>
      <c r="G44">
        <v>0.97</v>
      </c>
      <c r="H44">
        <v>0.7</v>
      </c>
      <c r="I44">
        <v>0.93</v>
      </c>
      <c r="J44" t="s">
        <v>19</v>
      </c>
      <c r="K44" t="s">
        <v>20</v>
      </c>
      <c r="L44">
        <v>3</v>
      </c>
      <c r="M44" t="str">
        <f>TEXT(Table1[[#This Row],[Date]], "mmm")</f>
        <v>May</v>
      </c>
      <c r="N44" t="str">
        <f>"Q"&amp;ROUNDUP(MONTH(Table1[[#This Row],[Date]])/3,0)</f>
        <v>Q2</v>
      </c>
    </row>
    <row r="45" spans="1:14">
      <c r="A45" s="1">
        <v>45225</v>
      </c>
      <c r="B45" t="s">
        <v>18</v>
      </c>
      <c r="C45" s="2">
        <v>2200</v>
      </c>
      <c r="D45" s="2">
        <v>914.28571428571399</v>
      </c>
      <c r="E45" s="2">
        <v>714.28571428571433</v>
      </c>
      <c r="F45">
        <v>240</v>
      </c>
      <c r="G45">
        <v>0.9</v>
      </c>
      <c r="H45">
        <v>0.98</v>
      </c>
      <c r="I45">
        <v>0.96</v>
      </c>
      <c r="J45" t="s">
        <v>19</v>
      </c>
      <c r="K45" t="s">
        <v>23</v>
      </c>
      <c r="L45">
        <v>2</v>
      </c>
      <c r="M45" t="str">
        <f>TEXT(Table1[[#This Row],[Date]], "mmm")</f>
        <v>Oct</v>
      </c>
      <c r="N45" t="str">
        <f>"Q"&amp;ROUNDUP(MONTH(Table1[[#This Row],[Date]])/3,0)</f>
        <v>Q4</v>
      </c>
    </row>
    <row r="46" spans="1:14">
      <c r="A46" s="1">
        <v>45226</v>
      </c>
      <c r="B46" t="s">
        <v>12</v>
      </c>
      <c r="C46" s="2">
        <v>2500</v>
      </c>
      <c r="D46" s="2">
        <v>914.28571428571399</v>
      </c>
      <c r="E46" s="2">
        <v>714.28571428571433</v>
      </c>
      <c r="F46">
        <v>270</v>
      </c>
      <c r="G46">
        <v>0.9</v>
      </c>
      <c r="H46">
        <v>0.95</v>
      </c>
      <c r="I46">
        <v>0.98</v>
      </c>
      <c r="J46" t="s">
        <v>19</v>
      </c>
      <c r="K46" t="s">
        <v>25</v>
      </c>
      <c r="L46">
        <v>3</v>
      </c>
      <c r="M46" t="str">
        <f>TEXT(Table1[[#This Row],[Date]], "mmm")</f>
        <v>Oct</v>
      </c>
      <c r="N46" t="str">
        <f>"Q"&amp;ROUNDUP(MONTH(Table1[[#This Row],[Date]])/3,0)</f>
        <v>Q4</v>
      </c>
    </row>
    <row r="47" spans="1:14">
      <c r="A47" s="1">
        <v>44954</v>
      </c>
      <c r="B47" t="s">
        <v>15</v>
      </c>
      <c r="C47" s="2">
        <v>2000</v>
      </c>
      <c r="D47" s="2">
        <v>914.28571428571399</v>
      </c>
      <c r="E47" s="2">
        <v>714.28571428571433</v>
      </c>
      <c r="F47">
        <v>259</v>
      </c>
      <c r="G47">
        <v>0.96</v>
      </c>
      <c r="H47">
        <v>0.81</v>
      </c>
      <c r="I47">
        <v>0.85</v>
      </c>
      <c r="J47" t="s">
        <v>19</v>
      </c>
      <c r="K47" t="s">
        <v>14</v>
      </c>
      <c r="L47">
        <v>9</v>
      </c>
      <c r="M47" t="str">
        <f>TEXT(Table1[[#This Row],[Date]], "mmm")</f>
        <v>Jan</v>
      </c>
      <c r="N47" t="str">
        <f>"Q"&amp;ROUNDUP(MONTH(Table1[[#This Row],[Date]])/3,0)</f>
        <v>Q1</v>
      </c>
    </row>
    <row r="48" spans="1:14">
      <c r="A48" s="1">
        <v>44955</v>
      </c>
      <c r="B48" t="s">
        <v>15</v>
      </c>
      <c r="C48" s="2">
        <v>2500</v>
      </c>
      <c r="D48" s="2">
        <v>914.28571428571399</v>
      </c>
      <c r="E48" s="2">
        <v>714.28571428571433</v>
      </c>
      <c r="F48">
        <v>260</v>
      </c>
      <c r="G48">
        <v>0.98</v>
      </c>
      <c r="H48">
        <v>0.84</v>
      </c>
      <c r="I48">
        <v>0.89</v>
      </c>
      <c r="J48" t="s">
        <v>19</v>
      </c>
      <c r="K48" t="s">
        <v>14</v>
      </c>
      <c r="L48">
        <v>5</v>
      </c>
      <c r="M48" t="str">
        <f>TEXT(Table1[[#This Row],[Date]], "mmm")</f>
        <v>Jan</v>
      </c>
      <c r="N48" t="str">
        <f>"Q"&amp;ROUNDUP(MONTH(Table1[[#This Row],[Date]])/3,0)</f>
        <v>Q1</v>
      </c>
    </row>
    <row r="49" spans="1:14">
      <c r="A49" s="1">
        <v>44956</v>
      </c>
      <c r="B49" t="s">
        <v>15</v>
      </c>
      <c r="C49" s="2">
        <v>2500</v>
      </c>
      <c r="D49" s="2">
        <v>914.28571428571399</v>
      </c>
      <c r="E49" s="2">
        <v>714.28571428571433</v>
      </c>
      <c r="F49">
        <v>260</v>
      </c>
      <c r="G49">
        <v>0.76</v>
      </c>
      <c r="H49">
        <v>0.7</v>
      </c>
      <c r="I49">
        <v>0.86</v>
      </c>
      <c r="J49" t="s">
        <v>19</v>
      </c>
      <c r="K49" t="s">
        <v>20</v>
      </c>
      <c r="L49">
        <v>6</v>
      </c>
      <c r="M49" t="str">
        <f>TEXT(Table1[[#This Row],[Date]], "mmm")</f>
        <v>Jan</v>
      </c>
      <c r="N49" t="str">
        <f>"Q"&amp;ROUNDUP(MONTH(Table1[[#This Row],[Date]])/3,0)</f>
        <v>Q1</v>
      </c>
    </row>
    <row r="50" spans="1:14">
      <c r="A50" s="1">
        <v>44957</v>
      </c>
      <c r="B50" t="s">
        <v>12</v>
      </c>
      <c r="C50" s="2">
        <v>2500</v>
      </c>
      <c r="D50" s="2">
        <v>914.28571428571399</v>
      </c>
      <c r="E50" s="2">
        <v>714.28571428571433</v>
      </c>
      <c r="F50">
        <v>261</v>
      </c>
      <c r="G50">
        <v>0.91</v>
      </c>
      <c r="H50">
        <v>0.77</v>
      </c>
      <c r="I50">
        <v>0.75</v>
      </c>
      <c r="J50" t="s">
        <v>13</v>
      </c>
      <c r="K50" t="s">
        <v>23</v>
      </c>
      <c r="L50">
        <v>8</v>
      </c>
      <c r="M50" t="str">
        <f>TEXT(Table1[[#This Row],[Date]], "mmm")</f>
        <v>Jan</v>
      </c>
      <c r="N50" t="str">
        <f>"Q"&amp;ROUNDUP(MONTH(Table1[[#This Row],[Date]])/3,0)</f>
        <v>Q1</v>
      </c>
    </row>
    <row r="51" spans="1:14">
      <c r="A51" s="1">
        <v>45231</v>
      </c>
      <c r="B51" t="s">
        <v>12</v>
      </c>
      <c r="C51" s="2">
        <v>2500</v>
      </c>
      <c r="D51" s="2">
        <v>914.28571428571399</v>
      </c>
      <c r="E51" s="2">
        <v>714.28571428571433</v>
      </c>
      <c r="F51">
        <v>242</v>
      </c>
      <c r="G51">
        <v>0.79</v>
      </c>
      <c r="H51">
        <v>0.81</v>
      </c>
      <c r="I51">
        <v>0.74</v>
      </c>
      <c r="J51" t="s">
        <v>16</v>
      </c>
      <c r="K51" t="s">
        <v>25</v>
      </c>
      <c r="L51">
        <v>4</v>
      </c>
      <c r="M51" t="str">
        <f>TEXT(Table1[[#This Row],[Date]], "mmm")</f>
        <v>Nov</v>
      </c>
      <c r="N51" t="str">
        <f>"Q"&amp;ROUNDUP(MONTH(Table1[[#This Row],[Date]])/3,0)</f>
        <v>Q4</v>
      </c>
    </row>
    <row r="52" spans="1:14">
      <c r="A52" s="1">
        <v>45232</v>
      </c>
      <c r="B52" t="s">
        <v>12</v>
      </c>
      <c r="C52" s="2">
        <v>2250</v>
      </c>
      <c r="D52" s="2">
        <v>914.28571428571399</v>
      </c>
      <c r="E52" s="2">
        <v>714.28571428571433</v>
      </c>
      <c r="F52">
        <v>250</v>
      </c>
      <c r="G52">
        <v>0.85</v>
      </c>
      <c r="H52">
        <v>0.82</v>
      </c>
      <c r="I52">
        <v>0.73</v>
      </c>
      <c r="J52" t="s">
        <v>19</v>
      </c>
      <c r="K52" t="s">
        <v>14</v>
      </c>
      <c r="L52">
        <v>3</v>
      </c>
      <c r="M52" t="str">
        <f>TEXT(Table1[[#This Row],[Date]], "mmm")</f>
        <v>Nov</v>
      </c>
      <c r="N52" t="str">
        <f>"Q"&amp;ROUNDUP(MONTH(Table1[[#This Row],[Date]])/3,0)</f>
        <v>Q4</v>
      </c>
    </row>
    <row r="53" spans="1:14">
      <c r="A53" s="1">
        <v>45233</v>
      </c>
      <c r="B53" t="s">
        <v>12</v>
      </c>
      <c r="C53" s="2">
        <v>2500</v>
      </c>
      <c r="D53" s="2">
        <v>914.28571428571399</v>
      </c>
      <c r="E53" s="2">
        <v>714.28571428571433</v>
      </c>
      <c r="F53">
        <v>242</v>
      </c>
      <c r="G53">
        <v>0.88</v>
      </c>
      <c r="H53">
        <v>0.84</v>
      </c>
      <c r="I53">
        <v>0.75</v>
      </c>
      <c r="J53" t="s">
        <v>21</v>
      </c>
      <c r="K53" t="s">
        <v>17</v>
      </c>
      <c r="L53">
        <v>2</v>
      </c>
      <c r="M53" t="str">
        <f>TEXT(Table1[[#This Row],[Date]], "mmm")</f>
        <v>Nov</v>
      </c>
      <c r="N53" t="str">
        <f>"Q"&amp;ROUNDUP(MONTH(Table1[[#This Row],[Date]])/3,0)</f>
        <v>Q4</v>
      </c>
    </row>
    <row r="54" spans="1:14">
      <c r="A54" s="1">
        <v>45060</v>
      </c>
      <c r="B54" t="s">
        <v>12</v>
      </c>
      <c r="C54" s="2">
        <v>2500</v>
      </c>
      <c r="D54" s="2">
        <v>914.28571428571399</v>
      </c>
      <c r="E54" s="2">
        <v>714.28571428571433</v>
      </c>
      <c r="F54">
        <v>242</v>
      </c>
      <c r="G54">
        <v>0.81</v>
      </c>
      <c r="H54">
        <v>0.92</v>
      </c>
      <c r="I54">
        <v>0.91</v>
      </c>
      <c r="J54" t="s">
        <v>13</v>
      </c>
      <c r="K54" t="s">
        <v>20</v>
      </c>
      <c r="L54">
        <v>7</v>
      </c>
      <c r="M54" t="str">
        <f>TEXT(Table1[[#This Row],[Date]], "mmm")</f>
        <v>May</v>
      </c>
      <c r="N54" t="str">
        <f>"Q"&amp;ROUNDUP(MONTH(Table1[[#This Row],[Date]])/3,0)</f>
        <v>Q2</v>
      </c>
    </row>
    <row r="55" spans="1:14">
      <c r="A55" s="1">
        <v>45225</v>
      </c>
      <c r="B55" t="s">
        <v>18</v>
      </c>
      <c r="C55" s="2">
        <v>2500</v>
      </c>
      <c r="D55" s="2">
        <v>914.28571428571399</v>
      </c>
      <c r="E55" s="2">
        <v>714.28571428571433</v>
      </c>
      <c r="F55">
        <v>242</v>
      </c>
      <c r="G55">
        <v>0.84</v>
      </c>
      <c r="H55">
        <v>0.73</v>
      </c>
      <c r="I55">
        <v>0.99</v>
      </c>
      <c r="J55" t="s">
        <v>16</v>
      </c>
      <c r="K55" t="s">
        <v>23</v>
      </c>
      <c r="L55">
        <v>9</v>
      </c>
      <c r="M55" t="str">
        <f>TEXT(Table1[[#This Row],[Date]], "mmm")</f>
        <v>Oct</v>
      </c>
      <c r="N55" t="str">
        <f>"Q"&amp;ROUNDUP(MONTH(Table1[[#This Row],[Date]])/3,0)</f>
        <v>Q4</v>
      </c>
    </row>
    <row r="56" spans="1:14">
      <c r="A56" s="1">
        <v>44995</v>
      </c>
      <c r="B56" t="s">
        <v>18</v>
      </c>
      <c r="C56" s="2">
        <v>2500</v>
      </c>
      <c r="D56" s="2">
        <v>914.28571428571399</v>
      </c>
      <c r="E56" s="2">
        <v>714.28571428571433</v>
      </c>
      <c r="F56">
        <v>240</v>
      </c>
      <c r="G56">
        <v>0.93</v>
      </c>
      <c r="H56">
        <v>0.79</v>
      </c>
      <c r="I56">
        <v>0.72</v>
      </c>
      <c r="J56" t="s">
        <v>19</v>
      </c>
      <c r="K56" t="s">
        <v>25</v>
      </c>
      <c r="L56">
        <v>5</v>
      </c>
      <c r="M56" t="str">
        <f>TEXT(Table1[[#This Row],[Date]], "mmm")</f>
        <v>Mar</v>
      </c>
      <c r="N56" t="str">
        <f>"Q"&amp;ROUNDUP(MONTH(Table1[[#This Row],[Date]])/3,0)</f>
        <v>Q1</v>
      </c>
    </row>
    <row r="57" spans="1:14">
      <c r="A57" s="1">
        <v>45044</v>
      </c>
      <c r="B57" t="s">
        <v>18</v>
      </c>
      <c r="C57" s="2">
        <v>2500</v>
      </c>
      <c r="D57" s="2">
        <v>914.28571428571399</v>
      </c>
      <c r="E57" s="2">
        <v>714.28571428571433</v>
      </c>
      <c r="F57">
        <v>242</v>
      </c>
      <c r="G57">
        <v>0.84</v>
      </c>
      <c r="H57">
        <v>0.79</v>
      </c>
      <c r="I57">
        <v>0.8</v>
      </c>
      <c r="J57" t="s">
        <v>21</v>
      </c>
      <c r="K57" t="s">
        <v>14</v>
      </c>
      <c r="L57">
        <v>6</v>
      </c>
      <c r="M57" t="str">
        <f>TEXT(Table1[[#This Row],[Date]], "mmm")</f>
        <v>Apr</v>
      </c>
      <c r="N57" t="str">
        <f>"Q"&amp;ROUNDUP(MONTH(Table1[[#This Row],[Date]])/3,0)</f>
        <v>Q2</v>
      </c>
    </row>
    <row r="58" spans="1:14">
      <c r="A58" s="1">
        <v>44945</v>
      </c>
      <c r="B58" t="s">
        <v>18</v>
      </c>
      <c r="C58" s="2">
        <v>2200</v>
      </c>
      <c r="D58" s="2">
        <v>385.71428571428601</v>
      </c>
      <c r="E58" s="2">
        <v>285.71428571428572</v>
      </c>
      <c r="F58">
        <v>285</v>
      </c>
      <c r="G58">
        <v>0.85</v>
      </c>
      <c r="H58">
        <v>0.91</v>
      </c>
      <c r="I58">
        <v>0.84</v>
      </c>
      <c r="J58" t="s">
        <v>13</v>
      </c>
      <c r="K58" t="s">
        <v>17</v>
      </c>
      <c r="L58">
        <v>8</v>
      </c>
      <c r="M58" t="str">
        <f>TEXT(Table1[[#This Row],[Date]], "mmm")</f>
        <v>Jan</v>
      </c>
      <c r="N58" t="str">
        <f>"Q"&amp;ROUNDUP(MONTH(Table1[[#This Row],[Date]])/3,0)</f>
        <v>Q1</v>
      </c>
    </row>
    <row r="59" spans="1:14">
      <c r="A59" s="1">
        <v>45160</v>
      </c>
      <c r="B59" t="s">
        <v>15</v>
      </c>
      <c r="C59" s="2">
        <v>2150</v>
      </c>
      <c r="D59" s="2">
        <v>385.71428571428601</v>
      </c>
      <c r="E59" s="2">
        <v>285.71428571428572</v>
      </c>
      <c r="F59">
        <v>275</v>
      </c>
      <c r="G59">
        <v>0.86</v>
      </c>
      <c r="H59">
        <v>0.75</v>
      </c>
      <c r="I59">
        <v>0.96</v>
      </c>
      <c r="J59" t="s">
        <v>19</v>
      </c>
      <c r="K59" t="s">
        <v>20</v>
      </c>
      <c r="L59">
        <v>4</v>
      </c>
      <c r="M59" t="str">
        <f>TEXT(Table1[[#This Row],[Date]], "mmm")</f>
        <v>Aug</v>
      </c>
      <c r="N59" t="str">
        <f>"Q"&amp;ROUNDUP(MONTH(Table1[[#This Row],[Date]])/3,0)</f>
        <v>Q3</v>
      </c>
    </row>
    <row r="60" spans="1:14">
      <c r="A60" s="1">
        <v>45147</v>
      </c>
      <c r="B60" t="s">
        <v>24</v>
      </c>
      <c r="C60" s="2">
        <v>2400</v>
      </c>
      <c r="D60" s="2">
        <v>385.71428571428601</v>
      </c>
      <c r="E60" s="2">
        <v>285.71428571428572</v>
      </c>
      <c r="F60">
        <v>285</v>
      </c>
      <c r="G60">
        <v>0.96</v>
      </c>
      <c r="H60">
        <v>0.77</v>
      </c>
      <c r="I60">
        <v>0.92</v>
      </c>
      <c r="J60" t="s">
        <v>21</v>
      </c>
      <c r="K60" t="s">
        <v>23</v>
      </c>
      <c r="L60">
        <v>3</v>
      </c>
      <c r="M60" t="str">
        <f>TEXT(Table1[[#This Row],[Date]], "mmm")</f>
        <v>Aug</v>
      </c>
      <c r="N60" t="str">
        <f>"Q"&amp;ROUNDUP(MONTH(Table1[[#This Row],[Date]])/3,0)</f>
        <v>Q3</v>
      </c>
    </row>
    <row r="61" spans="1:14">
      <c r="A61" s="1">
        <v>45078</v>
      </c>
      <c r="B61" t="s">
        <v>18</v>
      </c>
      <c r="C61" s="2">
        <v>2450</v>
      </c>
      <c r="D61" s="2">
        <v>385.71428571428601</v>
      </c>
      <c r="E61" s="2">
        <v>285.71428571428572</v>
      </c>
      <c r="F61">
        <v>290</v>
      </c>
      <c r="G61">
        <v>0.99</v>
      </c>
      <c r="H61">
        <v>0.97</v>
      </c>
      <c r="I61">
        <v>0.73</v>
      </c>
      <c r="J61" t="s">
        <v>13</v>
      </c>
      <c r="K61" t="s">
        <v>25</v>
      </c>
      <c r="L61">
        <v>2</v>
      </c>
      <c r="M61" t="str">
        <f>TEXT(Table1[[#This Row],[Date]], "mmm")</f>
        <v>Jun</v>
      </c>
      <c r="N61" t="str">
        <f>"Q"&amp;ROUNDUP(MONTH(Table1[[#This Row],[Date]])/3,0)</f>
        <v>Q2</v>
      </c>
    </row>
    <row r="62" spans="1:14">
      <c r="A62" s="1">
        <v>44986</v>
      </c>
      <c r="B62" t="s">
        <v>15</v>
      </c>
      <c r="C62" s="2">
        <v>2500</v>
      </c>
      <c r="D62" s="2">
        <v>385.71428571428601</v>
      </c>
      <c r="E62" s="2">
        <v>285.71428571428572</v>
      </c>
      <c r="F62">
        <v>310</v>
      </c>
      <c r="G62">
        <v>0.77</v>
      </c>
      <c r="H62">
        <v>0.72</v>
      </c>
      <c r="I62">
        <v>0.85</v>
      </c>
      <c r="J62" t="s">
        <v>16</v>
      </c>
      <c r="K62" t="s">
        <v>14</v>
      </c>
      <c r="L62">
        <v>7</v>
      </c>
      <c r="M62" t="str">
        <f>TEXT(Table1[[#This Row],[Date]], "mmm")</f>
        <v>Mar</v>
      </c>
      <c r="N62" t="str">
        <f>"Q"&amp;ROUNDUP(MONTH(Table1[[#This Row],[Date]])/3,0)</f>
        <v>Q1</v>
      </c>
    </row>
    <row r="63" spans="1:14">
      <c r="A63" s="1">
        <v>45257</v>
      </c>
      <c r="B63" t="s">
        <v>24</v>
      </c>
      <c r="C63" s="2">
        <v>2450</v>
      </c>
      <c r="D63" s="2">
        <v>385.71428571428601</v>
      </c>
      <c r="E63" s="2">
        <v>285.71428571428572</v>
      </c>
      <c r="F63">
        <v>270</v>
      </c>
      <c r="G63">
        <v>0.77</v>
      </c>
      <c r="H63">
        <v>0.96</v>
      </c>
      <c r="I63">
        <v>0.78</v>
      </c>
      <c r="J63" t="s">
        <v>19</v>
      </c>
      <c r="K63" t="s">
        <v>17</v>
      </c>
      <c r="L63">
        <v>9</v>
      </c>
      <c r="M63" t="str">
        <f>TEXT(Table1[[#This Row],[Date]], "mmm")</f>
        <v>Nov</v>
      </c>
      <c r="N63" t="str">
        <f>"Q"&amp;ROUNDUP(MONTH(Table1[[#This Row],[Date]])/3,0)</f>
        <v>Q4</v>
      </c>
    </row>
    <row r="64" spans="1:14">
      <c r="A64" s="1">
        <v>45213</v>
      </c>
      <c r="B64" t="s">
        <v>18</v>
      </c>
      <c r="C64" s="2">
        <v>2400</v>
      </c>
      <c r="D64" s="2">
        <v>385.71428571428601</v>
      </c>
      <c r="E64" s="2">
        <v>285.71428571428572</v>
      </c>
      <c r="F64">
        <v>285</v>
      </c>
      <c r="G64">
        <v>0.78</v>
      </c>
      <c r="H64">
        <v>0.8</v>
      </c>
      <c r="I64">
        <v>0.85</v>
      </c>
      <c r="J64" t="s">
        <v>21</v>
      </c>
      <c r="K64" t="s">
        <v>20</v>
      </c>
      <c r="L64">
        <v>5</v>
      </c>
      <c r="M64" t="str">
        <f>TEXT(Table1[[#This Row],[Date]], "mmm")</f>
        <v>Oct</v>
      </c>
      <c r="N64" t="str">
        <f>"Q"&amp;ROUNDUP(MONTH(Table1[[#This Row],[Date]])/3,0)</f>
        <v>Q4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Y27"/>
  <sheetViews>
    <sheetView showGridLines="0" tabSelected="1" zoomScale="89" zoomScaleNormal="89" workbookViewId="0">
      <selection activeCell="H53" activeCellId="1" sqref="P54 H53"/>
    </sheetView>
  </sheetViews>
  <sheetFormatPr defaultRowHeight="14.25"/>
  <sheetData>
    <row r="27" spans="25:25">
      <c r="Y27" s="1" t="str">
        <f>'Pivot table'!A50</f>
        <v>Best Month</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Sheet3</vt:lpstr>
      <vt:lpstr>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Alpha Bamidele</cp:lastModifiedBy>
  <dcterms:created xsi:type="dcterms:W3CDTF">2025-01-31T08:22:50Z</dcterms:created>
  <dcterms:modified xsi:type="dcterms:W3CDTF">2025-09-05T14:19:22Z</dcterms:modified>
</cp:coreProperties>
</file>