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 516\Project 3\"/>
    </mc:Choice>
  </mc:AlternateContent>
  <xr:revisionPtr revIDLastSave="0" documentId="13_ncr:1_{031A350C-5390-4546-8094-8FEBD2370171}" xr6:coauthVersionLast="45" xr6:coauthVersionMax="45" xr10:uidLastSave="{00000000-0000-0000-0000-000000000000}"/>
  <bookViews>
    <workbookView xWindow="-108" yWindow="-108" windowWidth="23256" windowHeight="12576" xr2:uid="{7B2895D4-3B2F-466F-BBCB-A3A5CF5D3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1" l="1"/>
  <c r="V7" i="1"/>
  <c r="B124" i="1"/>
  <c r="V8" i="1" l="1"/>
  <c r="C131" i="1"/>
  <c r="C132" i="1"/>
  <c r="C133" i="1"/>
  <c r="C134" i="1"/>
  <c r="C135" i="1"/>
  <c r="C136" i="1"/>
  <c r="C137" i="1"/>
  <c r="C138" i="1"/>
  <c r="C139" i="1"/>
  <c r="C140" i="1"/>
  <c r="C130" i="1"/>
  <c r="V45" i="1" l="1"/>
  <c r="Y7" i="1"/>
  <c r="V79" i="1" l="1"/>
  <c r="L5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B12" i="1"/>
  <c r="H2" i="1"/>
  <c r="V22" i="1" s="1"/>
  <c r="V9" i="1" l="1"/>
  <c r="V10" i="1" s="1"/>
  <c r="Y22" i="1"/>
  <c r="V23" i="1"/>
  <c r="Y23" i="1" s="1"/>
  <c r="B6" i="1"/>
  <c r="V24" i="1" l="1"/>
  <c r="Y9" i="1"/>
  <c r="Y10" i="1"/>
  <c r="V15" i="1"/>
  <c r="B8" i="1"/>
  <c r="W29" i="1" l="1"/>
  <c r="W44" i="1" s="1"/>
  <c r="W30" i="1"/>
  <c r="W46" i="1" s="1"/>
  <c r="V11" i="1"/>
  <c r="B9" i="1"/>
  <c r="E52" i="1"/>
  <c r="B52" i="1"/>
  <c r="F52" i="1"/>
  <c r="D52" i="1"/>
  <c r="J52" i="1"/>
  <c r="K52" i="1"/>
  <c r="C52" i="1"/>
  <c r="I52" i="1"/>
  <c r="A52" i="1"/>
  <c r="H52" i="1"/>
  <c r="G52" i="1"/>
  <c r="E8" i="1"/>
  <c r="W31" i="1" l="1"/>
  <c r="W32" i="1" s="1"/>
  <c r="W80" i="1"/>
  <c r="X47" i="1"/>
  <c r="B10" i="1"/>
  <c r="A35" i="1"/>
  <c r="A69" i="1" s="1"/>
  <c r="W78" i="1"/>
  <c r="X43" i="1"/>
  <c r="X45" i="1"/>
  <c r="X79" i="1" l="1"/>
  <c r="Y46" i="1"/>
  <c r="Y44" i="1"/>
  <c r="Y42" i="1"/>
  <c r="X77" i="1"/>
  <c r="E4" i="1"/>
  <c r="B34" i="1" s="1"/>
  <c r="B68" i="1" s="1"/>
  <c r="E5" i="1"/>
  <c r="Y48" i="1"/>
  <c r="X81" i="1"/>
  <c r="E6" i="1" l="1"/>
  <c r="Z41" i="1"/>
  <c r="Y76" i="1"/>
  <c r="Y78" i="1"/>
  <c r="Z43" i="1"/>
  <c r="Z49" i="1"/>
  <c r="Y82" i="1"/>
  <c r="Z47" i="1"/>
  <c r="Y80" i="1"/>
  <c r="Z45" i="1"/>
  <c r="C35" i="1"/>
  <c r="C33" i="1"/>
  <c r="C67" i="1" s="1"/>
  <c r="B36" i="1"/>
  <c r="E7" i="1" l="1"/>
  <c r="E134" i="1" s="1"/>
  <c r="E133" i="1"/>
  <c r="E130" i="1"/>
  <c r="Z79" i="1"/>
  <c r="AA46" i="1"/>
  <c r="Z81" i="1"/>
  <c r="AA48" i="1"/>
  <c r="E137" i="1"/>
  <c r="AA42" i="1"/>
  <c r="Z77" i="1"/>
  <c r="Z83" i="1"/>
  <c r="AA50" i="1"/>
  <c r="Z75" i="1"/>
  <c r="AA40" i="1"/>
  <c r="C37" i="1"/>
  <c r="B70" i="1"/>
  <c r="D36" i="1"/>
  <c r="D70" i="1" s="1"/>
  <c r="C69" i="1"/>
  <c r="D32" i="1"/>
  <c r="D34" i="1"/>
  <c r="E131" i="1" l="1"/>
  <c r="E135" i="1"/>
  <c r="E139" i="1"/>
  <c r="E132" i="1"/>
  <c r="E140" i="1"/>
  <c r="E138" i="1"/>
  <c r="E136" i="1"/>
  <c r="AB41" i="1"/>
  <c r="AA76" i="1"/>
  <c r="AB39" i="1"/>
  <c r="AA74" i="1"/>
  <c r="AA84" i="1"/>
  <c r="AB51" i="1"/>
  <c r="AB45" i="1"/>
  <c r="AA80" i="1"/>
  <c r="AB47" i="1"/>
  <c r="AA82" i="1"/>
  <c r="AB49" i="1"/>
  <c r="AA44" i="1"/>
  <c r="D68" i="1"/>
  <c r="E33" i="1"/>
  <c r="E35" i="1"/>
  <c r="E69" i="1" s="1"/>
  <c r="D66" i="1"/>
  <c r="E31" i="1"/>
  <c r="D38" i="1"/>
  <c r="D72" i="1" s="1"/>
  <c r="C71" i="1"/>
  <c r="F141" i="1" l="1"/>
  <c r="AC52" i="1"/>
  <c r="AB85" i="1"/>
  <c r="AC38" i="1"/>
  <c r="AB73" i="1"/>
  <c r="AC48" i="1"/>
  <c r="AB81" i="1"/>
  <c r="AB79" i="1"/>
  <c r="AC46" i="1"/>
  <c r="AC40" i="1"/>
  <c r="AB75" i="1"/>
  <c r="AB43" i="1"/>
  <c r="AA78" i="1"/>
  <c r="AB83" i="1"/>
  <c r="AC50" i="1"/>
  <c r="F30" i="1"/>
  <c r="E65" i="1"/>
  <c r="F32" i="1"/>
  <c r="E67" i="1"/>
  <c r="E39" i="1"/>
  <c r="E73" i="1" s="1"/>
  <c r="E37" i="1"/>
  <c r="P46" i="1"/>
  <c r="P80" i="1" s="1"/>
  <c r="P116" i="1" s="1"/>
  <c r="F34" i="1"/>
  <c r="N44" i="1"/>
  <c r="N78" i="1" s="1"/>
  <c r="O45" i="1"/>
  <c r="O79" i="1" s="1"/>
  <c r="L42" i="1"/>
  <c r="L76" i="1" s="1"/>
  <c r="M43" i="1"/>
  <c r="M77" i="1" s="1"/>
  <c r="AC74" i="1" l="1"/>
  <c r="AD39" i="1"/>
  <c r="AD49" i="1"/>
  <c r="AC82" i="1"/>
  <c r="AD47" i="1"/>
  <c r="AD45" i="1"/>
  <c r="AC80" i="1"/>
  <c r="AC72" i="1"/>
  <c r="AD37" i="1"/>
  <c r="AC42" i="1"/>
  <c r="AB77" i="1"/>
  <c r="AD51" i="1"/>
  <c r="AC84" i="1"/>
  <c r="AC86" i="1"/>
  <c r="AD53" i="1"/>
  <c r="M41" i="1"/>
  <c r="M75" i="1" s="1"/>
  <c r="G29" i="1"/>
  <c r="F64" i="1"/>
  <c r="N42" i="1"/>
  <c r="N76" i="1" s="1"/>
  <c r="F36" i="1"/>
  <c r="E71" i="1"/>
  <c r="P44" i="1"/>
  <c r="P78" i="1" s="1"/>
  <c r="P114" i="1" s="1"/>
  <c r="O115" i="1" s="1"/>
  <c r="O43" i="1"/>
  <c r="O77" i="1" s="1"/>
  <c r="G33" i="1"/>
  <c r="G67" i="1" s="1"/>
  <c r="F68" i="1"/>
  <c r="G31" i="1"/>
  <c r="F66" i="1"/>
  <c r="F38" i="1"/>
  <c r="F72" i="1" s="1"/>
  <c r="F40" i="1"/>
  <c r="AD79" i="1" l="1"/>
  <c r="AE46" i="1"/>
  <c r="AE52" i="1"/>
  <c r="AD85" i="1"/>
  <c r="AE48" i="1"/>
  <c r="AD81" i="1"/>
  <c r="AE50" i="1"/>
  <c r="AD83" i="1"/>
  <c r="AD87" i="1"/>
  <c r="AE54" i="1"/>
  <c r="AD41" i="1"/>
  <c r="AC76" i="1"/>
  <c r="AD71" i="1"/>
  <c r="AE36" i="1"/>
  <c r="AD73" i="1"/>
  <c r="AE38" i="1"/>
  <c r="AC44" i="1"/>
  <c r="H30" i="1"/>
  <c r="H64" i="1" s="1"/>
  <c r="G65" i="1"/>
  <c r="G35" i="1"/>
  <c r="G69" i="1" s="1"/>
  <c r="F70" i="1"/>
  <c r="G41" i="1"/>
  <c r="F74" i="1"/>
  <c r="H32" i="1"/>
  <c r="H66" i="1" s="1"/>
  <c r="N40" i="1"/>
  <c r="N74" i="1" s="1"/>
  <c r="O41" i="1"/>
  <c r="O75" i="1" s="1"/>
  <c r="H34" i="1"/>
  <c r="H68" i="1" s="1"/>
  <c r="P42" i="1"/>
  <c r="P76" i="1" s="1"/>
  <c r="P112" i="1" s="1"/>
  <c r="O113" i="1" s="1"/>
  <c r="N114" i="1" s="1"/>
  <c r="H28" i="1"/>
  <c r="H62" i="1" s="1"/>
  <c r="G63" i="1"/>
  <c r="G37" i="1"/>
  <c r="G39" i="1"/>
  <c r="G73" i="1" s="1"/>
  <c r="AD43" i="1" l="1"/>
  <c r="AC78" i="1"/>
  <c r="AE40" i="1"/>
  <c r="AD75" i="1"/>
  <c r="AF37" i="1"/>
  <c r="AE72" i="1"/>
  <c r="AF55" i="1"/>
  <c r="AE88" i="1"/>
  <c r="AF53" i="1"/>
  <c r="AE86" i="1"/>
  <c r="AF47" i="1"/>
  <c r="AE80" i="1"/>
  <c r="AF35" i="1"/>
  <c r="AE70" i="1"/>
  <c r="AF49" i="1"/>
  <c r="AE82" i="1"/>
  <c r="AF51" i="1"/>
  <c r="AE84" i="1"/>
  <c r="AE44" i="1"/>
  <c r="I27" i="1"/>
  <c r="I61" i="1" s="1"/>
  <c r="I31" i="1"/>
  <c r="I65" i="1" s="1"/>
  <c r="H42" i="1"/>
  <c r="H76" i="1" s="1"/>
  <c r="G75" i="1"/>
  <c r="I33" i="1"/>
  <c r="I67" i="1" s="1"/>
  <c r="O39" i="1"/>
  <c r="O73" i="1" s="1"/>
  <c r="P40" i="1"/>
  <c r="P74" i="1" s="1"/>
  <c r="P110" i="1" s="1"/>
  <c r="O111" i="1" s="1"/>
  <c r="N112" i="1" s="1"/>
  <c r="M113" i="1" s="1"/>
  <c r="H36" i="1"/>
  <c r="H70" i="1" s="1"/>
  <c r="G71" i="1"/>
  <c r="I29" i="1"/>
  <c r="I63" i="1" s="1"/>
  <c r="H38" i="1"/>
  <c r="H72" i="1" s="1"/>
  <c r="H40" i="1"/>
  <c r="H74" i="1" s="1"/>
  <c r="AG48" i="1" l="1"/>
  <c r="AF81" i="1"/>
  <c r="AG36" i="1"/>
  <c r="AF71" i="1"/>
  <c r="AF39" i="1"/>
  <c r="AE74" i="1"/>
  <c r="AF87" i="1"/>
  <c r="AG54" i="1"/>
  <c r="AF43" i="1"/>
  <c r="AE78" i="1"/>
  <c r="AF45" i="1"/>
  <c r="AF79" i="1" s="1"/>
  <c r="AG50" i="1"/>
  <c r="AF83" i="1"/>
  <c r="AG34" i="1"/>
  <c r="AF69" i="1"/>
  <c r="AG56" i="1"/>
  <c r="AF89" i="1"/>
  <c r="AG52" i="1"/>
  <c r="AF85" i="1"/>
  <c r="AE42" i="1"/>
  <c r="AD77" i="1"/>
  <c r="J28" i="1"/>
  <c r="J62" i="1" s="1"/>
  <c r="J32" i="1"/>
  <c r="J66" i="1" s="1"/>
  <c r="I35" i="1"/>
  <c r="I69" i="1" s="1"/>
  <c r="I43" i="1"/>
  <c r="I77" i="1" s="1"/>
  <c r="J30" i="1"/>
  <c r="J64" i="1" s="1"/>
  <c r="J26" i="1"/>
  <c r="J60" i="1" s="1"/>
  <c r="I41" i="1"/>
  <c r="I75" i="1" s="1"/>
  <c r="P38" i="1"/>
  <c r="P72" i="1" s="1"/>
  <c r="P108" i="1" s="1"/>
  <c r="O109" i="1" s="1"/>
  <c r="N110" i="1" s="1"/>
  <c r="M111" i="1" s="1"/>
  <c r="L112" i="1" s="1"/>
  <c r="I39" i="1"/>
  <c r="I73" i="1" s="1"/>
  <c r="I37" i="1"/>
  <c r="I71" i="1" s="1"/>
  <c r="AG46" i="1" l="1"/>
  <c r="AG80" i="1" s="1"/>
  <c r="AG90" i="1"/>
  <c r="AH57" i="1"/>
  <c r="AH33" i="1"/>
  <c r="AG68" i="1"/>
  <c r="AG42" i="1"/>
  <c r="AF77" i="1"/>
  <c r="AH35" i="1"/>
  <c r="AG70" i="1"/>
  <c r="AG38" i="1"/>
  <c r="AF73" i="1"/>
  <c r="AH55" i="1"/>
  <c r="AG88" i="1"/>
  <c r="AF41" i="1"/>
  <c r="AE76" i="1"/>
  <c r="AH53" i="1"/>
  <c r="AG86" i="1"/>
  <c r="AH51" i="1"/>
  <c r="AG84" i="1"/>
  <c r="AH49" i="1"/>
  <c r="AG82" i="1"/>
  <c r="AG44" i="1"/>
  <c r="J42" i="1"/>
  <c r="J76" i="1" s="1"/>
  <c r="J34" i="1"/>
  <c r="J68" i="1" s="1"/>
  <c r="J36" i="1"/>
  <c r="J70" i="1" s="1"/>
  <c r="K25" i="1"/>
  <c r="K59" i="1" s="1"/>
  <c r="K31" i="1"/>
  <c r="K65" i="1" s="1"/>
  <c r="J44" i="1"/>
  <c r="J78" i="1" s="1"/>
  <c r="K29" i="1"/>
  <c r="K63" i="1" s="1"/>
  <c r="K27" i="1"/>
  <c r="K61" i="1" s="1"/>
  <c r="J40" i="1"/>
  <c r="J74" i="1" s="1"/>
  <c r="J38" i="1"/>
  <c r="J72" i="1" s="1"/>
  <c r="AH47" i="1" l="1"/>
  <c r="AI48" i="1" s="1"/>
  <c r="AI50" i="1"/>
  <c r="AH83" i="1"/>
  <c r="AG40" i="1"/>
  <c r="AF75" i="1"/>
  <c r="AI58" i="1"/>
  <c r="AH91" i="1"/>
  <c r="AI34" i="1"/>
  <c r="AH69" i="1"/>
  <c r="AI52" i="1"/>
  <c r="AH85" i="1"/>
  <c r="AI56" i="1"/>
  <c r="AH89" i="1"/>
  <c r="AH43" i="1"/>
  <c r="AG78" i="1"/>
  <c r="AH45" i="1"/>
  <c r="AH79" i="1" s="1"/>
  <c r="AI54" i="1"/>
  <c r="AH87" i="1"/>
  <c r="AH41" i="1"/>
  <c r="AG76" i="1"/>
  <c r="AH37" i="1"/>
  <c r="AG72" i="1"/>
  <c r="AI32" i="1"/>
  <c r="AH67" i="1"/>
  <c r="K37" i="1"/>
  <c r="K71" i="1" s="1"/>
  <c r="L26" i="1"/>
  <c r="L60" i="1" s="1"/>
  <c r="L30" i="1"/>
  <c r="L64" i="1" s="1"/>
  <c r="K45" i="1"/>
  <c r="K79" i="1" s="1"/>
  <c r="L24" i="1"/>
  <c r="L58" i="1" s="1"/>
  <c r="L28" i="1"/>
  <c r="L62" i="1" s="1"/>
  <c r="K33" i="1"/>
  <c r="K67" i="1" s="1"/>
  <c r="K35" i="1"/>
  <c r="K69" i="1" s="1"/>
  <c r="K43" i="1"/>
  <c r="K77" i="1" s="1"/>
  <c r="K41" i="1"/>
  <c r="K75" i="1" s="1"/>
  <c r="K39" i="1"/>
  <c r="K73" i="1" s="1"/>
  <c r="AH81" i="1" l="1"/>
  <c r="AJ57" i="1"/>
  <c r="AI90" i="1"/>
  <c r="AJ33" i="1"/>
  <c r="AI68" i="1"/>
  <c r="AJ55" i="1"/>
  <c r="AI88" i="1"/>
  <c r="AI42" i="1"/>
  <c r="AH77" i="1"/>
  <c r="AJ31" i="1"/>
  <c r="AI66" i="1"/>
  <c r="AJ49" i="1"/>
  <c r="AI82" i="1"/>
  <c r="AJ53" i="1"/>
  <c r="AI86" i="1"/>
  <c r="AH39" i="1"/>
  <c r="AG74" i="1"/>
  <c r="AI92" i="1"/>
  <c r="AJ59" i="1"/>
  <c r="AI46" i="1"/>
  <c r="AJ47" i="1" s="1"/>
  <c r="AI36" i="1"/>
  <c r="AH71" i="1"/>
  <c r="AI40" i="1"/>
  <c r="AH75" i="1"/>
  <c r="AJ51" i="1"/>
  <c r="AI84" i="1"/>
  <c r="AI44" i="1"/>
  <c r="L32" i="1"/>
  <c r="L66" i="1" s="1"/>
  <c r="L46" i="1"/>
  <c r="L80" i="1" s="1"/>
  <c r="M27" i="1"/>
  <c r="M61" i="1" s="1"/>
  <c r="M25" i="1"/>
  <c r="M59" i="1" s="1"/>
  <c r="L44" i="1"/>
  <c r="L78" i="1" s="1"/>
  <c r="L34" i="1"/>
  <c r="L68" i="1" s="1"/>
  <c r="L36" i="1"/>
  <c r="L70" i="1" s="1"/>
  <c r="L40" i="1"/>
  <c r="L74" i="1" s="1"/>
  <c r="M29" i="1"/>
  <c r="M63" i="1" s="1"/>
  <c r="M23" i="1"/>
  <c r="M57" i="1" s="1"/>
  <c r="L38" i="1"/>
  <c r="L72" i="1" s="1"/>
  <c r="AK48" i="1" l="1"/>
  <c r="AJ81" i="1"/>
  <c r="AK56" i="1"/>
  <c r="AK90" i="1" s="1"/>
  <c r="AK126" i="1" s="1"/>
  <c r="AJ89" i="1"/>
  <c r="AJ35" i="1"/>
  <c r="AI70" i="1"/>
  <c r="AI38" i="1"/>
  <c r="AH73" i="1"/>
  <c r="AI80" i="1"/>
  <c r="AJ45" i="1"/>
  <c r="AK52" i="1"/>
  <c r="AK86" i="1" s="1"/>
  <c r="AK122" i="1" s="1"/>
  <c r="AJ85" i="1"/>
  <c r="AK60" i="1"/>
  <c r="AK94" i="1" s="1"/>
  <c r="AJ93" i="1"/>
  <c r="AK32" i="1"/>
  <c r="AK66" i="1" s="1"/>
  <c r="AJ67" i="1"/>
  <c r="AK54" i="1"/>
  <c r="AK88" i="1" s="1"/>
  <c r="AK124" i="1" s="1"/>
  <c r="AJ87" i="1"/>
  <c r="AJ83" i="1"/>
  <c r="AK50" i="1"/>
  <c r="AJ91" i="1"/>
  <c r="AK58" i="1"/>
  <c r="AK92" i="1" s="1"/>
  <c r="AJ41" i="1"/>
  <c r="AI76" i="1"/>
  <c r="AJ43" i="1"/>
  <c r="AI78" i="1"/>
  <c r="AJ39" i="1"/>
  <c r="AI74" i="1"/>
  <c r="AK30" i="1"/>
  <c r="AK64" i="1" s="1"/>
  <c r="AJ65" i="1"/>
  <c r="N24" i="1"/>
  <c r="N58" i="1" s="1"/>
  <c r="N26" i="1"/>
  <c r="N60" i="1" s="1"/>
  <c r="N28" i="1"/>
  <c r="N62" i="1" s="1"/>
  <c r="M35" i="1"/>
  <c r="M69" i="1" s="1"/>
  <c r="M33" i="1"/>
  <c r="M67" i="1" s="1"/>
  <c r="M39" i="1"/>
  <c r="M73" i="1" s="1"/>
  <c r="M37" i="1"/>
  <c r="M71" i="1" s="1"/>
  <c r="M47" i="1"/>
  <c r="M81" i="1" s="1"/>
  <c r="N22" i="1"/>
  <c r="N56" i="1" s="1"/>
  <c r="M45" i="1"/>
  <c r="M79" i="1" s="1"/>
  <c r="M31" i="1"/>
  <c r="M65" i="1" s="1"/>
  <c r="AK34" i="1" l="1"/>
  <c r="AK68" i="1" s="1"/>
  <c r="AJ69" i="1"/>
  <c r="AJ125" i="1"/>
  <c r="AK38" i="1"/>
  <c r="AK72" i="1" s="1"/>
  <c r="AJ73" i="1"/>
  <c r="AJ79" i="1"/>
  <c r="AK46" i="1"/>
  <c r="AK80" i="1" s="1"/>
  <c r="AK42" i="1"/>
  <c r="AK76" i="1" s="1"/>
  <c r="AJ77" i="1"/>
  <c r="AK40" i="1"/>
  <c r="AK74" i="1" s="1"/>
  <c r="AJ75" i="1"/>
  <c r="AK84" i="1"/>
  <c r="AK120" i="1" s="1"/>
  <c r="AJ121" i="1" s="1"/>
  <c r="AJ37" i="1"/>
  <c r="AI72" i="1"/>
  <c r="AJ123" i="1"/>
  <c r="AI124" i="1" s="1"/>
  <c r="AK82" i="1"/>
  <c r="AK118" i="1" s="1"/>
  <c r="AK100" i="1"/>
  <c r="AK44" i="1"/>
  <c r="AK78" i="1" s="1"/>
  <c r="AK102" i="1"/>
  <c r="N34" i="1"/>
  <c r="N68" i="1" s="1"/>
  <c r="N48" i="1"/>
  <c r="N82" i="1" s="1"/>
  <c r="O27" i="1"/>
  <c r="O61" i="1" s="1"/>
  <c r="N36" i="1"/>
  <c r="N70" i="1" s="1"/>
  <c r="N30" i="1"/>
  <c r="N64" i="1" s="1"/>
  <c r="O25" i="1"/>
  <c r="O59" i="1" s="1"/>
  <c r="O21" i="1"/>
  <c r="O55" i="1" s="1"/>
  <c r="N38" i="1"/>
  <c r="N72" i="1" s="1"/>
  <c r="N46" i="1"/>
  <c r="N80" i="1" s="1"/>
  <c r="N32" i="1"/>
  <c r="N66" i="1" s="1"/>
  <c r="O23" i="1"/>
  <c r="O57" i="1" s="1"/>
  <c r="AI122" i="1" l="1"/>
  <c r="AH123" i="1" s="1"/>
  <c r="AJ101" i="1"/>
  <c r="AJ119" i="1"/>
  <c r="AI120" i="1" s="1"/>
  <c r="AK36" i="1"/>
  <c r="AK70" i="1" s="1"/>
  <c r="AK106" i="1" s="1"/>
  <c r="AJ71" i="1"/>
  <c r="AK130" i="1"/>
  <c r="AK114" i="1"/>
  <c r="AK128" i="1"/>
  <c r="AK108" i="1"/>
  <c r="AK104" i="1"/>
  <c r="AJ103" i="1" s="1"/>
  <c r="AI102" i="1" s="1"/>
  <c r="AK112" i="1"/>
  <c r="AK116" i="1"/>
  <c r="AJ117" i="1" s="1"/>
  <c r="AK110" i="1"/>
  <c r="O37" i="1"/>
  <c r="O71" i="1" s="1"/>
  <c r="P22" i="1"/>
  <c r="P56" i="1" s="1"/>
  <c r="P92" i="1" s="1"/>
  <c r="P20" i="1"/>
  <c r="P54" i="1" s="1"/>
  <c r="P90" i="1" s="1"/>
  <c r="P26" i="1"/>
  <c r="P60" i="1" s="1"/>
  <c r="P96" i="1" s="1"/>
  <c r="O35" i="1"/>
  <c r="O69" i="1" s="1"/>
  <c r="P24" i="1"/>
  <c r="P58" i="1" s="1"/>
  <c r="P94" i="1" s="1"/>
  <c r="O49" i="1"/>
  <c r="O83" i="1" s="1"/>
  <c r="O31" i="1"/>
  <c r="O65" i="1" s="1"/>
  <c r="O47" i="1"/>
  <c r="O81" i="1" s="1"/>
  <c r="O29" i="1"/>
  <c r="O63" i="1" s="1"/>
  <c r="O33" i="1"/>
  <c r="O67" i="1" s="1"/>
  <c r="AJ115" i="1" l="1"/>
  <c r="AI116" i="1" s="1"/>
  <c r="AJ105" i="1"/>
  <c r="AI104" i="1" s="1"/>
  <c r="AJ111" i="1"/>
  <c r="AH121" i="1"/>
  <c r="AG122" i="1" s="1"/>
  <c r="AJ113" i="1"/>
  <c r="AJ109" i="1"/>
  <c r="AI118" i="1"/>
  <c r="AH119" i="1" s="1"/>
  <c r="AG120" i="1" s="1"/>
  <c r="AJ107" i="1"/>
  <c r="AI108" i="1" s="1"/>
  <c r="AJ127" i="1"/>
  <c r="AJ129" i="1"/>
  <c r="O91" i="1"/>
  <c r="O95" i="1"/>
  <c r="O93" i="1"/>
  <c r="P50" i="1"/>
  <c r="P84" i="1" s="1"/>
  <c r="P120" i="1" s="1"/>
  <c r="P32" i="1"/>
  <c r="P66" i="1" s="1"/>
  <c r="P102" i="1" s="1"/>
  <c r="P30" i="1"/>
  <c r="P64" i="1" s="1"/>
  <c r="P100" i="1" s="1"/>
  <c r="P28" i="1"/>
  <c r="P62" i="1" s="1"/>
  <c r="P98" i="1" s="1"/>
  <c r="P48" i="1"/>
  <c r="P82" i="1" s="1"/>
  <c r="P118" i="1" s="1"/>
  <c r="O117" i="1" s="1"/>
  <c r="P34" i="1"/>
  <c r="P68" i="1" s="1"/>
  <c r="P104" i="1" s="1"/>
  <c r="P36" i="1"/>
  <c r="AI110" i="1" l="1"/>
  <c r="AH109" i="1" s="1"/>
  <c r="AI114" i="1"/>
  <c r="AH115" i="1" s="1"/>
  <c r="AF121" i="1"/>
  <c r="N92" i="1"/>
  <c r="AI106" i="1"/>
  <c r="AH107" i="1" s="1"/>
  <c r="AI112" i="1"/>
  <c r="P70" i="1"/>
  <c r="P106" i="1" s="1"/>
  <c r="O107" i="1" s="1"/>
  <c r="N108" i="1" s="1"/>
  <c r="M109" i="1" s="1"/>
  <c r="L110" i="1" s="1"/>
  <c r="K111" i="1" s="1"/>
  <c r="AH103" i="1"/>
  <c r="AH117" i="1"/>
  <c r="AI128" i="1"/>
  <c r="AI126" i="1"/>
  <c r="N94" i="1"/>
  <c r="M93" i="1" s="1"/>
  <c r="O99" i="1"/>
  <c r="O101" i="1"/>
  <c r="O97" i="1"/>
  <c r="N96" i="1" s="1"/>
  <c r="O119" i="1"/>
  <c r="N118" i="1" s="1"/>
  <c r="O103" i="1"/>
  <c r="N116" i="1"/>
  <c r="AH113" i="1" l="1"/>
  <c r="AG114" i="1" s="1"/>
  <c r="O105" i="1"/>
  <c r="N106" i="1" s="1"/>
  <c r="M107" i="1" s="1"/>
  <c r="L108" i="1" s="1"/>
  <c r="K109" i="1" s="1"/>
  <c r="J110" i="1" s="1"/>
  <c r="AH105" i="1"/>
  <c r="AG106" i="1" s="1"/>
  <c r="AF107" i="1" s="1"/>
  <c r="AG108" i="1"/>
  <c r="AH111" i="1"/>
  <c r="AG118" i="1"/>
  <c r="AF119" i="1" s="1"/>
  <c r="AE120" i="1" s="1"/>
  <c r="AG116" i="1"/>
  <c r="AH127" i="1"/>
  <c r="AH125" i="1"/>
  <c r="N102" i="1"/>
  <c r="N100" i="1"/>
  <c r="N98" i="1"/>
  <c r="M95" i="1"/>
  <c r="L94" i="1" s="1"/>
  <c r="M115" i="1"/>
  <c r="M117" i="1"/>
  <c r="AG112" i="1" l="1"/>
  <c r="AF113" i="1" s="1"/>
  <c r="N104" i="1"/>
  <c r="M105" i="1" s="1"/>
  <c r="L106" i="1" s="1"/>
  <c r="K107" i="1" s="1"/>
  <c r="J108" i="1" s="1"/>
  <c r="I109" i="1" s="1"/>
  <c r="AG104" i="1"/>
  <c r="AF105" i="1" s="1"/>
  <c r="AE106" i="1" s="1"/>
  <c r="AG110" i="1"/>
  <c r="AG126" i="1"/>
  <c r="AG124" i="1"/>
  <c r="AF117" i="1"/>
  <c r="AE118" i="1" s="1"/>
  <c r="AD119" i="1" s="1"/>
  <c r="AF115" i="1"/>
  <c r="M99" i="1"/>
  <c r="M97" i="1"/>
  <c r="M101" i="1"/>
  <c r="L114" i="1"/>
  <c r="L116" i="1"/>
  <c r="M103" i="1" l="1"/>
  <c r="L104" i="1" s="1"/>
  <c r="K105" i="1" s="1"/>
  <c r="J106" i="1" s="1"/>
  <c r="I107" i="1" s="1"/>
  <c r="H108" i="1" s="1"/>
  <c r="AF111" i="1"/>
  <c r="AE112" i="1" s="1"/>
  <c r="AF109" i="1"/>
  <c r="AE116" i="1"/>
  <c r="AD117" i="1" s="1"/>
  <c r="AC118" i="1" s="1"/>
  <c r="AE114" i="1"/>
  <c r="AF125" i="1"/>
  <c r="AF123" i="1"/>
  <c r="L100" i="1"/>
  <c r="L98" i="1"/>
  <c r="L96" i="1"/>
  <c r="K115" i="1"/>
  <c r="K113" i="1"/>
  <c r="L102" i="1" l="1"/>
  <c r="K103" i="1" s="1"/>
  <c r="J104" i="1" s="1"/>
  <c r="I105" i="1" s="1"/>
  <c r="H106" i="1" s="1"/>
  <c r="G107" i="1" s="1"/>
  <c r="AE110" i="1"/>
  <c r="AD111" i="1" s="1"/>
  <c r="AE108" i="1"/>
  <c r="AD115" i="1"/>
  <c r="AC116" i="1" s="1"/>
  <c r="AB117" i="1" s="1"/>
  <c r="AD113" i="1"/>
  <c r="AE124" i="1"/>
  <c r="AE122" i="1"/>
  <c r="K99" i="1"/>
  <c r="K97" i="1"/>
  <c r="K95" i="1"/>
  <c r="J114" i="1"/>
  <c r="J112" i="1"/>
  <c r="K101" i="1" l="1"/>
  <c r="J102" i="1" s="1"/>
  <c r="I103" i="1" s="1"/>
  <c r="H104" i="1" s="1"/>
  <c r="G105" i="1" s="1"/>
  <c r="F106" i="1" s="1"/>
  <c r="AD109" i="1"/>
  <c r="AC110" i="1" s="1"/>
  <c r="AD107" i="1"/>
  <c r="AD123" i="1"/>
  <c r="AD121" i="1"/>
  <c r="AC114" i="1"/>
  <c r="AB115" i="1" s="1"/>
  <c r="AA116" i="1" s="1"/>
  <c r="AC112" i="1"/>
  <c r="J96" i="1"/>
  <c r="J98" i="1"/>
  <c r="J100" i="1"/>
  <c r="I101" i="1" s="1"/>
  <c r="H102" i="1" s="1"/>
  <c r="G103" i="1" s="1"/>
  <c r="F104" i="1" s="1"/>
  <c r="E105" i="1" s="1"/>
  <c r="I113" i="1"/>
  <c r="I111" i="1"/>
  <c r="AC108" i="1" l="1"/>
  <c r="AB109" i="1" s="1"/>
  <c r="AB113" i="1"/>
  <c r="AA114" i="1" s="1"/>
  <c r="Z115" i="1" s="1"/>
  <c r="AB111" i="1"/>
  <c r="AC122" i="1"/>
  <c r="AC120" i="1"/>
  <c r="I97" i="1"/>
  <c r="I99" i="1"/>
  <c r="H100" i="1" s="1"/>
  <c r="G101" i="1" s="1"/>
  <c r="F102" i="1" s="1"/>
  <c r="E103" i="1" s="1"/>
  <c r="D104" i="1" s="1"/>
  <c r="H112" i="1"/>
  <c r="H110" i="1"/>
  <c r="AA112" i="1" l="1"/>
  <c r="Z113" i="1" s="1"/>
  <c r="Y114" i="1" s="1"/>
  <c r="AA110" i="1"/>
  <c r="AB121" i="1"/>
  <c r="AB119" i="1"/>
  <c r="H98" i="1"/>
  <c r="G99" i="1" s="1"/>
  <c r="F100" i="1" s="1"/>
  <c r="E101" i="1" s="1"/>
  <c r="D102" i="1" s="1"/>
  <c r="C103" i="1" s="1"/>
  <c r="G111" i="1"/>
  <c r="G109" i="1"/>
  <c r="Z111" i="1" l="1"/>
  <c r="Y112" i="1" s="1"/>
  <c r="X113" i="1" s="1"/>
  <c r="AA120" i="1"/>
  <c r="AA118" i="1"/>
  <c r="F110" i="1"/>
  <c r="F108" i="1"/>
  <c r="Z119" i="1" l="1"/>
  <c r="Z117" i="1"/>
  <c r="E109" i="1"/>
  <c r="E107" i="1"/>
  <c r="Y118" i="1" l="1"/>
  <c r="Y116" i="1"/>
  <c r="D108" i="1"/>
  <c r="D106" i="1"/>
  <c r="X117" i="1" l="1"/>
  <c r="X115" i="1"/>
  <c r="C107" i="1"/>
  <c r="C105" i="1"/>
  <c r="W116" i="1" l="1"/>
  <c r="W114" i="1"/>
  <c r="B106" i="1"/>
  <c r="B104" i="1"/>
  <c r="V115" i="1" l="1"/>
  <c r="A105" i="1"/>
</calcChain>
</file>

<file path=xl/sharedStrings.xml><?xml version="1.0" encoding="utf-8"?>
<sst xmlns="http://schemas.openxmlformats.org/spreadsheetml/2006/main" count="62" uniqueCount="48">
  <si>
    <t>S</t>
  </si>
  <si>
    <t>K</t>
  </si>
  <si>
    <t>r</t>
  </si>
  <si>
    <t>σ</t>
  </si>
  <si>
    <t>Div</t>
  </si>
  <si>
    <t>T</t>
  </si>
  <si>
    <t>N</t>
  </si>
  <si>
    <t>h</t>
  </si>
  <si>
    <t>4 months</t>
  </si>
  <si>
    <r>
      <t>F</t>
    </r>
    <r>
      <rPr>
        <b/>
        <vertAlign val="superscript"/>
        <sz val="11"/>
        <color rgb="FF00B0F0"/>
        <rFont val="Calibri"/>
        <family val="2"/>
      </rPr>
      <t>P</t>
    </r>
  </si>
  <si>
    <r>
      <t>σ</t>
    </r>
    <r>
      <rPr>
        <b/>
        <vertAlign val="subscript"/>
        <sz val="11"/>
        <color rgb="FF00B0F0"/>
        <rFont val="Calibri"/>
        <family val="2"/>
      </rPr>
      <t>P</t>
    </r>
  </si>
  <si>
    <t>u</t>
  </si>
  <si>
    <t>d</t>
  </si>
  <si>
    <t>p*</t>
  </si>
  <si>
    <t>1-p*</t>
  </si>
  <si>
    <t>PV</t>
  </si>
  <si>
    <t>Prepaid Fwd Tree</t>
  </si>
  <si>
    <t>Stock Price Tree</t>
  </si>
  <si>
    <t>PV Div</t>
  </si>
  <si>
    <t>T(days)</t>
  </si>
  <si>
    <t>t</t>
  </si>
  <si>
    <t>Period</t>
  </si>
  <si>
    <t>ti1</t>
  </si>
  <si>
    <t>ti2</t>
  </si>
  <si>
    <t xml:space="preserve">C(38.800,40,0.49, 0.004,0.43) </t>
  </si>
  <si>
    <t>d1</t>
  </si>
  <si>
    <t>Sigma^2/2</t>
  </si>
  <si>
    <t>d2</t>
  </si>
  <si>
    <t>N(d1)</t>
  </si>
  <si>
    <t>N(d2)</t>
  </si>
  <si>
    <t>European Option with Black Scholes model</t>
  </si>
  <si>
    <t>Probability that the strike price will be paid (Black Scholes)</t>
  </si>
  <si>
    <t>C(39.5,40,0.49,0.004,0.43)</t>
  </si>
  <si>
    <t>European Option</t>
  </si>
  <si>
    <t>American Option</t>
  </si>
  <si>
    <t>Price Call</t>
  </si>
  <si>
    <t>1(a)</t>
  </si>
  <si>
    <t>1(b)</t>
  </si>
  <si>
    <t>1(c)</t>
  </si>
  <si>
    <t>1(d)(i)</t>
  </si>
  <si>
    <t>1(d)(ii)</t>
  </si>
  <si>
    <t>Risk Neutral Probablity</t>
  </si>
  <si>
    <t>Factorial Multiplier</t>
  </si>
  <si>
    <t>Total</t>
  </si>
  <si>
    <t xml:space="preserve">After Morgan Stanley suspends dividends </t>
  </si>
  <si>
    <t>Node(In the Money)</t>
  </si>
  <si>
    <t>American Call Option</t>
  </si>
  <si>
    <t>European Call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</si>
</sst>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\ [$€-1];[Red]\-#,##0\ [$€-1]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F0"/>
      <name val="Calibri"/>
      <family val="2"/>
    </font>
    <font>
      <b/>
      <vertAlign val="superscript"/>
      <sz val="11"/>
      <color rgb="FF00B0F0"/>
      <name val="Calibri"/>
      <family val="2"/>
    </font>
    <font>
      <b/>
      <vertAlign val="subscript"/>
      <sz val="11"/>
      <color rgb="FF00B0F0"/>
      <name val="Calibri"/>
      <family val="2"/>
    </font>
    <font>
      <sz val="11"/>
      <color rgb="FF7030A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164" fontId="6" fillId="0" borderId="0" xfId="0" applyNumberFormat="1" applyFont="1"/>
    <xf numFmtId="164" fontId="1" fillId="0" borderId="0" xfId="0" applyNumberFormat="1" applyFont="1"/>
    <xf numFmtId="0" fontId="7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9" fillId="2" borderId="0" xfId="0" applyFont="1" applyFill="1" applyBorder="1"/>
    <xf numFmtId="0" fontId="3" fillId="0" borderId="0" xfId="0" applyFont="1" applyBorder="1"/>
    <xf numFmtId="164" fontId="0" fillId="0" borderId="0" xfId="0" applyNumberFormat="1" applyBorder="1"/>
    <xf numFmtId="0" fontId="7" fillId="0" borderId="0" xfId="0" applyFont="1" applyBorder="1"/>
    <xf numFmtId="164" fontId="7" fillId="0" borderId="0" xfId="0" applyNumberFormat="1" applyFont="1" applyBorder="1"/>
    <xf numFmtId="0" fontId="6" fillId="0" borderId="0" xfId="0" applyFont="1" applyBorder="1"/>
    <xf numFmtId="164" fontId="8" fillId="0" borderId="0" xfId="0" applyNumberFormat="1" applyFont="1" applyBorder="1"/>
    <xf numFmtId="164" fontId="6" fillId="0" borderId="0" xfId="0" applyNumberFormat="1" applyFont="1" applyBorder="1"/>
    <xf numFmtId="164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8" fillId="0" borderId="0" xfId="0" applyFont="1" applyBorder="1"/>
    <xf numFmtId="164" fontId="12" fillId="0" borderId="0" xfId="0" applyNumberFormat="1" applyFont="1"/>
    <xf numFmtId="0" fontId="13" fillId="0" borderId="0" xfId="0" applyFont="1"/>
    <xf numFmtId="0" fontId="13" fillId="0" borderId="0" xfId="0" applyFont="1" applyBorder="1"/>
    <xf numFmtId="164" fontId="12" fillId="0" borderId="0" xfId="0" applyNumberFormat="1" applyFont="1" applyBorder="1"/>
    <xf numFmtId="0" fontId="14" fillId="0" borderId="0" xfId="0" applyFont="1"/>
    <xf numFmtId="164" fontId="15" fillId="0" borderId="0" xfId="0" applyNumberFormat="1" applyFont="1"/>
    <xf numFmtId="0" fontId="9" fillId="0" borderId="0" xfId="0" applyFont="1"/>
    <xf numFmtId="0" fontId="15" fillId="0" borderId="0" xfId="0" applyFont="1"/>
    <xf numFmtId="165" fontId="15" fillId="2" borderId="0" xfId="0" applyNumberFormat="1" applyFont="1" applyFill="1"/>
    <xf numFmtId="164" fontId="12" fillId="2" borderId="0" xfId="0" applyNumberFormat="1" applyFont="1" applyFill="1"/>
    <xf numFmtId="166" fontId="0" fillId="0" borderId="0" xfId="0" applyNumberForma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8603-E59A-4698-A807-9BD2F6097B88}">
  <dimension ref="A2:AL145"/>
  <sheetViews>
    <sheetView tabSelected="1" topLeftCell="A105" zoomScale="76" zoomScaleNormal="142" workbookViewId="0">
      <selection activeCell="X11" sqref="X11"/>
    </sheetView>
  </sheetViews>
  <sheetFormatPr defaultRowHeight="14.4" x14ac:dyDescent="0.3"/>
  <cols>
    <col min="4" max="4" width="9" customWidth="1"/>
    <col min="5" max="5" width="8.88671875" customWidth="1"/>
    <col min="10" max="10" width="9.33203125" customWidth="1"/>
    <col min="21" max="21" width="25.44140625" customWidth="1"/>
    <col min="22" max="22" width="14" customWidth="1"/>
  </cols>
  <sheetData>
    <row r="2" spans="1:25" x14ac:dyDescent="0.3">
      <c r="A2" s="1" t="s">
        <v>0</v>
      </c>
      <c r="B2">
        <v>39.5</v>
      </c>
      <c r="D2" t="s">
        <v>19</v>
      </c>
      <c r="E2">
        <v>157</v>
      </c>
      <c r="G2" s="1" t="s">
        <v>20</v>
      </c>
      <c r="H2">
        <f>157/365</f>
        <v>0.43013698630136987</v>
      </c>
    </row>
    <row r="3" spans="1:25" x14ac:dyDescent="0.3">
      <c r="A3" s="1" t="s">
        <v>1</v>
      </c>
      <c r="B3">
        <v>40</v>
      </c>
      <c r="D3" s="2" t="s">
        <v>4</v>
      </c>
      <c r="E3">
        <v>0.35</v>
      </c>
      <c r="U3" s="41" t="s">
        <v>38</v>
      </c>
    </row>
    <row r="4" spans="1:25" x14ac:dyDescent="0.3">
      <c r="A4" s="1" t="s">
        <v>2</v>
      </c>
      <c r="B4">
        <v>4.0000000000000001E-3</v>
      </c>
      <c r="D4" s="2" t="s">
        <v>11</v>
      </c>
      <c r="E4" s="3">
        <f>EXP($B$4*$B$8+$B$10*SQRT($B$8))</f>
        <v>1.0882673232189655</v>
      </c>
      <c r="U4" s="50" t="s">
        <v>30</v>
      </c>
      <c r="V4" s="47"/>
    </row>
    <row r="5" spans="1:25" x14ac:dyDescent="0.3">
      <c r="A5" s="2" t="s">
        <v>3</v>
      </c>
      <c r="B5">
        <v>0.49</v>
      </c>
      <c r="D5" s="2" t="s">
        <v>12</v>
      </c>
      <c r="E5" s="3">
        <f>EXP($B$4*$B$8-$B$10*SQRT($B$8))</f>
        <v>0.91910269780938836</v>
      </c>
    </row>
    <row r="6" spans="1:25" x14ac:dyDescent="0.3">
      <c r="A6" s="2" t="s">
        <v>5</v>
      </c>
      <c r="B6">
        <f>E2/365</f>
        <v>0.43013698630136987</v>
      </c>
      <c r="D6" s="2" t="s">
        <v>13</v>
      </c>
      <c r="E6" s="4">
        <f>(EXP($B$4*$B$8)-E5)/(E4-E5)</f>
        <v>0.47889451928544563</v>
      </c>
      <c r="U6" s="1" t="s">
        <v>22</v>
      </c>
      <c r="V6">
        <f>15/365</f>
        <v>4.1095890410958902E-2</v>
      </c>
    </row>
    <row r="7" spans="1:25" x14ac:dyDescent="0.3">
      <c r="A7" s="2" t="s">
        <v>6</v>
      </c>
      <c r="B7">
        <v>15</v>
      </c>
      <c r="D7" s="2" t="s">
        <v>14</v>
      </c>
      <c r="E7" s="4">
        <f>1-E6</f>
        <v>0.52110548071455431</v>
      </c>
      <c r="U7" s="1" t="s">
        <v>23</v>
      </c>
      <c r="V7">
        <f>106/365</f>
        <v>0.29041095890410956</v>
      </c>
      <c r="X7" t="s">
        <v>26</v>
      </c>
      <c r="Y7">
        <f>(B5^2)/2</f>
        <v>0.12004999999999999</v>
      </c>
    </row>
    <row r="8" spans="1:25" ht="16.2" x14ac:dyDescent="0.3">
      <c r="A8" s="2" t="s">
        <v>7</v>
      </c>
      <c r="B8">
        <f>B6/B7</f>
        <v>2.8675799086757991E-2</v>
      </c>
      <c r="C8" t="s">
        <v>8</v>
      </c>
      <c r="D8" s="2" t="s">
        <v>15</v>
      </c>
      <c r="E8" s="4">
        <f>EXP(-B4*B8)</f>
        <v>0.99988530338181303</v>
      </c>
      <c r="U8" s="2" t="s">
        <v>9</v>
      </c>
      <c r="V8">
        <f>$B$2-$E$3*EXP(-$B$4*$V$6)-$E$3*EXP(-$B$4*$V$7)</f>
        <v>38.800463868804002</v>
      </c>
    </row>
    <row r="9" spans="1:25" ht="16.2" x14ac:dyDescent="0.3">
      <c r="A9" s="2" t="s">
        <v>9</v>
      </c>
      <c r="B9" s="3">
        <f>B2-E3*EXP(-B4*2*B8)-E3*EXP(-B4*11*B8)</f>
        <v>38.800521611855714</v>
      </c>
      <c r="U9" s="2" t="s">
        <v>25</v>
      </c>
      <c r="V9">
        <f>(LN($V$8/$B$3)+($B$4+$Y$7)*$H$2)/($B$5*SQRT($H$2))</f>
        <v>7.1293369195376308E-2</v>
      </c>
      <c r="X9" s="1" t="s">
        <v>28</v>
      </c>
      <c r="Y9">
        <f>NORMDIST(V9,0,1,TRUE)</f>
        <v>0.52841786379092603</v>
      </c>
    </row>
    <row r="10" spans="1:25" ht="15.6" x14ac:dyDescent="0.35">
      <c r="A10" s="2" t="s">
        <v>10</v>
      </c>
      <c r="B10" s="4">
        <f>B5*B2/B9</f>
        <v>0.49883350006526644</v>
      </c>
      <c r="U10" s="2" t="s">
        <v>27</v>
      </c>
      <c r="V10">
        <f>$V$9-$B$5*SQRT($H$2)</f>
        <v>-0.25007229544687959</v>
      </c>
      <c r="X10" s="1" t="s">
        <v>29</v>
      </c>
      <c r="Y10">
        <f>NORMDIST($V$10,0,1,TRUE)</f>
        <v>0.40126572022542223</v>
      </c>
    </row>
    <row r="11" spans="1:25" x14ac:dyDescent="0.3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U11" s="1" t="s">
        <v>24</v>
      </c>
      <c r="V11" s="13">
        <f>$V$8*$Y$9-$B$3*EXP(-$B$4*$H$2)*$Y$10</f>
        <v>4.4798215554497141</v>
      </c>
    </row>
    <row r="12" spans="1:25" x14ac:dyDescent="0.3">
      <c r="A12" s="2" t="s">
        <v>21</v>
      </c>
      <c r="B12" s="4">
        <f>10.466*B11</f>
        <v>10.465999999999999</v>
      </c>
      <c r="C12" s="4">
        <f>10.466*C11</f>
        <v>20.931999999999999</v>
      </c>
      <c r="D12" s="4">
        <f t="shared" ref="D12:P12" si="0">10.466*D11</f>
        <v>31.397999999999996</v>
      </c>
      <c r="E12" s="4">
        <f t="shared" si="0"/>
        <v>41.863999999999997</v>
      </c>
      <c r="F12" s="4">
        <f t="shared" si="0"/>
        <v>52.33</v>
      </c>
      <c r="G12" s="4">
        <f t="shared" si="0"/>
        <v>62.795999999999992</v>
      </c>
      <c r="H12" s="4">
        <f t="shared" si="0"/>
        <v>73.262</v>
      </c>
      <c r="I12" s="4">
        <f t="shared" si="0"/>
        <v>83.727999999999994</v>
      </c>
      <c r="J12" s="4">
        <f t="shared" si="0"/>
        <v>94.193999999999988</v>
      </c>
      <c r="K12" s="4">
        <f t="shared" si="0"/>
        <v>104.66</v>
      </c>
      <c r="L12" s="4">
        <f t="shared" si="0"/>
        <v>115.12599999999999</v>
      </c>
      <c r="M12" s="4">
        <f t="shared" si="0"/>
        <v>125.59199999999998</v>
      </c>
      <c r="N12" s="4">
        <f t="shared" si="0"/>
        <v>136.05799999999999</v>
      </c>
      <c r="O12" s="4">
        <f t="shared" si="0"/>
        <v>146.524</v>
      </c>
      <c r="P12" s="4">
        <f t="shared" si="0"/>
        <v>156.98999999999998</v>
      </c>
    </row>
    <row r="13" spans="1:25" x14ac:dyDescent="0.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U13" s="42" t="s">
        <v>40</v>
      </c>
    </row>
    <row r="14" spans="1:25" x14ac:dyDescent="0.3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U14" s="1" t="s">
        <v>31</v>
      </c>
    </row>
    <row r="15" spans="1:25" x14ac:dyDescent="0.3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8"/>
      <c r="U15" s="1" t="s">
        <v>29</v>
      </c>
      <c r="V15" s="13">
        <f>NORMDIST($V$10,0,1,TRUE)</f>
        <v>0.40126572022542223</v>
      </c>
    </row>
    <row r="16" spans="1:25" x14ac:dyDescent="0.3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8"/>
    </row>
    <row r="17" spans="1:38" x14ac:dyDescent="0.3">
      <c r="A17" s="39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8"/>
      <c r="U17" s="45"/>
    </row>
    <row r="18" spans="1:38" ht="33.6" x14ac:dyDescent="0.65">
      <c r="A18" s="2"/>
      <c r="B18" s="4"/>
      <c r="Q18" s="8"/>
      <c r="U18" s="14" t="s">
        <v>44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</row>
    <row r="19" spans="1:38" x14ac:dyDescent="0.3">
      <c r="A19" s="2"/>
      <c r="B19" s="4"/>
      <c r="Q19" s="8"/>
      <c r="U19" s="17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O21*$E$4</f>
        <v>137.99755757586195</v>
      </c>
      <c r="Q20" s="8"/>
      <c r="U20" s="51" t="s">
        <v>33</v>
      </c>
      <c r="V20" s="52"/>
      <c r="W20" s="52"/>
      <c r="X20" s="52"/>
      <c r="Y20" s="5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9"/>
    </row>
    <row r="21" spans="1:3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N22*$E$4</f>
        <v>126.80483428251945</v>
      </c>
      <c r="P21" s="8"/>
      <c r="Q21" s="8"/>
      <c r="U21" s="17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9"/>
    </row>
    <row r="22" spans="1:3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M23*$E$4</f>
        <v>116.51993180080591</v>
      </c>
      <c r="O22" s="8"/>
      <c r="P22" s="8">
        <f>O23*$E$4</f>
        <v>116.54666528433604</v>
      </c>
      <c r="Q22" s="8"/>
      <c r="U22" s="20" t="s">
        <v>25</v>
      </c>
      <c r="V22" s="18">
        <f>(LN($B$2/$B$3)+($B$4+$Y$7)*$H$2)/($B$5*SQRT($H$2))</f>
        <v>0.12689504645501196</v>
      </c>
      <c r="W22" s="18"/>
      <c r="X22" s="18" t="s">
        <v>28</v>
      </c>
      <c r="Y22" s="18">
        <f>NORMDIST($V$22,0,1,TRUE)</f>
        <v>0.55048826634783898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9"/>
    </row>
    <row r="23" spans="1:3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L24*$E$4</f>
        <v>107.06921848590821</v>
      </c>
      <c r="N23" s="8"/>
      <c r="O23" s="8">
        <f>N24*$E$4</f>
        <v>107.09378366668665</v>
      </c>
      <c r="P23" s="8"/>
      <c r="Q23" s="8"/>
      <c r="U23" s="20" t="s">
        <v>27</v>
      </c>
      <c r="V23" s="18">
        <f>$V$22-$B$5*SQRT($H$2)</f>
        <v>-0.19447061818724395</v>
      </c>
      <c r="W23" s="18"/>
      <c r="X23" s="18" t="s">
        <v>29</v>
      </c>
      <c r="Y23" s="18">
        <f>NORMDIST($V$23,0,1,TRUE)</f>
        <v>0.42290369991113369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9"/>
    </row>
    <row r="24" spans="1:3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>K25*$E$4</f>
        <v>98.385034817741456</v>
      </c>
      <c r="M24" s="8"/>
      <c r="N24" s="8">
        <f>M25*$E$4</f>
        <v>98.407607562741077</v>
      </c>
      <c r="O24" s="8"/>
      <c r="P24" s="8">
        <f>O25*$E$4</f>
        <v>98.430185486666716</v>
      </c>
      <c r="Q24" s="8"/>
      <c r="U24" s="20" t="s">
        <v>32</v>
      </c>
      <c r="V24" s="21">
        <f>$B$2*$Y$22-$B$3*EXP(-$B$4*$H$2)*$Y$23</f>
        <v>4.8572185440125182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9"/>
    </row>
    <row r="25" spans="1:3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>
        <f>J26*$E$4</f>
        <v>90.4052090131037</v>
      </c>
      <c r="L25" s="8"/>
      <c r="M25" s="8">
        <f>L26*$E$4</f>
        <v>90.425950925056782</v>
      </c>
      <c r="N25" s="8"/>
      <c r="O25" s="8">
        <f>N26*$E$4</f>
        <v>90.446697595882895</v>
      </c>
      <c r="P25" s="8"/>
      <c r="Q25" s="8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</row>
    <row r="26" spans="1:38" x14ac:dyDescent="0.3">
      <c r="A26" s="8"/>
      <c r="B26" s="8"/>
      <c r="C26" s="8"/>
      <c r="D26" s="8"/>
      <c r="E26" s="8"/>
      <c r="F26" s="8"/>
      <c r="G26" s="8"/>
      <c r="H26" s="8"/>
      <c r="I26" s="8"/>
      <c r="J26" s="8">
        <f>I27*$E$4</f>
        <v>83.072611925621203</v>
      </c>
      <c r="K26" s="8"/>
      <c r="L26" s="8">
        <f>K27*$E$4</f>
        <v>83.091671499965244</v>
      </c>
      <c r="M26" s="8"/>
      <c r="N26" s="8">
        <f>M27*$E$4</f>
        <v>83.110735447199048</v>
      </c>
      <c r="O26" s="8"/>
      <c r="P26" s="8">
        <f t="shared" ref="P26:P28" si="1">O27*$E$4</f>
        <v>83.129803768325885</v>
      </c>
      <c r="Q26" s="8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9"/>
    </row>
    <row r="27" spans="1:38" x14ac:dyDescent="0.3">
      <c r="A27" s="8"/>
      <c r="B27" s="8"/>
      <c r="C27" s="8"/>
      <c r="D27" s="8"/>
      <c r="E27" s="8"/>
      <c r="F27" s="8"/>
      <c r="G27" s="8"/>
      <c r="H27" s="8"/>
      <c r="I27" s="8">
        <f>H28*$E$4</f>
        <v>76.334748046924986</v>
      </c>
      <c r="J27" s="8"/>
      <c r="K27" s="8">
        <f>J28*$E$4</f>
        <v>76.352261734910826</v>
      </c>
      <c r="L27" s="8"/>
      <c r="M27" s="8">
        <f>L28*$E$4</f>
        <v>76.369779441109529</v>
      </c>
      <c r="N27" s="8"/>
      <c r="O27" s="8">
        <f>N28*$E$4</f>
        <v>76.387301166443009</v>
      </c>
      <c r="P27" s="8"/>
      <c r="Q27" s="8"/>
      <c r="U27" s="53" t="s">
        <v>34</v>
      </c>
      <c r="V27" s="54"/>
      <c r="W27" s="54"/>
      <c r="X27" s="54"/>
      <c r="Y27" s="54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9"/>
    </row>
    <row r="28" spans="1:38" x14ac:dyDescent="0.3">
      <c r="A28" s="8"/>
      <c r="B28" s="8"/>
      <c r="C28" s="8"/>
      <c r="D28" s="8"/>
      <c r="E28" s="8"/>
      <c r="F28" s="8"/>
      <c r="G28" s="8"/>
      <c r="H28" s="8">
        <f>G29*$E$4</f>
        <v>70.143379680955476</v>
      </c>
      <c r="I28" s="8"/>
      <c r="J28" s="8">
        <f>I29*$E$4</f>
        <v>70.159472866528702</v>
      </c>
      <c r="K28" s="8"/>
      <c r="L28" s="8">
        <f>K29*$E$4</f>
        <v>70.175569744405067</v>
      </c>
      <c r="M28" s="8"/>
      <c r="N28" s="8">
        <f>M29*$E$4</f>
        <v>70.191670315431736</v>
      </c>
      <c r="O28" s="8"/>
      <c r="P28" s="8">
        <f t="shared" si="1"/>
        <v>70.20777458045599</v>
      </c>
      <c r="Q28" s="8"/>
      <c r="U28" s="17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</row>
    <row r="29" spans="1:38" x14ac:dyDescent="0.3">
      <c r="A29" s="8"/>
      <c r="B29" s="8"/>
      <c r="C29" s="8"/>
      <c r="D29" s="8"/>
      <c r="E29" s="8"/>
      <c r="F29" s="8"/>
      <c r="G29" s="8">
        <f>F30*$E$4</f>
        <v>64.454181600785077</v>
      </c>
      <c r="H29" s="8"/>
      <c r="I29" s="8">
        <f>H30*$E$4</f>
        <v>64.468969498234415</v>
      </c>
      <c r="J29" s="8"/>
      <c r="K29" s="8">
        <f>J30*$E$4</f>
        <v>64.483760788511105</v>
      </c>
      <c r="L29" s="8"/>
      <c r="M29" s="8">
        <f>L30*$E$4</f>
        <v>64.498555472393591</v>
      </c>
      <c r="N29" s="8"/>
      <c r="O29" s="8">
        <f>N30*$E$4</f>
        <v>64.513353550660455</v>
      </c>
      <c r="P29" s="8"/>
      <c r="Q29" s="8"/>
      <c r="U29" s="17"/>
      <c r="V29" s="22" t="s">
        <v>11</v>
      </c>
      <c r="W29" s="23">
        <f>EXP($B$4*$B$8+$B$5*SQRT($B$8))</f>
        <v>1.086640645983481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9"/>
    </row>
    <row r="30" spans="1:38" x14ac:dyDescent="0.3">
      <c r="A30" s="8"/>
      <c r="B30" s="8"/>
      <c r="C30" s="8"/>
      <c r="D30" s="8"/>
      <c r="E30" s="8"/>
      <c r="F30" s="8">
        <f>E31*$E$4</f>
        <v>59.22642371557869</v>
      </c>
      <c r="G30" s="8"/>
      <c r="H30" s="8">
        <f>G31*$E$4</f>
        <v>59.240012194377812</v>
      </c>
      <c r="I30" s="8"/>
      <c r="J30" s="8">
        <f>I31*$E$4</f>
        <v>59.253603790818417</v>
      </c>
      <c r="K30" s="8"/>
      <c r="L30" s="8">
        <f>K31*$E$4</f>
        <v>59.267198505615809</v>
      </c>
      <c r="M30" s="8"/>
      <c r="N30" s="8">
        <f>M31*$E$4</f>
        <v>59.280796339485434</v>
      </c>
      <c r="O30" s="8"/>
      <c r="P30" s="8">
        <f>O31*$E$4</f>
        <v>59.294397293142936</v>
      </c>
      <c r="Q30" s="8"/>
      <c r="U30" s="17"/>
      <c r="V30" s="22" t="s">
        <v>12</v>
      </c>
      <c r="W30" s="23">
        <f>EXP($B$4*$B$8-$B$5*SQRT($B$8))</f>
        <v>0.92047857440771474</v>
      </c>
      <c r="X30" s="24"/>
      <c r="Y30" s="24"/>
      <c r="Z30" s="24"/>
      <c r="AA30" s="24"/>
      <c r="AB30" s="25"/>
      <c r="AC30" s="25"/>
      <c r="AD30" s="25"/>
      <c r="AE30" s="25"/>
      <c r="AF30" s="25"/>
      <c r="AG30" s="25"/>
      <c r="AH30" s="25"/>
      <c r="AI30" s="25"/>
      <c r="AJ30" s="25"/>
      <c r="AK30" s="25">
        <f t="shared" ref="AB30:AK42" si="2">AJ31*$W$29</f>
        <v>137.36822405331333</v>
      </c>
      <c r="AL30" s="19"/>
    </row>
    <row r="31" spans="1:38" x14ac:dyDescent="0.3">
      <c r="A31" s="8"/>
      <c r="B31" s="8"/>
      <c r="C31" s="8"/>
      <c r="D31" s="8"/>
      <c r="E31" s="8">
        <f>D32*$E$4</f>
        <v>54.422679475842358</v>
      </c>
      <c r="F31" s="8"/>
      <c r="G31" s="8">
        <f>F32*$E$4</f>
        <v>54.43516581859032</v>
      </c>
      <c r="H31" s="8"/>
      <c r="I31" s="8">
        <f>H32*$E$4</f>
        <v>54.447655026113708</v>
      </c>
      <c r="J31" s="8"/>
      <c r="K31" s="8">
        <f>J32*$E$4</f>
        <v>54.460147099069808</v>
      </c>
      <c r="L31" s="8"/>
      <c r="M31" s="8">
        <f t="shared" ref="M31:P42" si="3">L32*$E$4</f>
        <v>54.472642038116042</v>
      </c>
      <c r="N31" s="8"/>
      <c r="O31" s="8">
        <f t="shared" si="3"/>
        <v>54.485139843909998</v>
      </c>
      <c r="P31" s="8"/>
      <c r="Q31" s="8"/>
      <c r="U31" s="17"/>
      <c r="V31" s="2" t="s">
        <v>13</v>
      </c>
      <c r="W31" s="4">
        <f>(EXP($B$4*$B$8)-W30)/(W29-W30)</f>
        <v>0.4792678293673247</v>
      </c>
      <c r="X31" s="24"/>
      <c r="Y31" s="24"/>
      <c r="Z31" s="24"/>
      <c r="AA31" s="24"/>
      <c r="AB31" s="25"/>
      <c r="AC31" s="25"/>
      <c r="AD31" s="25"/>
      <c r="AE31" s="25"/>
      <c r="AF31" s="25"/>
      <c r="AG31" s="25"/>
      <c r="AH31" s="25"/>
      <c r="AI31" s="25"/>
      <c r="AJ31" s="25">
        <f t="shared" si="2"/>
        <v>126.41550319423777</v>
      </c>
      <c r="AK31" s="25"/>
      <c r="AL31" s="19"/>
    </row>
    <row r="32" spans="1:38" x14ac:dyDescent="0.3">
      <c r="A32" s="8" t="s">
        <v>16</v>
      </c>
      <c r="B32" s="8"/>
      <c r="C32" s="8"/>
      <c r="D32" s="9">
        <f>C33*$E$4</f>
        <v>50.00855792937579</v>
      </c>
      <c r="E32" s="8"/>
      <c r="F32" s="8">
        <f>E33*$E$4</f>
        <v>50.020031528262344</v>
      </c>
      <c r="G32" s="8"/>
      <c r="H32" s="8">
        <f>G33*$E$4</f>
        <v>50.031507759567759</v>
      </c>
      <c r="I32" s="8"/>
      <c r="J32" s="8">
        <f>I33*$E$4</f>
        <v>50.042986623896013</v>
      </c>
      <c r="K32" s="8"/>
      <c r="L32" s="8">
        <f t="shared" ref="G32:P44" si="4">K33*$E$4</f>
        <v>50.054468121851201</v>
      </c>
      <c r="M32" s="8"/>
      <c r="N32" s="8">
        <f t="shared" si="3"/>
        <v>50.065952254037569</v>
      </c>
      <c r="O32" s="8"/>
      <c r="P32" s="8">
        <f t="shared" si="3"/>
        <v>50.077439021059469</v>
      </c>
      <c r="Q32" s="8"/>
      <c r="U32" s="17"/>
      <c r="V32" s="2" t="s">
        <v>14</v>
      </c>
      <c r="W32" s="4">
        <f>1-W31</f>
        <v>0.5207321706326753</v>
      </c>
      <c r="X32" s="24"/>
      <c r="Y32" s="24"/>
      <c r="Z32" s="24"/>
      <c r="AA32" s="24"/>
      <c r="AB32" s="25"/>
      <c r="AC32" s="25"/>
      <c r="AD32" s="25"/>
      <c r="AE32" s="25"/>
      <c r="AF32" s="25"/>
      <c r="AG32" s="25"/>
      <c r="AH32" s="25"/>
      <c r="AI32" s="25">
        <f t="shared" si="2"/>
        <v>116.33607086344857</v>
      </c>
      <c r="AJ32" s="25"/>
      <c r="AK32" s="25">
        <f t="shared" si="2"/>
        <v>116.36276216326591</v>
      </c>
      <c r="AL32" s="19"/>
    </row>
    <row r="33" spans="1:38" x14ac:dyDescent="0.3">
      <c r="A33" s="8"/>
      <c r="B33" s="8"/>
      <c r="C33" s="9">
        <f>B34*$E$4</f>
        <v>45.952457509664463</v>
      </c>
      <c r="D33" s="8"/>
      <c r="E33" s="8">
        <f>D34*$E$4</f>
        <v>45.96300050644637</v>
      </c>
      <c r="F33" s="8"/>
      <c r="G33" s="8">
        <f>F34*$E$4</f>
        <v>45.97354592213658</v>
      </c>
      <c r="H33" s="8"/>
      <c r="I33" s="8">
        <f>H34*$E$4</f>
        <v>45.984093757290076</v>
      </c>
      <c r="J33" s="8"/>
      <c r="K33" s="8">
        <f t="shared" si="4"/>
        <v>45.994644012461968</v>
      </c>
      <c r="L33" s="8"/>
      <c r="M33" s="8">
        <f t="shared" si="3"/>
        <v>46.005196688207477</v>
      </c>
      <c r="N33" s="8"/>
      <c r="O33" s="8">
        <f t="shared" si="3"/>
        <v>46.015751785081953</v>
      </c>
      <c r="P33" s="8"/>
      <c r="Q33" s="8"/>
      <c r="U33" s="17"/>
      <c r="V33" s="24"/>
      <c r="W33" s="24"/>
      <c r="X33" s="24"/>
      <c r="Y33" s="24"/>
      <c r="Z33" s="24"/>
      <c r="AA33" s="24"/>
      <c r="AB33" s="25"/>
      <c r="AC33" s="25"/>
      <c r="AD33" s="25"/>
      <c r="AE33" s="25"/>
      <c r="AF33" s="25"/>
      <c r="AG33" s="25"/>
      <c r="AH33" s="25">
        <f t="shared" si="2"/>
        <v>107.06029752656345</v>
      </c>
      <c r="AI33" s="25"/>
      <c r="AJ33" s="25">
        <f t="shared" si="2"/>
        <v>107.08486066058204</v>
      </c>
      <c r="AK33" s="25"/>
      <c r="AL33" s="19"/>
    </row>
    <row r="34" spans="1:38" x14ac:dyDescent="0.3">
      <c r="A34" s="8"/>
      <c r="B34" s="9">
        <f>A35*$E$4</f>
        <v>42.225339794033836</v>
      </c>
      <c r="C34" s="8"/>
      <c r="D34" s="9">
        <f>C33*$E$5</f>
        <v>42.235027668103896</v>
      </c>
      <c r="E34" s="8"/>
      <c r="F34" s="8">
        <f>E35*$E$4</f>
        <v>42.244717764889138</v>
      </c>
      <c r="G34" s="8"/>
      <c r="H34" s="8">
        <f>G33*$E$5</f>
        <v>42.254410084899533</v>
      </c>
      <c r="I34" s="8"/>
      <c r="J34" s="8">
        <f t="shared" si="4"/>
        <v>42.264104628645171</v>
      </c>
      <c r="K34" s="8"/>
      <c r="L34" s="8">
        <f t="shared" si="4"/>
        <v>42.27380139663623</v>
      </c>
      <c r="M34" s="8"/>
      <c r="N34" s="8">
        <f t="shared" si="3"/>
        <v>42.283500389383029</v>
      </c>
      <c r="O34" s="8"/>
      <c r="P34" s="8">
        <f t="shared" si="3"/>
        <v>42.293201607396</v>
      </c>
      <c r="Q34" s="8"/>
      <c r="U34" s="17"/>
      <c r="V34" s="24"/>
      <c r="W34" s="24"/>
      <c r="X34" s="24"/>
      <c r="Y34" s="24"/>
      <c r="Z34" s="24"/>
      <c r="AA34" s="24"/>
      <c r="AB34" s="25"/>
      <c r="AC34" s="25"/>
      <c r="AD34" s="25"/>
      <c r="AE34" s="25"/>
      <c r="AF34" s="25"/>
      <c r="AG34" s="25">
        <f t="shared" si="2"/>
        <v>98.524105390579109</v>
      </c>
      <c r="AH34" s="25"/>
      <c r="AI34" s="25">
        <f t="shared" si="2"/>
        <v>98.546710042916928</v>
      </c>
      <c r="AJ34" s="25"/>
      <c r="AK34" s="25">
        <f t="shared" si="2"/>
        <v>98.569319881501329</v>
      </c>
      <c r="AL34" s="19"/>
    </row>
    <row r="35" spans="1:38" x14ac:dyDescent="0.3">
      <c r="A35" s="9">
        <f>$B$9</f>
        <v>38.800521611855714</v>
      </c>
      <c r="B35" s="8"/>
      <c r="C35" s="9">
        <f>B34*$E$5</f>
        <v>38.809423720614625</v>
      </c>
      <c r="D35" s="8"/>
      <c r="E35" s="8">
        <f>D36*$E$4</f>
        <v>38.818327871808449</v>
      </c>
      <c r="F35" s="8"/>
      <c r="G35" s="8">
        <f t="shared" si="4"/>
        <v>38.827234065905806</v>
      </c>
      <c r="H35" s="8"/>
      <c r="I35" s="8">
        <f t="shared" si="4"/>
        <v>38.836142303375397</v>
      </c>
      <c r="J35" s="8"/>
      <c r="K35" s="8">
        <f>J34*$E$5</f>
        <v>38.845052584686037</v>
      </c>
      <c r="L35" s="8"/>
      <c r="M35" s="8">
        <f t="shared" ref="L35:M36" si="5">L34*$E$5</f>
        <v>38.853964910306651</v>
      </c>
      <c r="N35" s="8"/>
      <c r="O35" s="8">
        <f t="shared" si="3"/>
        <v>38.862879280706267</v>
      </c>
      <c r="P35" s="8"/>
      <c r="Q35" s="8"/>
      <c r="U35" s="17"/>
      <c r="V35" s="24"/>
      <c r="W35" s="24"/>
      <c r="X35" s="24"/>
      <c r="Y35" s="24"/>
      <c r="Z35" s="24"/>
      <c r="AA35" s="24"/>
      <c r="AB35" s="25"/>
      <c r="AC35" s="25"/>
      <c r="AD35" s="25"/>
      <c r="AE35" s="25"/>
      <c r="AF35" s="25">
        <f t="shared" si="2"/>
        <v>90.66852574929068</v>
      </c>
      <c r="AG35" s="25"/>
      <c r="AH35" s="25">
        <f t="shared" si="2"/>
        <v>90.689328074715718</v>
      </c>
      <c r="AI35" s="25"/>
      <c r="AJ35" s="25">
        <f t="shared" si="2"/>
        <v>90.710135172874601</v>
      </c>
      <c r="AK35" s="25"/>
      <c r="AL35" s="19"/>
    </row>
    <row r="36" spans="1:38" x14ac:dyDescent="0.3">
      <c r="A36" s="8"/>
      <c r="B36" s="9">
        <f>A35*$E$5</f>
        <v>35.661664089868061</v>
      </c>
      <c r="C36" s="8"/>
      <c r="D36" s="9">
        <f>C35*$E$5</f>
        <v>35.669846042044568</v>
      </c>
      <c r="E36" s="8"/>
      <c r="F36" s="8">
        <f>E37*$E$4</f>
        <v>35.678029871428521</v>
      </c>
      <c r="G36" s="8"/>
      <c r="H36" s="8">
        <f t="shared" si="4"/>
        <v>35.686215578450614</v>
      </c>
      <c r="I36" s="8"/>
      <c r="J36" s="8">
        <f>I35*$E$5</f>
        <v>35.694403163541644</v>
      </c>
      <c r="K36" s="8"/>
      <c r="L36" s="8">
        <f t="shared" si="5"/>
        <v>35.702592627132489</v>
      </c>
      <c r="M36" s="8"/>
      <c r="N36" s="8">
        <f t="shared" si="3"/>
        <v>35.710783969654152</v>
      </c>
      <c r="O36" s="8"/>
      <c r="P36" s="8">
        <f t="shared" si="3"/>
        <v>35.718977191537711</v>
      </c>
      <c r="Q36" s="8"/>
      <c r="U36" s="17"/>
      <c r="V36" s="24"/>
      <c r="W36" s="24"/>
      <c r="X36" s="24"/>
      <c r="Y36" s="24"/>
      <c r="Z36" s="24"/>
      <c r="AA36" s="24"/>
      <c r="AB36" s="25"/>
      <c r="AC36" s="25"/>
      <c r="AD36" s="25"/>
      <c r="AE36" s="25">
        <f t="shared" si="2"/>
        <v>83.439291622696231</v>
      </c>
      <c r="AF36" s="25"/>
      <c r="AG36" s="25">
        <f t="shared" si="2"/>
        <v>83.458435325356277</v>
      </c>
      <c r="AH36" s="25"/>
      <c r="AI36" s="25">
        <f t="shared" si="2"/>
        <v>83.477583420207864</v>
      </c>
      <c r="AJ36" s="25"/>
      <c r="AK36" s="25">
        <f t="shared" si="2"/>
        <v>83.496735908258685</v>
      </c>
      <c r="AL36" s="19"/>
    </row>
    <row r="37" spans="1:38" x14ac:dyDescent="0.3">
      <c r="A37" s="8"/>
      <c r="B37" s="8"/>
      <c r="C37" s="9">
        <f>B36*$E$5</f>
        <v>32.776731673369923</v>
      </c>
      <c r="D37" s="8"/>
      <c r="E37" s="8">
        <f>D38*$E$4</f>
        <v>32.784251727688698</v>
      </c>
      <c r="F37" s="8"/>
      <c r="G37" s="8">
        <f t="shared" si="4"/>
        <v>32.791773507353902</v>
      </c>
      <c r="H37" s="8"/>
      <c r="I37" s="8">
        <f t="shared" si="4"/>
        <v>32.799297012761386</v>
      </c>
      <c r="J37" s="8"/>
      <c r="K37" s="8">
        <f>J36*$E$5</f>
        <v>32.806822244307092</v>
      </c>
      <c r="L37" s="8"/>
      <c r="M37" s="8">
        <f t="shared" si="3"/>
        <v>32.814349202387049</v>
      </c>
      <c r="N37" s="8"/>
      <c r="O37" s="8">
        <f t="shared" si="3"/>
        <v>32.821877887397392</v>
      </c>
      <c r="P37" s="8"/>
      <c r="Q37" s="8"/>
      <c r="U37" s="17"/>
      <c r="V37" s="24"/>
      <c r="W37" s="24"/>
      <c r="X37" s="24"/>
      <c r="Y37" s="24"/>
      <c r="Z37" s="24"/>
      <c r="AA37" s="24"/>
      <c r="AB37" s="25"/>
      <c r="AC37" s="25"/>
      <c r="AD37" s="25">
        <f t="shared" si="2"/>
        <v>76.786462876306459</v>
      </c>
      <c r="AE37" s="25"/>
      <c r="AF37" s="25">
        <f t="shared" si="2"/>
        <v>76.804080202449015</v>
      </c>
      <c r="AG37" s="25"/>
      <c r="AH37" s="25">
        <f t="shared" si="2"/>
        <v>76.821701570582405</v>
      </c>
      <c r="AI37" s="25"/>
      <c r="AJ37" s="25">
        <f t="shared" si="2"/>
        <v>76.839326981634002</v>
      </c>
      <c r="AK37" s="25"/>
      <c r="AL37" s="19"/>
    </row>
    <row r="38" spans="1:38" x14ac:dyDescent="0.3">
      <c r="A38" s="8"/>
      <c r="B38" s="8"/>
      <c r="C38" s="8"/>
      <c r="D38" s="9">
        <f>C37*$E$5</f>
        <v>30.125182506368724</v>
      </c>
      <c r="E38" s="8"/>
      <c r="F38" s="8">
        <f>E39*$E$4</f>
        <v>30.132094208580781</v>
      </c>
      <c r="G38" s="8"/>
      <c r="H38" s="8">
        <f t="shared" si="4"/>
        <v>30.139007496563398</v>
      </c>
      <c r="I38" s="8"/>
      <c r="J38" s="8">
        <f t="shared" si="4"/>
        <v>30.145922370680399</v>
      </c>
      <c r="K38" s="8"/>
      <c r="L38" s="8">
        <f>K37*$E$5</f>
        <v>30.1528388312957</v>
      </c>
      <c r="M38" s="8"/>
      <c r="N38" s="8">
        <f t="shared" si="3"/>
        <v>30.15975687877329</v>
      </c>
      <c r="O38" s="8"/>
      <c r="P38" s="8">
        <f t="shared" si="3"/>
        <v>50.04298662389602</v>
      </c>
      <c r="Q38" s="8"/>
      <c r="U38" s="17"/>
      <c r="V38" s="24"/>
      <c r="W38" s="24"/>
      <c r="X38" s="24"/>
      <c r="Y38" s="24"/>
      <c r="Z38" s="24"/>
      <c r="AA38" s="24"/>
      <c r="AB38" s="25"/>
      <c r="AC38" s="25">
        <f t="shared" si="2"/>
        <v>70.664081230653466</v>
      </c>
      <c r="AD38" s="25"/>
      <c r="AE38" s="25">
        <f t="shared" si="2"/>
        <v>70.680293882193496</v>
      </c>
      <c r="AF38" s="25"/>
      <c r="AG38" s="25">
        <f t="shared" si="2"/>
        <v>70.69651025344605</v>
      </c>
      <c r="AH38" s="25"/>
      <c r="AI38" s="25">
        <f t="shared" si="2"/>
        <v>70.712730345264575</v>
      </c>
      <c r="AJ38" s="25"/>
      <c r="AK38" s="25">
        <f t="shared" si="2"/>
        <v>70.728954158502731</v>
      </c>
      <c r="AL38" s="19"/>
    </row>
    <row r="39" spans="1:38" x14ac:dyDescent="0.3">
      <c r="A39" s="8"/>
      <c r="B39" s="8"/>
      <c r="C39" s="8"/>
      <c r="D39" s="8"/>
      <c r="E39" s="8">
        <f>D38*$E$5</f>
        <v>27.688136513603684</v>
      </c>
      <c r="F39" s="8"/>
      <c r="G39" s="8">
        <f>F38*$E$5</f>
        <v>27.694489077753243</v>
      </c>
      <c r="H39" s="8"/>
      <c r="I39" s="8">
        <f t="shared" ref="I39:J41" si="6">H38*$E$5</f>
        <v>27.700843099388798</v>
      </c>
      <c r="J39" s="8"/>
      <c r="K39" s="8">
        <f t="shared" si="4"/>
        <v>27.707198578844746</v>
      </c>
      <c r="L39" s="8"/>
      <c r="M39" s="8">
        <f>L38*$E$5</f>
        <v>27.713555516455564</v>
      </c>
      <c r="N39" s="8"/>
      <c r="O39" s="8">
        <f t="shared" si="3"/>
        <v>45.984093757290083</v>
      </c>
      <c r="P39" s="8"/>
      <c r="Q39" s="8"/>
      <c r="U39" s="17"/>
      <c r="V39" s="24"/>
      <c r="W39" s="24"/>
      <c r="X39" s="24"/>
      <c r="Y39" s="24"/>
      <c r="Z39" s="24"/>
      <c r="AA39" s="25"/>
      <c r="AB39" s="25">
        <f t="shared" si="2"/>
        <v>65.02985277777627</v>
      </c>
      <c r="AC39" s="25"/>
      <c r="AD39" s="25">
        <f t="shared" si="2"/>
        <v>65.044772753022869</v>
      </c>
      <c r="AE39" s="25"/>
      <c r="AF39" s="25">
        <f t="shared" si="2"/>
        <v>65.059696151399777</v>
      </c>
      <c r="AG39" s="25"/>
      <c r="AH39" s="25">
        <f t="shared" si="2"/>
        <v>65.074622973692399</v>
      </c>
      <c r="AI39" s="25"/>
      <c r="AJ39" s="25">
        <f t="shared" si="2"/>
        <v>65.089553220686298</v>
      </c>
      <c r="AK39" s="25"/>
      <c r="AL39" s="19"/>
    </row>
    <row r="40" spans="1:38" x14ac:dyDescent="0.3">
      <c r="A40" s="8"/>
      <c r="B40" s="8"/>
      <c r="C40" s="8"/>
      <c r="D40" s="8"/>
      <c r="E40" s="8"/>
      <c r="F40" s="8">
        <f>E39*$E$5</f>
        <v>25.448240966967777</v>
      </c>
      <c r="G40" s="8"/>
      <c r="H40" s="8">
        <f>G39*$E$5</f>
        <v>25.454079625815645</v>
      </c>
      <c r="I40" s="8"/>
      <c r="J40" s="8">
        <f t="shared" si="6"/>
        <v>25.459919624242822</v>
      </c>
      <c r="K40" s="8"/>
      <c r="L40" s="8">
        <f t="shared" si="4"/>
        <v>25.465760962556658</v>
      </c>
      <c r="M40" s="8"/>
      <c r="N40" s="8">
        <f t="shared" si="3"/>
        <v>42.25441008489954</v>
      </c>
      <c r="O40" s="8"/>
      <c r="P40" s="8">
        <f t="shared" si="3"/>
        <v>45.984093757290083</v>
      </c>
      <c r="Q40" s="8"/>
      <c r="U40" s="17"/>
      <c r="V40" s="24"/>
      <c r="W40" s="24"/>
      <c r="X40" s="24"/>
      <c r="Y40" s="24"/>
      <c r="Z40" s="25"/>
      <c r="AA40" s="25">
        <f>Z41*$W$29</f>
        <v>59.844855811481253</v>
      </c>
      <c r="AB40" s="25"/>
      <c r="AC40" s="25">
        <f t="shared" si="2"/>
        <v>59.858586178831075</v>
      </c>
      <c r="AD40" s="25"/>
      <c r="AE40" s="25">
        <f t="shared" si="2"/>
        <v>59.872319696376245</v>
      </c>
      <c r="AF40" s="25"/>
      <c r="AG40" s="25">
        <f t="shared" si="2"/>
        <v>59.886056364839547</v>
      </c>
      <c r="AH40" s="25"/>
      <c r="AI40" s="25">
        <f t="shared" si="2"/>
        <v>59.899796184943909</v>
      </c>
      <c r="AJ40" s="25"/>
      <c r="AK40" s="25">
        <f t="shared" si="2"/>
        <v>59.913539157412409</v>
      </c>
      <c r="AL40" s="19"/>
    </row>
    <row r="41" spans="1:38" x14ac:dyDescent="0.3">
      <c r="A41" s="8"/>
      <c r="B41" s="8"/>
      <c r="C41" s="8"/>
      <c r="D41" s="8"/>
      <c r="E41" s="8"/>
      <c r="F41" s="8"/>
      <c r="G41" s="8">
        <f>F40*$E$5</f>
        <v>23.389546927243483</v>
      </c>
      <c r="H41" s="8"/>
      <c r="I41" s="8">
        <f t="shared" si="6"/>
        <v>23.394913254342146</v>
      </c>
      <c r="J41" s="8"/>
      <c r="K41" s="8">
        <f>J40*$E$5</f>
        <v>23.400280812651769</v>
      </c>
      <c r="L41" s="8"/>
      <c r="M41" s="8">
        <f t="shared" si="4"/>
        <v>38.827234065905806</v>
      </c>
      <c r="N41" s="8"/>
      <c r="O41" s="8">
        <f t="shared" si="3"/>
        <v>42.25441008489954</v>
      </c>
      <c r="P41" s="8"/>
      <c r="Q41" s="8"/>
      <c r="U41" s="17"/>
      <c r="V41" s="24"/>
      <c r="W41" s="24"/>
      <c r="X41" s="24"/>
      <c r="Y41" s="25"/>
      <c r="Z41" s="25">
        <f t="shared" ref="Y41:AK44" si="7">Y42*$W$29</f>
        <v>55.07327195304547</v>
      </c>
      <c r="AA41" s="25"/>
      <c r="AB41" s="25">
        <f t="shared" si="2"/>
        <v>55.085907562987515</v>
      </c>
      <c r="AC41" s="25"/>
      <c r="AD41" s="25">
        <f t="shared" si="2"/>
        <v>55.098546071951759</v>
      </c>
      <c r="AE41" s="25"/>
      <c r="AF41" s="25">
        <f t="shared" si="2"/>
        <v>55.111187480603341</v>
      </c>
      <c r="AG41" s="25"/>
      <c r="AH41" s="25">
        <f t="shared" si="2"/>
        <v>55.123831789607564</v>
      </c>
      <c r="AI41" s="25"/>
      <c r="AJ41" s="25">
        <f t="shared" si="2"/>
        <v>55.136478999629844</v>
      </c>
      <c r="AK41" s="25"/>
      <c r="AL41" s="19"/>
    </row>
    <row r="42" spans="1:38" x14ac:dyDescent="0.3">
      <c r="A42" s="8"/>
      <c r="B42" s="8"/>
      <c r="C42" s="8"/>
      <c r="D42" s="8"/>
      <c r="E42" s="8"/>
      <c r="F42" s="8"/>
      <c r="G42" s="8"/>
      <c r="H42" s="8">
        <f>G41*$E$5</f>
        <v>21.497395681368776</v>
      </c>
      <c r="I42" s="8"/>
      <c r="J42" s="8">
        <f>I41*$E$5</f>
        <v>21.502327887082483</v>
      </c>
      <c r="K42" s="8"/>
      <c r="L42" s="8">
        <f>E35*$E$5</f>
        <v>35.678029871428521</v>
      </c>
      <c r="M42" s="8"/>
      <c r="N42" s="8">
        <f t="shared" si="4"/>
        <v>38.827234065905806</v>
      </c>
      <c r="O42" s="8"/>
      <c r="P42" s="8">
        <f t="shared" si="3"/>
        <v>42.25441008489954</v>
      </c>
      <c r="Q42" s="8"/>
      <c r="U42" s="17"/>
      <c r="V42" s="24" t="s">
        <v>16</v>
      </c>
      <c r="W42" s="24"/>
      <c r="X42" s="25"/>
      <c r="Y42" s="25">
        <f>X43*$W$29</f>
        <v>50.68213871495719</v>
      </c>
      <c r="Z42" s="25"/>
      <c r="AA42" s="25">
        <f t="shared" si="7"/>
        <v>50.693766855307679</v>
      </c>
      <c r="AB42" s="25"/>
      <c r="AC42" s="25">
        <f t="shared" si="2"/>
        <v>50.705397663533894</v>
      </c>
      <c r="AD42" s="25"/>
      <c r="AE42" s="25">
        <f t="shared" si="2"/>
        <v>50.71703114024794</v>
      </c>
      <c r="AF42" s="25"/>
      <c r="AG42" s="25">
        <f t="shared" si="2"/>
        <v>50.72866728606207</v>
      </c>
      <c r="AH42" s="25"/>
      <c r="AI42" s="25">
        <f t="shared" si="2"/>
        <v>50.740306101588644</v>
      </c>
      <c r="AJ42" s="25"/>
      <c r="AK42" s="25">
        <f t="shared" si="2"/>
        <v>50.751947587440178</v>
      </c>
      <c r="AL42" s="19"/>
    </row>
    <row r="43" spans="1:38" x14ac:dyDescent="0.3">
      <c r="A43" s="8"/>
      <c r="B43" s="8"/>
      <c r="C43" s="8"/>
      <c r="D43" s="8"/>
      <c r="E43" s="8"/>
      <c r="F43" s="8"/>
      <c r="G43" s="8"/>
      <c r="H43" s="8"/>
      <c r="I43" s="8">
        <f>H42*$E$5</f>
        <v>19.758314366621935</v>
      </c>
      <c r="J43" s="8"/>
      <c r="K43" s="8">
        <f>J42*$E$5</f>
        <v>19.762847570199554</v>
      </c>
      <c r="L43" s="8"/>
      <c r="M43" s="8">
        <f>E35*$E$5</f>
        <v>35.678029871428521</v>
      </c>
      <c r="N43" s="8"/>
      <c r="O43" s="8">
        <f t="shared" si="4"/>
        <v>38.827234065905806</v>
      </c>
      <c r="P43" s="8"/>
      <c r="Q43" s="8"/>
      <c r="U43" s="17"/>
      <c r="V43" s="24"/>
      <c r="W43" s="24"/>
      <c r="X43" s="25">
        <f>W44*$W$29</f>
        <v>46.641121793384173</v>
      </c>
      <c r="Y43" s="25"/>
      <c r="Z43" s="25">
        <f t="shared" si="7"/>
        <v>46.651822792277848</v>
      </c>
      <c r="AA43" s="25"/>
      <c r="AB43" s="25">
        <f t="shared" si="7"/>
        <v>46.662526246330671</v>
      </c>
      <c r="AC43" s="25"/>
      <c r="AD43" s="25">
        <f t="shared" si="7"/>
        <v>46.673232156105946</v>
      </c>
      <c r="AE43" s="25"/>
      <c r="AF43" s="25">
        <f t="shared" si="7"/>
        <v>46.683940522167106</v>
      </c>
      <c r="AG43" s="25"/>
      <c r="AH43" s="25">
        <f t="shared" si="7"/>
        <v>46.694651345077695</v>
      </c>
      <c r="AI43" s="25"/>
      <c r="AJ43" s="25">
        <f t="shared" si="7"/>
        <v>46.70536462540138</v>
      </c>
      <c r="AK43" s="25"/>
      <c r="AL43" s="19"/>
    </row>
    <row r="44" spans="1:38" x14ac:dyDescent="0.3">
      <c r="A44" s="8"/>
      <c r="B44" s="8"/>
      <c r="C44" s="8"/>
      <c r="D44" s="8"/>
      <c r="E44" s="8"/>
      <c r="F44" s="8"/>
      <c r="G44" s="8"/>
      <c r="H44" s="8"/>
      <c r="I44" s="8"/>
      <c r="J44" s="8">
        <f>I43*$E$5</f>
        <v>18.159920038528217</v>
      </c>
      <c r="K44" s="8"/>
      <c r="L44" s="8">
        <f>K43*$E$5</f>
        <v>18.164086518166126</v>
      </c>
      <c r="M44" s="8"/>
      <c r="N44" s="8">
        <f>E35*$E$5</f>
        <v>35.678029871428521</v>
      </c>
      <c r="O44" s="8"/>
      <c r="P44" s="8">
        <f t="shared" si="4"/>
        <v>38.827234065905806</v>
      </c>
      <c r="Q44" s="8"/>
      <c r="U44" s="17"/>
      <c r="V44" s="24"/>
      <c r="W44" s="25">
        <f>V45*$W$29</f>
        <v>42.9223055163475</v>
      </c>
      <c r="X44" s="25"/>
      <c r="Y44" s="25">
        <f t="shared" si="7"/>
        <v>42.932153297150862</v>
      </c>
      <c r="Z44" s="25"/>
      <c r="AA44" s="25">
        <f t="shared" si="7"/>
        <v>42.942003337357242</v>
      </c>
      <c r="AB44" s="25"/>
      <c r="AC44" s="25">
        <f t="shared" si="7"/>
        <v>42.951855637485025</v>
      </c>
      <c r="AD44" s="25"/>
      <c r="AE44" s="25">
        <f t="shared" si="7"/>
        <v>42.961710198052714</v>
      </c>
      <c r="AF44" s="25"/>
      <c r="AG44" s="25">
        <f t="shared" si="7"/>
        <v>42.971567019578927</v>
      </c>
      <c r="AH44" s="25"/>
      <c r="AI44" s="25">
        <f t="shared" si="7"/>
        <v>42.98142610258239</v>
      </c>
      <c r="AJ44" s="25"/>
      <c r="AK44" s="25">
        <f t="shared" si="7"/>
        <v>42.991287447581975</v>
      </c>
      <c r="AL44" s="19"/>
    </row>
    <row r="45" spans="1:3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>
        <f>J44*$E$5</f>
        <v>16.690831499414056</v>
      </c>
      <c r="L45" s="8"/>
      <c r="M45" s="8">
        <f>L44*$E$5</f>
        <v>16.694660922089625</v>
      </c>
      <c r="N45" s="8"/>
      <c r="O45" s="8">
        <f>E35*$E$5</f>
        <v>35.678029871428521</v>
      </c>
      <c r="P45" s="8"/>
      <c r="Q45" s="8"/>
      <c r="U45" s="17"/>
      <c r="V45" s="25">
        <f>$B$2</f>
        <v>39.5</v>
      </c>
      <c r="W45" s="24"/>
      <c r="X45" s="25">
        <f>W44*$W$30</f>
        <v>39.509062591979934</v>
      </c>
      <c r="Y45" s="24"/>
      <c r="Z45" s="24">
        <f>Y46*$W$29</f>
        <v>39.518127263214893</v>
      </c>
      <c r="AA45" s="24"/>
      <c r="AB45" s="24">
        <f>AA46*$W$29</f>
        <v>39.527194014181923</v>
      </c>
      <c r="AC45" s="24"/>
      <c r="AD45" s="24">
        <f>AC46*$W$29</f>
        <v>39.536262845358181</v>
      </c>
      <c r="AE45" s="24"/>
      <c r="AF45" s="24">
        <f>AE44*$W$30</f>
        <v>39.545333757220945</v>
      </c>
      <c r="AG45" s="24"/>
      <c r="AH45" s="24">
        <f>AG44*$W$30</f>
        <v>39.55440675024758</v>
      </c>
      <c r="AI45" s="24"/>
      <c r="AJ45" s="24">
        <f>AI46*$W$29</f>
        <v>39.563481824915577</v>
      </c>
      <c r="AK45" s="24"/>
      <c r="AL45" s="19"/>
    </row>
    <row r="46" spans="1:3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f>K45*$E$5</f>
        <v>15.340588259793378</v>
      </c>
      <c r="M46" s="8"/>
      <c r="N46" s="8">
        <f>M45*$E$5</f>
        <v>15.344107892505546</v>
      </c>
      <c r="O46" s="8"/>
      <c r="P46" s="8">
        <f>E35*$E$5</f>
        <v>35.678029871428521</v>
      </c>
      <c r="U46" s="17"/>
      <c r="V46" s="24"/>
      <c r="W46" s="25">
        <f>V45*$W$30</f>
        <v>36.358903689104736</v>
      </c>
      <c r="X46" s="25"/>
      <c r="Y46" s="25">
        <f t="shared" ref="X46:AK60" si="8">X45*$W$30</f>
        <v>36.367245610850858</v>
      </c>
      <c r="Z46" s="25"/>
      <c r="AA46" s="25">
        <f t="shared" si="8"/>
        <v>36.375589446506687</v>
      </c>
      <c r="AB46" s="25"/>
      <c r="AC46" s="25">
        <f t="shared" si="8"/>
        <v>36.383935196511331</v>
      </c>
      <c r="AD46" s="25"/>
      <c r="AE46" s="25">
        <f t="shared" si="8"/>
        <v>36.392282861303997</v>
      </c>
      <c r="AF46" s="25"/>
      <c r="AG46" s="25">
        <f t="shared" si="8"/>
        <v>36.400632441324014</v>
      </c>
      <c r="AH46" s="25"/>
      <c r="AI46" s="25">
        <f t="shared" si="8"/>
        <v>36.408983937010781</v>
      </c>
      <c r="AJ46" s="25"/>
      <c r="AK46" s="25">
        <f t="shared" si="8"/>
        <v>36.417337348803819</v>
      </c>
      <c r="AL46" s="19"/>
    </row>
    <row r="47" spans="1:3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>
        <f>L46*$E$5</f>
        <v>14.099576055559124</v>
      </c>
      <c r="N47" s="8"/>
      <c r="O47" s="8">
        <f>N46*$E$5</f>
        <v>14.102810959480175</v>
      </c>
      <c r="P47" s="8"/>
      <c r="U47" s="17"/>
      <c r="V47" s="24"/>
      <c r="W47" s="25"/>
      <c r="X47" s="25">
        <f t="shared" si="8"/>
        <v>33.467591834774531</v>
      </c>
      <c r="Y47" s="25"/>
      <c r="Z47" s="25">
        <f t="shared" si="8"/>
        <v>33.475270395011222</v>
      </c>
      <c r="AA47" s="25"/>
      <c r="AB47" s="25">
        <f t="shared" si="8"/>
        <v>33.482950716960787</v>
      </c>
      <c r="AC47" s="25"/>
      <c r="AD47" s="25">
        <f t="shared" si="8"/>
        <v>33.490632801027424</v>
      </c>
      <c r="AE47" s="25"/>
      <c r="AF47" s="25">
        <f t="shared" si="8"/>
        <v>33.498316647615411</v>
      </c>
      <c r="AG47" s="25"/>
      <c r="AH47" s="25">
        <f t="shared" si="8"/>
        <v>33.50600225712914</v>
      </c>
      <c r="AI47" s="25"/>
      <c r="AJ47" s="25">
        <f t="shared" si="8"/>
        <v>33.513689629973072</v>
      </c>
      <c r="AK47" s="25"/>
      <c r="AL47" s="19"/>
    </row>
    <row r="48" spans="1:3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f>M47*$E$5</f>
        <v>12.958958390633045</v>
      </c>
      <c r="O48" s="8"/>
      <c r="P48" s="8">
        <f>O47*$E$5</f>
        <v>12.961931599554038</v>
      </c>
      <c r="U48" s="17"/>
      <c r="V48" s="24"/>
      <c r="W48" s="25"/>
      <c r="X48" s="25"/>
      <c r="Y48" s="25">
        <f t="shared" si="8"/>
        <v>30.806201220932536</v>
      </c>
      <c r="Z48" s="25"/>
      <c r="AA48" s="25">
        <f t="shared" si="8"/>
        <v>30.813269171112708</v>
      </c>
      <c r="AB48" s="25"/>
      <c r="AC48" s="25">
        <f t="shared" si="8"/>
        <v>30.820338742911837</v>
      </c>
      <c r="AD48" s="25"/>
      <c r="AE48" s="25">
        <f t="shared" si="8"/>
        <v>30.827409936701972</v>
      </c>
      <c r="AF48" s="25"/>
      <c r="AG48" s="25">
        <f t="shared" si="8"/>
        <v>30.834482752855251</v>
      </c>
      <c r="AH48" s="25"/>
      <c r="AI48" s="25">
        <f t="shared" si="8"/>
        <v>30.841557191743902</v>
      </c>
      <c r="AJ48" s="25"/>
      <c r="AK48" s="25">
        <f t="shared" si="8"/>
        <v>30.848633253740228</v>
      </c>
      <c r="AL48" s="19"/>
    </row>
    <row r="49" spans="1:3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f>N48*$E$5</f>
        <v>11.910613617630441</v>
      </c>
      <c r="P49" s="8"/>
      <c r="U49" s="17"/>
      <c r="V49" s="24"/>
      <c r="W49" s="25"/>
      <c r="X49" s="25"/>
      <c r="Y49" s="25"/>
      <c r="Z49" s="25">
        <f t="shared" si="8"/>
        <v>28.356448182761181</v>
      </c>
      <c r="AA49" s="25"/>
      <c r="AB49" s="25">
        <f t="shared" si="8"/>
        <v>28.362954079467013</v>
      </c>
      <c r="AC49" s="25"/>
      <c r="AD49" s="25">
        <f t="shared" si="8"/>
        <v>28.369461468838345</v>
      </c>
      <c r="AE49" s="25"/>
      <c r="AF49" s="25">
        <f t="shared" si="8"/>
        <v>28.375970351217653</v>
      </c>
      <c r="AG49" s="25"/>
      <c r="AH49" s="25">
        <f t="shared" si="8"/>
        <v>28.38248072694747</v>
      </c>
      <c r="AI49" s="25"/>
      <c r="AJ49" s="25">
        <f t="shared" si="8"/>
        <v>28.388992596370429</v>
      </c>
      <c r="AK49" s="25"/>
      <c r="AL49" s="19"/>
    </row>
    <row r="50" spans="1:3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f>O49*$E$5</f>
        <v>10.947077108529378</v>
      </c>
      <c r="U50" s="17"/>
      <c r="V50" s="24"/>
      <c r="W50" s="25"/>
      <c r="X50" s="25"/>
      <c r="Y50" s="25"/>
      <c r="Z50" s="25"/>
      <c r="AA50" s="25">
        <f t="shared" si="8"/>
        <v>26.101502998534244</v>
      </c>
      <c r="AB50" s="25"/>
      <c r="AC50" s="25">
        <f t="shared" si="8"/>
        <v>26.107491537059275</v>
      </c>
      <c r="AD50" s="25"/>
      <c r="AE50" s="25">
        <f t="shared" si="8"/>
        <v>26.113481449550914</v>
      </c>
      <c r="AF50" s="25"/>
      <c r="AG50" s="25">
        <f t="shared" si="8"/>
        <v>26.119472736324404</v>
      </c>
      <c r="AH50" s="25"/>
      <c r="AI50" s="25">
        <f t="shared" si="8"/>
        <v>26.125465397695045</v>
      </c>
      <c r="AJ50" s="25"/>
      <c r="AK50" s="25">
        <f t="shared" si="8"/>
        <v>26.131459433978222</v>
      </c>
      <c r="AL50" s="19"/>
    </row>
    <row r="51" spans="1:38" x14ac:dyDescent="0.3">
      <c r="A51" s="11" t="s">
        <v>18</v>
      </c>
      <c r="C51" s="5"/>
      <c r="D51" s="5"/>
      <c r="U51" s="17"/>
      <c r="V51" s="24"/>
      <c r="W51" s="25"/>
      <c r="X51" s="25"/>
      <c r="Y51" s="25"/>
      <c r="Z51" s="25"/>
      <c r="AA51" s="25"/>
      <c r="AB51" s="25">
        <f t="shared" si="8"/>
        <v>24.025874269989494</v>
      </c>
      <c r="AC51" s="25"/>
      <c r="AD51" s="25">
        <f t="shared" si="8"/>
        <v>24.031386591393797</v>
      </c>
      <c r="AE51" s="25"/>
      <c r="AF51" s="25">
        <f t="shared" si="8"/>
        <v>24.036900177504929</v>
      </c>
      <c r="AG51" s="25"/>
      <c r="AH51" s="25">
        <f t="shared" si="8"/>
        <v>24.04241502861306</v>
      </c>
      <c r="AI51" s="25"/>
      <c r="AJ51" s="25">
        <f t="shared" si="8"/>
        <v>24.047931145008416</v>
      </c>
      <c r="AK51" s="25"/>
      <c r="AL51" s="19"/>
    </row>
    <row r="52" spans="1:38" x14ac:dyDescent="0.3">
      <c r="A52" s="10">
        <f>E3*EXP(-B4*2*B8)+E3*EXP(-B4*11*B8)</f>
        <v>0.69947838814429097</v>
      </c>
      <c r="B52" s="10">
        <f>E3*EXP(-B4*B8)+E3*EXP(-B4*10*B8)</f>
        <v>0.69955862515281952</v>
      </c>
      <c r="C52" s="10">
        <f>E3+E3*EXP(-B4*9*B8)</f>
        <v>0.69963887136531722</v>
      </c>
      <c r="D52" s="10">
        <f>E3*EXP(-B4*8*B8)</f>
        <v>0.3496789783615864</v>
      </c>
      <c r="E52" s="11">
        <f>E3*EXP(-B4*7*B8)</f>
        <v>0.34971908995852002</v>
      </c>
      <c r="F52" s="11">
        <f>E3*EXP(-B4*6*B8)</f>
        <v>0.34975920615664591</v>
      </c>
      <c r="G52" s="11">
        <f>E3*EXP(-B4*5*B8)</f>
        <v>0.34979932695649191</v>
      </c>
      <c r="H52" s="11">
        <f>E3*EXP(-B4*4*B8)</f>
        <v>0.34983945235858577</v>
      </c>
      <c r="I52" s="11">
        <f>E3*EXP(-B4*3*B8)</f>
        <v>0.34987958236345551</v>
      </c>
      <c r="J52" s="11">
        <f>E3*EXP(-B4*2*B8)</f>
        <v>0.3499197169716291</v>
      </c>
      <c r="K52" s="11">
        <f>E3*EXP(-B4*1*B8)</f>
        <v>0.34995985618363457</v>
      </c>
      <c r="L52" s="11">
        <f>E3</f>
        <v>0.35</v>
      </c>
      <c r="M52" s="11">
        <v>0</v>
      </c>
      <c r="N52" s="11">
        <v>0</v>
      </c>
      <c r="O52" s="11">
        <v>0</v>
      </c>
      <c r="P52" s="11">
        <v>0</v>
      </c>
      <c r="U52" s="17"/>
      <c r="V52" s="24"/>
      <c r="W52" s="25"/>
      <c r="X52" s="25"/>
      <c r="Y52" s="25"/>
      <c r="Z52" s="25"/>
      <c r="AA52" s="25"/>
      <c r="AB52" s="25"/>
      <c r="AC52" s="25">
        <f t="shared" si="8"/>
        <v>22.115302496938924</v>
      </c>
      <c r="AD52" s="25"/>
      <c r="AE52" s="25">
        <f t="shared" si="8"/>
        <v>22.120376470686836</v>
      </c>
      <c r="AF52" s="25"/>
      <c r="AG52" s="25">
        <f t="shared" si="8"/>
        <v>22.125451608570284</v>
      </c>
      <c r="AH52" s="25"/>
      <c r="AI52" s="25">
        <f t="shared" si="8"/>
        <v>22.130527910856365</v>
      </c>
      <c r="AJ52" s="25"/>
      <c r="AK52" s="25">
        <f t="shared" si="8"/>
        <v>22.135605377812229</v>
      </c>
      <c r="AL52" s="19"/>
    </row>
    <row r="53" spans="1:38" x14ac:dyDescent="0.3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U53" s="17"/>
      <c r="V53" s="24"/>
      <c r="W53" s="25"/>
      <c r="X53" s="25"/>
      <c r="Y53" s="25"/>
      <c r="Z53" s="25"/>
      <c r="AA53" s="25"/>
      <c r="AB53" s="25"/>
      <c r="AC53" s="25"/>
      <c r="AD53" s="25">
        <f t="shared" si="8"/>
        <v>20.356662114977716</v>
      </c>
      <c r="AE53" s="25"/>
      <c r="AF53" s="25">
        <f t="shared" si="8"/>
        <v>20.361332599099775</v>
      </c>
      <c r="AG53" s="25"/>
      <c r="AH53" s="25">
        <f t="shared" si="8"/>
        <v>20.366004154783653</v>
      </c>
      <c r="AI53" s="25"/>
      <c r="AJ53" s="25">
        <f t="shared" si="8"/>
        <v>20.370676782275208</v>
      </c>
      <c r="AK53" s="25"/>
      <c r="AL53" s="19"/>
    </row>
    <row r="54" spans="1:38" x14ac:dyDescent="0.3"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>
        <f>P20+P$52</f>
        <v>137.99755757586195</v>
      </c>
      <c r="U54" s="17"/>
      <c r="V54" s="24"/>
      <c r="W54" s="25"/>
      <c r="X54" s="25"/>
      <c r="Y54" s="25"/>
      <c r="Z54" s="25"/>
      <c r="AA54" s="25"/>
      <c r="AB54" s="25"/>
      <c r="AC54" s="25"/>
      <c r="AD54" s="25"/>
      <c r="AE54" s="25">
        <f t="shared" si="8"/>
        <v>18.737871323294225</v>
      </c>
      <c r="AF54" s="25"/>
      <c r="AG54" s="25">
        <f t="shared" si="8"/>
        <v>18.74217040386069</v>
      </c>
      <c r="AH54" s="25"/>
      <c r="AI54" s="25">
        <f t="shared" si="8"/>
        <v>18.746470470776853</v>
      </c>
      <c r="AJ54" s="25"/>
      <c r="AK54" s="25">
        <f t="shared" si="8"/>
        <v>18.750771524269016</v>
      </c>
      <c r="AL54" s="19"/>
    </row>
    <row r="55" spans="1:38" x14ac:dyDescent="0.3">
      <c r="E55" s="6"/>
      <c r="F55" s="6"/>
      <c r="G55" s="6"/>
      <c r="H55" s="6"/>
      <c r="I55" s="6"/>
      <c r="J55" s="6"/>
      <c r="K55" s="6"/>
      <c r="L55" s="6"/>
      <c r="M55" s="6"/>
      <c r="N55" s="6"/>
      <c r="O55" s="6">
        <f>O21+O$52</f>
        <v>126.80483428251945</v>
      </c>
      <c r="P55" s="6"/>
      <c r="U55" s="17"/>
      <c r="V55" s="24"/>
      <c r="W55" s="25"/>
      <c r="X55" s="25"/>
      <c r="Y55" s="25"/>
      <c r="Z55" s="25"/>
      <c r="AA55" s="25"/>
      <c r="AB55" s="25"/>
      <c r="AC55" s="25"/>
      <c r="AD55" s="25"/>
      <c r="AE55" s="25"/>
      <c r="AF55" s="25">
        <f t="shared" si="8"/>
        <v>17.247809083101068</v>
      </c>
      <c r="AG55" s="25"/>
      <c r="AH55" s="25">
        <f t="shared" si="8"/>
        <v>17.251766294652153</v>
      </c>
      <c r="AI55" s="25"/>
      <c r="AJ55" s="25">
        <f t="shared" si="8"/>
        <v>17.255724414116997</v>
      </c>
      <c r="AK55" s="25"/>
      <c r="AL55" s="19"/>
    </row>
    <row r="56" spans="1:38" x14ac:dyDescent="0.3">
      <c r="E56" s="6"/>
      <c r="F56" s="6"/>
      <c r="G56" s="6"/>
      <c r="H56" s="6"/>
      <c r="I56" s="6"/>
      <c r="J56" s="6"/>
      <c r="K56" s="6"/>
      <c r="L56" s="6"/>
      <c r="M56" s="6"/>
      <c r="N56" s="6">
        <f>N22+N$52</f>
        <v>116.51993180080591</v>
      </c>
      <c r="O56" s="6"/>
      <c r="P56" s="6">
        <f>P22+P$52</f>
        <v>116.54666528433604</v>
      </c>
      <c r="U56" s="17"/>
      <c r="V56" s="24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>
        <f t="shared" si="8"/>
        <v>15.876238716469304</v>
      </c>
      <c r="AH56" s="25"/>
      <c r="AI56" s="25">
        <f t="shared" si="8"/>
        <v>15.879881244916477</v>
      </c>
      <c r="AJ56" s="25"/>
      <c r="AK56" s="25">
        <f t="shared" si="8"/>
        <v>15.883524609078812</v>
      </c>
      <c r="AL56" s="19"/>
    </row>
    <row r="57" spans="1:38" x14ac:dyDescent="0.3">
      <c r="E57" s="6"/>
      <c r="F57" s="6"/>
      <c r="G57" s="6"/>
      <c r="H57" s="6"/>
      <c r="I57" s="6"/>
      <c r="J57" s="6"/>
      <c r="K57" s="6"/>
      <c r="L57" s="6"/>
      <c r="M57" s="6">
        <f>M23+M$52</f>
        <v>107.06921848590821</v>
      </c>
      <c r="N57" s="6"/>
      <c r="O57" s="6">
        <f>O23+O$52</f>
        <v>107.09378366668665</v>
      </c>
      <c r="P57" s="6"/>
      <c r="U57" s="17"/>
      <c r="V57" s="24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>
        <f t="shared" si="8"/>
        <v>14.613737580692232</v>
      </c>
      <c r="AI57" s="25"/>
      <c r="AJ57" s="25">
        <f t="shared" si="8"/>
        <v>14.617090450084525</v>
      </c>
      <c r="AK57" s="25"/>
      <c r="AL57" s="19"/>
    </row>
    <row r="58" spans="1:38" x14ac:dyDescent="0.3">
      <c r="E58" s="6"/>
      <c r="F58" s="6"/>
      <c r="G58" s="6"/>
      <c r="H58" s="6"/>
      <c r="I58" s="6"/>
      <c r="J58" s="6"/>
      <c r="K58" s="6"/>
      <c r="L58" s="6">
        <f>L24+L$52</f>
        <v>98.73503481774145</v>
      </c>
      <c r="M58" s="6"/>
      <c r="N58" s="6">
        <f>N24+N$52</f>
        <v>98.407607562741077</v>
      </c>
      <c r="O58" s="6"/>
      <c r="P58" s="6">
        <f>P24+P$52</f>
        <v>98.430185486666716</v>
      </c>
      <c r="U58" s="17"/>
      <c r="V58" s="24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>
        <f t="shared" si="8"/>
        <v>13.451632335044032</v>
      </c>
      <c r="AJ58" s="25"/>
      <c r="AK58" s="25">
        <f t="shared" si="8"/>
        <v>13.454718579482426</v>
      </c>
      <c r="AL58" s="19"/>
    </row>
    <row r="59" spans="1:38" x14ac:dyDescent="0.3">
      <c r="E59" s="6"/>
      <c r="F59" s="6"/>
      <c r="G59" s="6"/>
      <c r="H59" s="6"/>
      <c r="I59" s="6"/>
      <c r="J59" s="6"/>
      <c r="K59" s="6">
        <f>K25+K$52</f>
        <v>90.755168869287331</v>
      </c>
      <c r="L59" s="6"/>
      <c r="M59" s="6">
        <f>M25+M$52</f>
        <v>90.425950925056782</v>
      </c>
      <c r="N59" s="6"/>
      <c r="O59" s="6">
        <f>O25+O$52</f>
        <v>90.446697595882895</v>
      </c>
      <c r="P59" s="6"/>
      <c r="U59" s="17"/>
      <c r="V59" s="24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>
        <f t="shared" si="8"/>
        <v>12.38193935521805</v>
      </c>
      <c r="AK59" s="25"/>
      <c r="AL59" s="19"/>
    </row>
    <row r="60" spans="1:38" x14ac:dyDescent="0.3">
      <c r="E60" s="6"/>
      <c r="F60" s="6"/>
      <c r="G60" s="6"/>
      <c r="H60" s="6"/>
      <c r="I60" s="6"/>
      <c r="J60" s="6">
        <f>J26+J$52</f>
        <v>83.42253164259283</v>
      </c>
      <c r="K60" s="6"/>
      <c r="L60" s="6">
        <f>L26+L$52</f>
        <v>83.441671499965238</v>
      </c>
      <c r="M60" s="6"/>
      <c r="N60" s="6">
        <f>N26+N$52</f>
        <v>83.110735447199048</v>
      </c>
      <c r="O60" s="6"/>
      <c r="P60" s="6">
        <f>P26+P$52</f>
        <v>83.129803768325885</v>
      </c>
      <c r="U60" s="17"/>
      <c r="V60" s="24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>
        <f t="shared" si="8"/>
        <v>11.39730988609389</v>
      </c>
      <c r="AL60" s="19"/>
    </row>
    <row r="61" spans="1:38" x14ac:dyDescent="0.3">
      <c r="E61" s="6"/>
      <c r="F61" s="6"/>
      <c r="G61" s="6"/>
      <c r="H61" s="6"/>
      <c r="I61" s="6">
        <f>I27+I$52</f>
        <v>76.684627629288443</v>
      </c>
      <c r="J61" s="6"/>
      <c r="K61" s="6">
        <f>K27+K$52</f>
        <v>76.702221591094457</v>
      </c>
      <c r="L61" s="6"/>
      <c r="M61" s="6">
        <f>M27+M$52</f>
        <v>76.369779441109529</v>
      </c>
      <c r="N61" s="6"/>
      <c r="O61" s="6">
        <f>O27+O$52</f>
        <v>76.387301166443009</v>
      </c>
      <c r="P61" s="6"/>
      <c r="U61" s="17"/>
      <c r="V61" s="34" t="s">
        <v>18</v>
      </c>
      <c r="W61" s="18"/>
      <c r="X61" s="26"/>
      <c r="Y61" s="26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9"/>
    </row>
    <row r="62" spans="1:38" x14ac:dyDescent="0.3">
      <c r="E62" s="6"/>
      <c r="F62" s="6"/>
      <c r="G62" s="6"/>
      <c r="H62" s="6">
        <f>H28+H$52</f>
        <v>70.493219133314057</v>
      </c>
      <c r="I62" s="6"/>
      <c r="J62" s="6">
        <f>J28+J$52</f>
        <v>70.509392583500329</v>
      </c>
      <c r="K62" s="6"/>
      <c r="L62" s="6">
        <f>L28+L$52</f>
        <v>70.525569744405061</v>
      </c>
      <c r="M62" s="6"/>
      <c r="N62" s="6">
        <f>N28+N$52</f>
        <v>70.191670315431736</v>
      </c>
      <c r="O62" s="6"/>
      <c r="P62" s="6">
        <f>P28+P$52</f>
        <v>70.20777458045599</v>
      </c>
      <c r="U62" s="17"/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19"/>
    </row>
    <row r="63" spans="1:38" x14ac:dyDescent="0.3">
      <c r="E63" s="6"/>
      <c r="F63" s="6"/>
      <c r="G63" s="6">
        <f>G29+G$52</f>
        <v>64.803980927741563</v>
      </c>
      <c r="H63" s="6"/>
      <c r="I63" s="6">
        <f>I29+I$52</f>
        <v>64.818849080597872</v>
      </c>
      <c r="J63" s="6"/>
      <c r="K63" s="6">
        <f>K29+K$52</f>
        <v>64.833720644694736</v>
      </c>
      <c r="L63" s="6"/>
      <c r="M63" s="6">
        <f>M29+M$52</f>
        <v>64.498555472393591</v>
      </c>
      <c r="N63" s="6"/>
      <c r="O63" s="6">
        <f>O29+O$52</f>
        <v>64.513353550660455</v>
      </c>
      <c r="P63" s="6"/>
      <c r="U63" s="17"/>
      <c r="V63" s="18"/>
      <c r="W63" s="18"/>
      <c r="X63" s="18"/>
      <c r="Y63" s="1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19"/>
    </row>
    <row r="64" spans="1:38" x14ac:dyDescent="0.3">
      <c r="E64" s="6"/>
      <c r="F64" s="6">
        <f>F30+F$52</f>
        <v>59.576182921735338</v>
      </c>
      <c r="G64" s="6"/>
      <c r="H64" s="6">
        <f>H30+H$52</f>
        <v>59.589851646736399</v>
      </c>
      <c r="I64" s="6"/>
      <c r="J64" s="6">
        <f>J30+J$52</f>
        <v>59.603523507790044</v>
      </c>
      <c r="K64" s="6"/>
      <c r="L64" s="6">
        <f>L30+L$52</f>
        <v>59.617198505615811</v>
      </c>
      <c r="M64" s="6"/>
      <c r="N64" s="6">
        <f>N30+N$52</f>
        <v>59.280796339485434</v>
      </c>
      <c r="O64" s="6"/>
      <c r="P64" s="6">
        <f>P30+P$52</f>
        <v>59.294397293142936</v>
      </c>
      <c r="U64" s="17"/>
      <c r="V64" s="18"/>
      <c r="W64" s="18"/>
      <c r="X64" s="18"/>
      <c r="Y64" s="1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>
        <f>AK30+$AK$62</f>
        <v>137.36822405331333</v>
      </c>
      <c r="AL64" s="19"/>
    </row>
    <row r="65" spans="1:38" x14ac:dyDescent="0.3">
      <c r="D65" s="6"/>
      <c r="E65" s="6">
        <f>E31+E$52</f>
        <v>54.772398565800877</v>
      </c>
      <c r="F65" s="6"/>
      <c r="G65" s="6">
        <f>G31+G$52</f>
        <v>54.784965145546813</v>
      </c>
      <c r="H65" s="6"/>
      <c r="I65" s="6">
        <f>I31+I$52</f>
        <v>54.797534608477164</v>
      </c>
      <c r="J65" s="6"/>
      <c r="K65" s="6">
        <f>K31+K$52</f>
        <v>54.810106955253445</v>
      </c>
      <c r="L65" s="6"/>
      <c r="M65" s="6">
        <f>M31+M$52</f>
        <v>54.472642038116042</v>
      </c>
      <c r="N65" s="6"/>
      <c r="O65" s="6">
        <f>O31+O$52</f>
        <v>54.485139843909998</v>
      </c>
      <c r="P65" s="6"/>
      <c r="U65" s="17"/>
      <c r="V65" s="18"/>
      <c r="W65" s="18"/>
      <c r="X65" s="18"/>
      <c r="Y65" s="1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>
        <f>AJ31+$AJ$62</f>
        <v>126.41550319423777</v>
      </c>
      <c r="AK65" s="28"/>
      <c r="AL65" s="19"/>
    </row>
    <row r="66" spans="1:38" x14ac:dyDescent="0.3">
      <c r="A66" s="36" t="s">
        <v>17</v>
      </c>
      <c r="B66" s="5"/>
      <c r="C66" s="5"/>
      <c r="D66" s="6">
        <f>D32+D$52</f>
        <v>50.358236907737378</v>
      </c>
      <c r="E66" s="6"/>
      <c r="F66" s="6">
        <f>F32+F$52</f>
        <v>50.369790734418991</v>
      </c>
      <c r="G66" s="6"/>
      <c r="H66" s="6">
        <f>H32+H$52</f>
        <v>50.381347211926347</v>
      </c>
      <c r="I66" s="6"/>
      <c r="J66" s="6">
        <f>J32+J$52</f>
        <v>50.39290634086764</v>
      </c>
      <c r="K66" s="6"/>
      <c r="L66" s="6">
        <f>L32+L$52</f>
        <v>50.404468121851203</v>
      </c>
      <c r="M66" s="6"/>
      <c r="N66" s="6">
        <f>N32+N$52</f>
        <v>50.065952254037569</v>
      </c>
      <c r="O66" s="6"/>
      <c r="P66" s="6">
        <f>P32+P$52</f>
        <v>50.077439021059469</v>
      </c>
      <c r="U66" s="17"/>
      <c r="V66" s="18"/>
      <c r="W66" s="18"/>
      <c r="X66" s="18"/>
      <c r="Y66" s="18"/>
      <c r="Z66" s="28"/>
      <c r="AA66" s="28"/>
      <c r="AB66" s="28"/>
      <c r="AC66" s="28"/>
      <c r="AD66" s="28"/>
      <c r="AE66" s="28"/>
      <c r="AF66" s="28"/>
      <c r="AG66" s="28"/>
      <c r="AH66" s="28"/>
      <c r="AI66" s="28">
        <f>AI32+$AI$62</f>
        <v>116.33607086344857</v>
      </c>
      <c r="AJ66" s="28"/>
      <c r="AK66" s="28">
        <f t="shared" ref="AK66:AK94" si="9">AK32+$AK$62</f>
        <v>116.36276216326591</v>
      </c>
      <c r="AL66" s="19"/>
    </row>
    <row r="67" spans="1:38" x14ac:dyDescent="0.3">
      <c r="A67" s="5"/>
      <c r="B67" s="5"/>
      <c r="C67" s="6">
        <f>C33+C$52</f>
        <v>46.652096381029779</v>
      </c>
      <c r="D67" s="6"/>
      <c r="E67" s="6">
        <f>E33+E$52</f>
        <v>46.312719596404889</v>
      </c>
      <c r="F67" s="6"/>
      <c r="G67" s="6">
        <f>G33+G$52</f>
        <v>46.323345249093073</v>
      </c>
      <c r="H67" s="6"/>
      <c r="I67" s="6">
        <f>I33+I$52</f>
        <v>46.333973339653532</v>
      </c>
      <c r="J67" s="6"/>
      <c r="K67" s="6">
        <f>K33+K$52</f>
        <v>46.344603868645606</v>
      </c>
      <c r="L67" s="6"/>
      <c r="M67" s="6">
        <f>M33+M$52</f>
        <v>46.005196688207477</v>
      </c>
      <c r="N67" s="6"/>
      <c r="O67" s="6">
        <f>O33+O$52</f>
        <v>46.015751785081953</v>
      </c>
      <c r="P67" s="6"/>
      <c r="U67" s="17"/>
      <c r="V67" s="18"/>
      <c r="W67" s="18"/>
      <c r="X67" s="18"/>
      <c r="Y67" s="18"/>
      <c r="Z67" s="28"/>
      <c r="AA67" s="28"/>
      <c r="AB67" s="28"/>
      <c r="AC67" s="28"/>
      <c r="AD67" s="28"/>
      <c r="AE67" s="28"/>
      <c r="AF67" s="28"/>
      <c r="AG67" s="28"/>
      <c r="AH67" s="28">
        <f>AH33+$AH$62</f>
        <v>107.06029752656345</v>
      </c>
      <c r="AI67" s="28"/>
      <c r="AJ67" s="28">
        <f t="shared" ref="AJ67:AJ93" si="10">AJ33+$AJ$62</f>
        <v>107.08486066058204</v>
      </c>
      <c r="AK67" s="28"/>
      <c r="AL67" s="19"/>
    </row>
    <row r="68" spans="1:38" x14ac:dyDescent="0.3">
      <c r="A68" s="5"/>
      <c r="B68" s="6">
        <f>B34+B$52</f>
        <v>42.924898419186654</v>
      </c>
      <c r="C68" s="5"/>
      <c r="D68" s="6">
        <f>D34+D$52</f>
        <v>42.584706646465484</v>
      </c>
      <c r="E68" s="6"/>
      <c r="F68" s="6">
        <f>F34+F$52</f>
        <v>42.594476971045786</v>
      </c>
      <c r="G68" s="6"/>
      <c r="H68" s="6">
        <f>H34+H$52</f>
        <v>42.60424953725812</v>
      </c>
      <c r="I68" s="6"/>
      <c r="J68" s="6">
        <f>J34+J$52</f>
        <v>42.614024345616798</v>
      </c>
      <c r="K68" s="6"/>
      <c r="L68" s="6">
        <f>L34+L$52</f>
        <v>42.623801396636232</v>
      </c>
      <c r="M68" s="6"/>
      <c r="N68" s="6">
        <f>N34+N$52</f>
        <v>42.283500389383029</v>
      </c>
      <c r="O68" s="6"/>
      <c r="P68" s="6">
        <f>P34+P$52</f>
        <v>42.293201607396</v>
      </c>
      <c r="U68" s="17"/>
      <c r="V68" s="18"/>
      <c r="W68" s="18"/>
      <c r="X68" s="18"/>
      <c r="Y68" s="18"/>
      <c r="Z68" s="28"/>
      <c r="AA68" s="28"/>
      <c r="AB68" s="28"/>
      <c r="AC68" s="28"/>
      <c r="AD68" s="28"/>
      <c r="AE68" s="28"/>
      <c r="AF68" s="28"/>
      <c r="AG68" s="28">
        <f>AG34+$AG$62</f>
        <v>98.524105390579109</v>
      </c>
      <c r="AH68" s="28"/>
      <c r="AI68" s="28">
        <f t="shared" ref="AI68:AI92" si="11">AI34+$AI$62</f>
        <v>98.546710042916928</v>
      </c>
      <c r="AJ68" s="28"/>
      <c r="AK68" s="28">
        <f t="shared" si="9"/>
        <v>98.569319881501329</v>
      </c>
      <c r="AL68" s="19"/>
    </row>
    <row r="69" spans="1:38" x14ac:dyDescent="0.3">
      <c r="A69" s="6">
        <f>A35+A52</f>
        <v>39.500000000000007</v>
      </c>
      <c r="B69" s="5"/>
      <c r="C69" s="6">
        <f>C35+C$52</f>
        <v>39.509062591979941</v>
      </c>
      <c r="D69" s="6"/>
      <c r="E69" s="6">
        <f>E35+E$52</f>
        <v>39.168046961766969</v>
      </c>
      <c r="F69" s="6"/>
      <c r="G69" s="6">
        <f>G35+G$52</f>
        <v>39.177033392862299</v>
      </c>
      <c r="H69" s="6"/>
      <c r="I69" s="6">
        <f>I35+I$52</f>
        <v>39.186021885738853</v>
      </c>
      <c r="J69" s="6"/>
      <c r="K69" s="6">
        <f>K35+K$52</f>
        <v>39.195012440869675</v>
      </c>
      <c r="L69" s="6"/>
      <c r="M69" s="6">
        <f>M35+M$52</f>
        <v>38.853964910306651</v>
      </c>
      <c r="N69" s="6"/>
      <c r="O69" s="6">
        <f>O35+O$52</f>
        <v>38.862879280706267</v>
      </c>
      <c r="P69" s="6"/>
      <c r="U69" s="17"/>
      <c r="V69" s="18"/>
      <c r="W69" s="18"/>
      <c r="X69" s="18"/>
      <c r="Y69" s="18"/>
      <c r="Z69" s="28"/>
      <c r="AA69" s="28"/>
      <c r="AB69" s="28"/>
      <c r="AC69" s="28"/>
      <c r="AD69" s="28"/>
      <c r="AE69" s="28"/>
      <c r="AF69" s="28">
        <f>AF35+$AF$62</f>
        <v>90.66852574929068</v>
      </c>
      <c r="AG69" s="28"/>
      <c r="AH69" s="28">
        <f t="shared" ref="AH69:AH91" si="12">AH35+$AH$62</f>
        <v>90.689328074715718</v>
      </c>
      <c r="AI69" s="28"/>
      <c r="AJ69" s="28">
        <f t="shared" si="10"/>
        <v>90.710135172874601</v>
      </c>
      <c r="AK69" s="28"/>
      <c r="AL69" s="19"/>
    </row>
    <row r="70" spans="1:38" x14ac:dyDescent="0.3">
      <c r="A70" s="5"/>
      <c r="B70" s="6">
        <f>B36+B$52</f>
        <v>36.36122271502088</v>
      </c>
      <c r="C70" s="5"/>
      <c r="D70" s="6">
        <f>D36+D$52</f>
        <v>36.019525020406157</v>
      </c>
      <c r="E70" s="6"/>
      <c r="F70" s="6">
        <f>F36+F$52</f>
        <v>36.027789077585169</v>
      </c>
      <c r="G70" s="6"/>
      <c r="H70" s="6">
        <f>H36+H$52</f>
        <v>36.036055030809202</v>
      </c>
      <c r="I70" s="6"/>
      <c r="J70" s="6">
        <f>J36+J$52</f>
        <v>36.04432288051327</v>
      </c>
      <c r="K70" s="6"/>
      <c r="L70" s="6">
        <f>L36+L$52</f>
        <v>36.052592627132491</v>
      </c>
      <c r="M70" s="6"/>
      <c r="N70" s="6">
        <f>N36+N$52</f>
        <v>35.710783969654152</v>
      </c>
      <c r="O70" s="6"/>
      <c r="P70" s="6">
        <f>P36+P$52</f>
        <v>35.718977191537711</v>
      </c>
      <c r="U70" s="17"/>
      <c r="V70" s="18"/>
      <c r="W70" s="18"/>
      <c r="X70" s="18"/>
      <c r="Y70" s="18"/>
      <c r="Z70" s="28"/>
      <c r="AA70" s="28"/>
      <c r="AB70" s="28"/>
      <c r="AC70" s="28"/>
      <c r="AD70" s="28"/>
      <c r="AE70" s="28">
        <f>AE36+$AE$62</f>
        <v>83.439291622696231</v>
      </c>
      <c r="AF70" s="28"/>
      <c r="AG70" s="28">
        <f t="shared" ref="AG70:AG90" si="13">AG36+$AG$62</f>
        <v>83.458435325356277</v>
      </c>
      <c r="AH70" s="28"/>
      <c r="AI70" s="28">
        <f t="shared" si="11"/>
        <v>83.477583420207864</v>
      </c>
      <c r="AJ70" s="28"/>
      <c r="AK70" s="28">
        <f t="shared" si="9"/>
        <v>83.496735908258685</v>
      </c>
      <c r="AL70" s="19"/>
    </row>
    <row r="71" spans="1:38" x14ac:dyDescent="0.3">
      <c r="C71" s="6">
        <f>C37+C$52</f>
        <v>33.476370544735239</v>
      </c>
      <c r="D71" s="6"/>
      <c r="E71" s="6">
        <f>E37+E$52</f>
        <v>33.133970817647217</v>
      </c>
      <c r="F71" s="6"/>
      <c r="G71" s="6">
        <f>G37+G$52</f>
        <v>33.141572834310395</v>
      </c>
      <c r="H71" s="6"/>
      <c r="I71" s="6">
        <f>I37+I$52</f>
        <v>33.149176595124842</v>
      </c>
      <c r="J71" s="6"/>
      <c r="K71" s="6">
        <f>K37+K$52</f>
        <v>33.15678210049073</v>
      </c>
      <c r="L71" s="6"/>
      <c r="M71" s="6">
        <f>M37+M$52</f>
        <v>32.814349202387049</v>
      </c>
      <c r="N71" s="6"/>
      <c r="O71" s="6">
        <f>O37+O$52</f>
        <v>32.821877887397392</v>
      </c>
      <c r="P71" s="6"/>
      <c r="U71" s="17"/>
      <c r="V71" s="18"/>
      <c r="W71" s="18"/>
      <c r="X71" s="18"/>
      <c r="Y71" s="18"/>
      <c r="Z71" s="28"/>
      <c r="AA71" s="28"/>
      <c r="AB71" s="28"/>
      <c r="AC71" s="28"/>
      <c r="AD71" s="28">
        <f>AD37+$AD$62</f>
        <v>76.786462876306459</v>
      </c>
      <c r="AE71" s="28"/>
      <c r="AF71" s="28">
        <f t="shared" ref="AF71:AF89" si="14">AF37+$AF$62</f>
        <v>76.804080202449015</v>
      </c>
      <c r="AG71" s="28"/>
      <c r="AH71" s="28">
        <f t="shared" si="12"/>
        <v>76.821701570582405</v>
      </c>
      <c r="AI71" s="28"/>
      <c r="AJ71" s="28">
        <f t="shared" si="10"/>
        <v>76.839326981634002</v>
      </c>
      <c r="AK71" s="28"/>
      <c r="AL71" s="19"/>
    </row>
    <row r="72" spans="1:38" x14ac:dyDescent="0.3">
      <c r="D72" s="6">
        <f>D38+D$52</f>
        <v>30.474861484730312</v>
      </c>
      <c r="E72" s="6"/>
      <c r="F72" s="6">
        <f>F38+F$52</f>
        <v>30.481853414737426</v>
      </c>
      <c r="G72" s="6"/>
      <c r="H72" s="6">
        <f>H38+H$52</f>
        <v>30.488846948921985</v>
      </c>
      <c r="I72" s="6"/>
      <c r="J72" s="6">
        <f>J38+J$52</f>
        <v>30.495842087652029</v>
      </c>
      <c r="K72" s="6"/>
      <c r="L72" s="6">
        <f>L38+L$52</f>
        <v>30.502838831295701</v>
      </c>
      <c r="M72" s="6"/>
      <c r="N72" s="6">
        <f>N38+N$52</f>
        <v>30.15975687877329</v>
      </c>
      <c r="O72" s="6"/>
      <c r="P72" s="6">
        <f>P38+P$52</f>
        <v>50.04298662389602</v>
      </c>
      <c r="U72" s="17"/>
      <c r="V72" s="18"/>
      <c r="W72" s="18"/>
      <c r="X72" s="18"/>
      <c r="Y72" s="18"/>
      <c r="Z72" s="28"/>
      <c r="AA72" s="28"/>
      <c r="AB72" s="28"/>
      <c r="AC72" s="28">
        <f>AC38+$AC$62</f>
        <v>70.664081230653466</v>
      </c>
      <c r="AD72" s="28"/>
      <c r="AE72" s="28">
        <f t="shared" ref="AE72:AE88" si="15">AE38+$AE$62</f>
        <v>70.680293882193496</v>
      </c>
      <c r="AF72" s="28"/>
      <c r="AG72" s="28">
        <f t="shared" si="13"/>
        <v>70.69651025344605</v>
      </c>
      <c r="AH72" s="28"/>
      <c r="AI72" s="28">
        <f t="shared" si="11"/>
        <v>70.712730345264575</v>
      </c>
      <c r="AJ72" s="28"/>
      <c r="AK72" s="28">
        <f t="shared" si="9"/>
        <v>70.728954158502731</v>
      </c>
      <c r="AL72" s="19"/>
    </row>
    <row r="73" spans="1:38" x14ac:dyDescent="0.3">
      <c r="D73" s="6"/>
      <c r="E73" s="6">
        <f>E39+E$52</f>
        <v>28.037855603562203</v>
      </c>
      <c r="F73" s="6"/>
      <c r="G73" s="6">
        <f>G39+G$52</f>
        <v>28.044288404709736</v>
      </c>
      <c r="H73" s="6"/>
      <c r="I73" s="6">
        <f>I39+I$52</f>
        <v>28.050722681752255</v>
      </c>
      <c r="J73" s="6"/>
      <c r="K73" s="6">
        <f>K39+K$52</f>
        <v>28.057158435028381</v>
      </c>
      <c r="L73" s="6"/>
      <c r="M73" s="6">
        <f>M39+M$52</f>
        <v>27.713555516455564</v>
      </c>
      <c r="N73" s="6"/>
      <c r="O73" s="6">
        <f>O39+O$52</f>
        <v>45.984093757290083</v>
      </c>
      <c r="P73" s="6"/>
      <c r="U73" s="17"/>
      <c r="V73" s="18"/>
      <c r="W73" s="18"/>
      <c r="X73" s="18"/>
      <c r="Y73" s="18"/>
      <c r="Z73" s="28"/>
      <c r="AA73" s="28"/>
      <c r="AB73" s="28">
        <f>AB39+$AB$62</f>
        <v>65.02985277777627</v>
      </c>
      <c r="AC73" s="28"/>
      <c r="AD73" s="28">
        <f t="shared" ref="AD73:AD87" si="16">AD39+$AD$62</f>
        <v>65.044772753022869</v>
      </c>
      <c r="AE73" s="28"/>
      <c r="AF73" s="28">
        <f t="shared" si="14"/>
        <v>65.059696151399777</v>
      </c>
      <c r="AG73" s="28"/>
      <c r="AH73" s="28">
        <f t="shared" si="12"/>
        <v>65.074622973692399</v>
      </c>
      <c r="AI73" s="28"/>
      <c r="AJ73" s="28">
        <f t="shared" si="10"/>
        <v>65.089553220686298</v>
      </c>
      <c r="AK73" s="28"/>
      <c r="AL73" s="19"/>
    </row>
    <row r="74" spans="1:38" x14ac:dyDescent="0.3">
      <c r="D74" s="6"/>
      <c r="E74" s="6"/>
      <c r="F74" s="6">
        <f>F40+F$52</f>
        <v>25.798000173124422</v>
      </c>
      <c r="G74" s="6"/>
      <c r="H74" s="6">
        <f>H40+H$52</f>
        <v>25.803919078174232</v>
      </c>
      <c r="I74" s="6"/>
      <c r="J74" s="6">
        <f>J40+J$52</f>
        <v>25.809839341214452</v>
      </c>
      <c r="K74" s="6"/>
      <c r="L74" s="6">
        <f>L40+L$52</f>
        <v>25.815760962556659</v>
      </c>
      <c r="M74" s="6"/>
      <c r="N74" s="6">
        <f>N40+N$52</f>
        <v>42.25441008489954</v>
      </c>
      <c r="O74" s="6"/>
      <c r="P74" s="6">
        <f>P40+P$52</f>
        <v>45.984093757290083</v>
      </c>
      <c r="U74" s="17"/>
      <c r="V74" s="18"/>
      <c r="W74" s="18"/>
      <c r="X74" s="18"/>
      <c r="Y74" s="18"/>
      <c r="Z74" s="28"/>
      <c r="AA74" s="28">
        <f>AA40+$AA$62</f>
        <v>59.844855811481253</v>
      </c>
      <c r="AB74" s="28"/>
      <c r="AC74" s="28">
        <f t="shared" ref="AC74:AC86" si="17">AC40+$AC$62</f>
        <v>59.858586178831075</v>
      </c>
      <c r="AD74" s="28"/>
      <c r="AE74" s="28">
        <f t="shared" si="15"/>
        <v>59.872319696376245</v>
      </c>
      <c r="AF74" s="28"/>
      <c r="AG74" s="28">
        <f t="shared" si="13"/>
        <v>59.886056364839547</v>
      </c>
      <c r="AH74" s="28"/>
      <c r="AI74" s="28">
        <f t="shared" si="11"/>
        <v>59.899796184943909</v>
      </c>
      <c r="AJ74" s="28"/>
      <c r="AK74" s="28">
        <f t="shared" si="9"/>
        <v>59.913539157412409</v>
      </c>
      <c r="AL74" s="19"/>
    </row>
    <row r="75" spans="1:38" x14ac:dyDescent="0.3">
      <c r="D75" s="6"/>
      <c r="E75" s="6"/>
      <c r="F75" s="6"/>
      <c r="G75" s="6">
        <f>G41+G$52</f>
        <v>23.739346254199976</v>
      </c>
      <c r="H75" s="6"/>
      <c r="I75" s="6">
        <f>I41+I$52</f>
        <v>23.744792836705603</v>
      </c>
      <c r="J75" s="6"/>
      <c r="K75" s="6">
        <f>K41+K$52</f>
        <v>23.750240668835403</v>
      </c>
      <c r="L75" s="6"/>
      <c r="M75" s="6">
        <f>M41+M$52</f>
        <v>38.827234065905806</v>
      </c>
      <c r="N75" s="6"/>
      <c r="O75" s="6">
        <f>O41+O$52</f>
        <v>42.25441008489954</v>
      </c>
      <c r="P75" s="6"/>
      <c r="U75" s="17"/>
      <c r="V75" s="18"/>
      <c r="W75" s="18"/>
      <c r="X75" s="18"/>
      <c r="Y75" s="28"/>
      <c r="Z75" s="28">
        <f>Z41+$Z$62</f>
        <v>55.07327195304547</v>
      </c>
      <c r="AA75" s="28"/>
      <c r="AB75" s="28">
        <f t="shared" ref="AB75:AB85" si="18">AB41+$AB$62</f>
        <v>55.085907562987515</v>
      </c>
      <c r="AC75" s="28"/>
      <c r="AD75" s="28">
        <f t="shared" si="16"/>
        <v>55.098546071951759</v>
      </c>
      <c r="AE75" s="28"/>
      <c r="AF75" s="28">
        <f t="shared" si="14"/>
        <v>55.111187480603341</v>
      </c>
      <c r="AG75" s="28"/>
      <c r="AH75" s="28">
        <f t="shared" si="12"/>
        <v>55.123831789607564</v>
      </c>
      <c r="AI75" s="28"/>
      <c r="AJ75" s="28">
        <f t="shared" si="10"/>
        <v>55.136478999629844</v>
      </c>
      <c r="AK75" s="28"/>
      <c r="AL75" s="19"/>
    </row>
    <row r="76" spans="1:38" x14ac:dyDescent="0.3">
      <c r="D76" s="6"/>
      <c r="E76" s="6"/>
      <c r="F76" s="6"/>
      <c r="G76" s="6"/>
      <c r="H76" s="6">
        <f>H42+H$52</f>
        <v>21.847235133727363</v>
      </c>
      <c r="I76" s="6"/>
      <c r="J76" s="6">
        <f>J42+J$52</f>
        <v>21.852247604054114</v>
      </c>
      <c r="K76" s="6"/>
      <c r="L76" s="6">
        <f>L42+L$52</f>
        <v>36.028029871428522</v>
      </c>
      <c r="M76" s="6"/>
      <c r="N76" s="6">
        <f>N42+N$52</f>
        <v>38.827234065905806</v>
      </c>
      <c r="O76" s="6"/>
      <c r="P76" s="6">
        <f>P42+P$52</f>
        <v>42.25441008489954</v>
      </c>
      <c r="U76" s="17"/>
      <c r="V76" s="37" t="s">
        <v>17</v>
      </c>
      <c r="W76" s="26"/>
      <c r="X76" s="26"/>
      <c r="Y76" s="28">
        <f>Y42+$Y$62</f>
        <v>50.68213871495719</v>
      </c>
      <c r="Z76" s="28"/>
      <c r="AA76" s="28">
        <f t="shared" ref="AA76:AA84" si="19">AA42+$AA$62</f>
        <v>50.693766855307679</v>
      </c>
      <c r="AB76" s="28"/>
      <c r="AC76" s="28">
        <f t="shared" si="17"/>
        <v>50.705397663533894</v>
      </c>
      <c r="AD76" s="28"/>
      <c r="AE76" s="28">
        <f t="shared" si="15"/>
        <v>50.71703114024794</v>
      </c>
      <c r="AF76" s="28"/>
      <c r="AG76" s="28">
        <f t="shared" si="13"/>
        <v>50.72866728606207</v>
      </c>
      <c r="AH76" s="28"/>
      <c r="AI76" s="28">
        <f t="shared" si="11"/>
        <v>50.740306101588644</v>
      </c>
      <c r="AJ76" s="28"/>
      <c r="AK76" s="28">
        <f t="shared" si="9"/>
        <v>50.751947587440178</v>
      </c>
      <c r="AL76" s="19"/>
    </row>
    <row r="77" spans="1:38" x14ac:dyDescent="0.3">
      <c r="D77" s="6"/>
      <c r="E77" s="6"/>
      <c r="F77" s="6"/>
      <c r="G77" s="6"/>
      <c r="H77" s="6"/>
      <c r="I77" s="6">
        <f>I43+I$52</f>
        <v>20.108193948985392</v>
      </c>
      <c r="J77" s="6"/>
      <c r="K77" s="6">
        <f>K43+K$52</f>
        <v>20.112807426383188</v>
      </c>
      <c r="L77" s="6"/>
      <c r="M77" s="6">
        <f>M43+M$52</f>
        <v>35.678029871428521</v>
      </c>
      <c r="N77" s="6"/>
      <c r="O77" s="6">
        <f>O43+O$52</f>
        <v>38.827234065905806</v>
      </c>
      <c r="P77" s="6"/>
      <c r="U77" s="17"/>
      <c r="V77" s="26"/>
      <c r="W77" s="26"/>
      <c r="X77" s="28">
        <f>X43+$X$62</f>
        <v>46.641121793384173</v>
      </c>
      <c r="Y77" s="28"/>
      <c r="Z77" s="28">
        <f t="shared" ref="Z77:Z83" si="20">Z43+$Z$62</f>
        <v>46.651822792277848</v>
      </c>
      <c r="AA77" s="28"/>
      <c r="AB77" s="28">
        <f t="shared" si="18"/>
        <v>46.662526246330671</v>
      </c>
      <c r="AC77" s="28"/>
      <c r="AD77" s="28">
        <f t="shared" si="16"/>
        <v>46.673232156105946</v>
      </c>
      <c r="AE77" s="28"/>
      <c r="AF77" s="28">
        <f t="shared" si="14"/>
        <v>46.683940522167106</v>
      </c>
      <c r="AG77" s="28"/>
      <c r="AH77" s="28">
        <f t="shared" si="12"/>
        <v>46.694651345077695</v>
      </c>
      <c r="AI77" s="28"/>
      <c r="AJ77" s="28">
        <f t="shared" si="10"/>
        <v>46.70536462540138</v>
      </c>
      <c r="AK77" s="28"/>
      <c r="AL77" s="19"/>
    </row>
    <row r="78" spans="1:38" x14ac:dyDescent="0.3">
      <c r="D78" s="6"/>
      <c r="E78" s="6"/>
      <c r="F78" s="6"/>
      <c r="G78" s="6"/>
      <c r="H78" s="6"/>
      <c r="I78" s="6"/>
      <c r="J78" s="6">
        <f>J44+J$52</f>
        <v>18.509839755499847</v>
      </c>
      <c r="K78" s="6"/>
      <c r="L78" s="6">
        <f>L44+L$52</f>
        <v>18.514086518166128</v>
      </c>
      <c r="M78" s="6"/>
      <c r="N78" s="6">
        <f>N44+N$52</f>
        <v>35.678029871428521</v>
      </c>
      <c r="O78" s="6"/>
      <c r="P78" s="6">
        <f>P44+P$52</f>
        <v>38.827234065905806</v>
      </c>
      <c r="U78" s="17"/>
      <c r="V78" s="26"/>
      <c r="W78" s="28">
        <f>W44+$W$62</f>
        <v>42.9223055163475</v>
      </c>
      <c r="X78" s="28"/>
      <c r="Y78" s="28">
        <f t="shared" ref="Y78:Y82" si="21">Y44+$Y$62</f>
        <v>42.932153297150862</v>
      </c>
      <c r="Z78" s="28"/>
      <c r="AA78" s="28">
        <f t="shared" si="19"/>
        <v>42.942003337357242</v>
      </c>
      <c r="AB78" s="28"/>
      <c r="AC78" s="28">
        <f t="shared" si="17"/>
        <v>42.951855637485025</v>
      </c>
      <c r="AD78" s="28"/>
      <c r="AE78" s="28">
        <f t="shared" si="15"/>
        <v>42.961710198052714</v>
      </c>
      <c r="AF78" s="28"/>
      <c r="AG78" s="28">
        <f t="shared" si="13"/>
        <v>42.971567019578927</v>
      </c>
      <c r="AH78" s="28"/>
      <c r="AI78" s="28">
        <f t="shared" si="11"/>
        <v>42.98142610258239</v>
      </c>
      <c r="AJ78" s="28"/>
      <c r="AK78" s="28">
        <f t="shared" si="9"/>
        <v>42.991287447581975</v>
      </c>
      <c r="AL78" s="19"/>
    </row>
    <row r="79" spans="1:38" x14ac:dyDescent="0.3">
      <c r="D79" s="6"/>
      <c r="E79" s="6"/>
      <c r="F79" s="6"/>
      <c r="G79" s="6"/>
      <c r="H79" s="6"/>
      <c r="I79" s="6"/>
      <c r="J79" s="6"/>
      <c r="K79" s="6">
        <f>K45+K$52</f>
        <v>17.04079135559769</v>
      </c>
      <c r="L79" s="6"/>
      <c r="M79" s="6">
        <f>M45+M$52</f>
        <v>16.694660922089625</v>
      </c>
      <c r="N79" s="6"/>
      <c r="O79" s="6">
        <f>O45+O$52</f>
        <v>35.678029871428521</v>
      </c>
      <c r="P79" s="6"/>
      <c r="U79" s="17"/>
      <c r="V79" s="28">
        <f>V45+V62</f>
        <v>39.5</v>
      </c>
      <c r="W79" s="28"/>
      <c r="X79" s="28">
        <f t="shared" ref="X79:X81" si="22">X45+$X$62</f>
        <v>39.509062591979934</v>
      </c>
      <c r="Y79" s="28"/>
      <c r="Z79" s="28">
        <f t="shared" si="20"/>
        <v>39.518127263214893</v>
      </c>
      <c r="AA79" s="28"/>
      <c r="AB79" s="28">
        <f t="shared" si="18"/>
        <v>39.527194014181923</v>
      </c>
      <c r="AC79" s="28"/>
      <c r="AD79" s="28">
        <f t="shared" si="16"/>
        <v>39.536262845358181</v>
      </c>
      <c r="AE79" s="28"/>
      <c r="AF79" s="28">
        <f t="shared" si="14"/>
        <v>39.545333757220945</v>
      </c>
      <c r="AG79" s="28"/>
      <c r="AH79" s="28">
        <f t="shared" si="12"/>
        <v>39.55440675024758</v>
      </c>
      <c r="AI79" s="28"/>
      <c r="AJ79" s="28">
        <f t="shared" si="10"/>
        <v>39.563481824915577</v>
      </c>
      <c r="AK79" s="28"/>
      <c r="AL79" s="19"/>
    </row>
    <row r="80" spans="1:38" x14ac:dyDescent="0.3">
      <c r="D80" s="6"/>
      <c r="E80" s="6"/>
      <c r="F80" s="6"/>
      <c r="G80" s="6"/>
      <c r="H80" s="6"/>
      <c r="I80" s="6"/>
      <c r="J80" s="6"/>
      <c r="K80" s="6"/>
      <c r="L80" s="6">
        <f>L46+L$52</f>
        <v>15.690588259793378</v>
      </c>
      <c r="M80" s="6"/>
      <c r="N80" s="6">
        <f>N46+N$52</f>
        <v>15.344107892505546</v>
      </c>
      <c r="O80" s="6"/>
      <c r="P80" s="6">
        <f>P46+P$52</f>
        <v>35.678029871428521</v>
      </c>
      <c r="U80" s="17"/>
      <c r="V80" s="26"/>
      <c r="W80" s="28">
        <f t="shared" ref="W80" si="23">W46+$W$62</f>
        <v>36.358903689104736</v>
      </c>
      <c r="X80" s="28"/>
      <c r="Y80" s="28">
        <f t="shared" si="21"/>
        <v>36.367245610850858</v>
      </c>
      <c r="Z80" s="28"/>
      <c r="AA80" s="28">
        <f t="shared" si="19"/>
        <v>36.375589446506687</v>
      </c>
      <c r="AB80" s="28"/>
      <c r="AC80" s="28">
        <f t="shared" si="17"/>
        <v>36.383935196511331</v>
      </c>
      <c r="AD80" s="28"/>
      <c r="AE80" s="28">
        <f t="shared" si="15"/>
        <v>36.392282861303997</v>
      </c>
      <c r="AF80" s="28"/>
      <c r="AG80" s="28">
        <f t="shared" si="13"/>
        <v>36.400632441324014</v>
      </c>
      <c r="AH80" s="28"/>
      <c r="AI80" s="28">
        <f t="shared" si="11"/>
        <v>36.408983937010781</v>
      </c>
      <c r="AJ80" s="28"/>
      <c r="AK80" s="28">
        <f t="shared" si="9"/>
        <v>36.417337348803819</v>
      </c>
      <c r="AL80" s="19"/>
    </row>
    <row r="81" spans="1:38" x14ac:dyDescent="0.3">
      <c r="D81" s="6"/>
      <c r="E81" s="6"/>
      <c r="F81" s="6"/>
      <c r="G81" s="6"/>
      <c r="H81" s="6"/>
      <c r="I81" s="6"/>
      <c r="J81" s="6"/>
      <c r="K81" s="6"/>
      <c r="L81" s="6"/>
      <c r="M81" s="6">
        <f>M47+M$52</f>
        <v>14.099576055559124</v>
      </c>
      <c r="N81" s="6"/>
      <c r="O81" s="6">
        <f>O47+O$52</f>
        <v>14.102810959480175</v>
      </c>
      <c r="P81" s="6"/>
      <c r="U81" s="17"/>
      <c r="V81" s="18"/>
      <c r="W81" s="18"/>
      <c r="X81" s="28">
        <f t="shared" si="22"/>
        <v>33.467591834774531</v>
      </c>
      <c r="Y81" s="28"/>
      <c r="Z81" s="28">
        <f t="shared" si="20"/>
        <v>33.475270395011222</v>
      </c>
      <c r="AA81" s="28"/>
      <c r="AB81" s="28">
        <f t="shared" si="18"/>
        <v>33.482950716960787</v>
      </c>
      <c r="AC81" s="28"/>
      <c r="AD81" s="28">
        <f t="shared" si="16"/>
        <v>33.490632801027424</v>
      </c>
      <c r="AE81" s="28"/>
      <c r="AF81" s="28">
        <f t="shared" si="14"/>
        <v>33.498316647615411</v>
      </c>
      <c r="AG81" s="28"/>
      <c r="AH81" s="28">
        <f t="shared" si="12"/>
        <v>33.50600225712914</v>
      </c>
      <c r="AI81" s="28"/>
      <c r="AJ81" s="28">
        <f t="shared" si="10"/>
        <v>33.513689629973072</v>
      </c>
      <c r="AK81" s="28"/>
      <c r="AL81" s="19"/>
    </row>
    <row r="82" spans="1:38" x14ac:dyDescent="0.3">
      <c r="D82" s="6"/>
      <c r="E82" s="6"/>
      <c r="F82" s="6"/>
      <c r="G82" s="6"/>
      <c r="H82" s="6"/>
      <c r="I82" s="6"/>
      <c r="J82" s="6"/>
      <c r="K82" s="6"/>
      <c r="L82" s="6"/>
      <c r="M82" s="6"/>
      <c r="N82" s="6">
        <f>N48+N$52</f>
        <v>12.958958390633045</v>
      </c>
      <c r="O82" s="6"/>
      <c r="P82" s="6">
        <f>P48+P$52</f>
        <v>12.961931599554038</v>
      </c>
      <c r="U82" s="17"/>
      <c r="V82" s="18"/>
      <c r="W82" s="18"/>
      <c r="X82" s="28"/>
      <c r="Y82" s="28">
        <f t="shared" si="21"/>
        <v>30.806201220932536</v>
      </c>
      <c r="Z82" s="28"/>
      <c r="AA82" s="28">
        <f t="shared" si="19"/>
        <v>30.813269171112708</v>
      </c>
      <c r="AB82" s="28"/>
      <c r="AC82" s="28">
        <f t="shared" si="17"/>
        <v>30.820338742911837</v>
      </c>
      <c r="AD82" s="28"/>
      <c r="AE82" s="28">
        <f t="shared" si="15"/>
        <v>30.827409936701972</v>
      </c>
      <c r="AF82" s="28"/>
      <c r="AG82" s="28">
        <f t="shared" si="13"/>
        <v>30.834482752855251</v>
      </c>
      <c r="AH82" s="28"/>
      <c r="AI82" s="28">
        <f t="shared" si="11"/>
        <v>30.841557191743902</v>
      </c>
      <c r="AJ82" s="28"/>
      <c r="AK82" s="28">
        <f t="shared" si="9"/>
        <v>30.848633253740228</v>
      </c>
      <c r="AL82" s="19"/>
    </row>
    <row r="83" spans="1:38" x14ac:dyDescent="0.3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f>O49+O$52</f>
        <v>11.910613617630441</v>
      </c>
      <c r="P83" s="6"/>
      <c r="U83" s="17"/>
      <c r="V83" s="18"/>
      <c r="W83" s="18"/>
      <c r="X83" s="18"/>
      <c r="Y83" s="28"/>
      <c r="Z83" s="28">
        <f t="shared" si="20"/>
        <v>28.356448182761181</v>
      </c>
      <c r="AA83" s="28"/>
      <c r="AB83" s="28">
        <f t="shared" si="18"/>
        <v>28.362954079467013</v>
      </c>
      <c r="AC83" s="28"/>
      <c r="AD83" s="28">
        <f t="shared" si="16"/>
        <v>28.369461468838345</v>
      </c>
      <c r="AE83" s="28"/>
      <c r="AF83" s="28">
        <f t="shared" si="14"/>
        <v>28.375970351217653</v>
      </c>
      <c r="AG83" s="28"/>
      <c r="AH83" s="28">
        <f t="shared" si="12"/>
        <v>28.38248072694747</v>
      </c>
      <c r="AI83" s="28"/>
      <c r="AJ83" s="28">
        <f t="shared" si="10"/>
        <v>28.388992596370429</v>
      </c>
      <c r="AK83" s="28"/>
      <c r="AL83" s="19"/>
    </row>
    <row r="84" spans="1:38" x14ac:dyDescent="0.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f>P50+P$52</f>
        <v>10.947077108529378</v>
      </c>
      <c r="U84" s="17"/>
      <c r="V84" s="18"/>
      <c r="W84" s="18"/>
      <c r="X84" s="18"/>
      <c r="Y84" s="28"/>
      <c r="Z84" s="28"/>
      <c r="AA84" s="28">
        <f t="shared" si="19"/>
        <v>26.101502998534244</v>
      </c>
      <c r="AB84" s="28"/>
      <c r="AC84" s="28">
        <f t="shared" si="17"/>
        <v>26.107491537059275</v>
      </c>
      <c r="AD84" s="28"/>
      <c r="AE84" s="28">
        <f t="shared" si="15"/>
        <v>26.113481449550914</v>
      </c>
      <c r="AF84" s="28"/>
      <c r="AG84" s="28">
        <f t="shared" si="13"/>
        <v>26.119472736324404</v>
      </c>
      <c r="AH84" s="28"/>
      <c r="AI84" s="28">
        <f t="shared" si="11"/>
        <v>26.125465397695045</v>
      </c>
      <c r="AJ84" s="28"/>
      <c r="AK84" s="28">
        <f t="shared" si="9"/>
        <v>26.131459433978222</v>
      </c>
      <c r="AL84" s="19"/>
    </row>
    <row r="85" spans="1:38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U85" s="17"/>
      <c r="V85" s="18"/>
      <c r="W85" s="18"/>
      <c r="X85" s="18"/>
      <c r="Y85" s="28"/>
      <c r="Z85" s="28"/>
      <c r="AA85" s="28"/>
      <c r="AB85" s="28">
        <f t="shared" si="18"/>
        <v>24.025874269989494</v>
      </c>
      <c r="AC85" s="28"/>
      <c r="AD85" s="28">
        <f t="shared" si="16"/>
        <v>24.031386591393797</v>
      </c>
      <c r="AE85" s="28"/>
      <c r="AF85" s="28">
        <f t="shared" si="14"/>
        <v>24.036900177504929</v>
      </c>
      <c r="AG85" s="28"/>
      <c r="AH85" s="28">
        <f t="shared" si="12"/>
        <v>24.04241502861306</v>
      </c>
      <c r="AI85" s="28"/>
      <c r="AJ85" s="28">
        <f t="shared" si="10"/>
        <v>24.047931145008416</v>
      </c>
      <c r="AK85" s="28"/>
      <c r="AL85" s="19"/>
    </row>
    <row r="86" spans="1:38" x14ac:dyDescent="0.3">
      <c r="A86" s="40" t="s">
        <v>37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U86" s="17"/>
      <c r="V86" s="18"/>
      <c r="W86" s="18"/>
      <c r="X86" s="18"/>
      <c r="Y86" s="28"/>
      <c r="Z86" s="28"/>
      <c r="AA86" s="28"/>
      <c r="AB86" s="28"/>
      <c r="AC86" s="28">
        <f t="shared" si="17"/>
        <v>22.115302496938924</v>
      </c>
      <c r="AD86" s="28"/>
      <c r="AE86" s="28">
        <f t="shared" si="15"/>
        <v>22.120376470686836</v>
      </c>
      <c r="AF86" s="28"/>
      <c r="AG86" s="28">
        <f t="shared" si="13"/>
        <v>22.125451608570284</v>
      </c>
      <c r="AH86" s="28"/>
      <c r="AI86" s="28">
        <f t="shared" si="11"/>
        <v>22.130527910856365</v>
      </c>
      <c r="AJ86" s="28"/>
      <c r="AK86" s="28">
        <f t="shared" si="9"/>
        <v>22.135605377812229</v>
      </c>
      <c r="AL86" s="19"/>
    </row>
    <row r="87" spans="1:38" x14ac:dyDescent="0.3">
      <c r="A87" s="48" t="s">
        <v>46</v>
      </c>
      <c r="B87" s="48"/>
      <c r="C87" s="4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U87" s="17"/>
      <c r="V87" s="18"/>
      <c r="W87" s="18"/>
      <c r="X87" s="18"/>
      <c r="Y87" s="28"/>
      <c r="Z87" s="28"/>
      <c r="AA87" s="28"/>
      <c r="AB87" s="28"/>
      <c r="AC87" s="28"/>
      <c r="AD87" s="28">
        <f t="shared" si="16"/>
        <v>20.356662114977716</v>
      </c>
      <c r="AE87" s="28"/>
      <c r="AF87" s="28">
        <f t="shared" si="14"/>
        <v>20.361332599099775</v>
      </c>
      <c r="AG87" s="28"/>
      <c r="AH87" s="28">
        <f t="shared" si="12"/>
        <v>20.366004154783653</v>
      </c>
      <c r="AI87" s="28"/>
      <c r="AJ87" s="28">
        <f t="shared" si="10"/>
        <v>20.370676782275208</v>
      </c>
      <c r="AK87" s="28"/>
      <c r="AL87" s="19"/>
    </row>
    <row r="88" spans="1:38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U88" s="17"/>
      <c r="V88" s="18"/>
      <c r="W88" s="18"/>
      <c r="X88" s="18"/>
      <c r="Y88" s="28"/>
      <c r="Z88" s="28"/>
      <c r="AA88" s="28"/>
      <c r="AB88" s="28"/>
      <c r="AC88" s="28"/>
      <c r="AD88" s="28"/>
      <c r="AE88" s="28">
        <f t="shared" si="15"/>
        <v>18.737871323294225</v>
      </c>
      <c r="AF88" s="28"/>
      <c r="AG88" s="28">
        <f t="shared" si="13"/>
        <v>18.74217040386069</v>
      </c>
      <c r="AH88" s="28"/>
      <c r="AI88" s="28">
        <f t="shared" si="11"/>
        <v>18.746470470776853</v>
      </c>
      <c r="AJ88" s="28"/>
      <c r="AK88" s="28">
        <f t="shared" si="9"/>
        <v>18.750771524269016</v>
      </c>
      <c r="AL88" s="19"/>
    </row>
    <row r="89" spans="1:38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U89" s="17"/>
      <c r="V89" s="18"/>
      <c r="W89" s="18"/>
      <c r="X89" s="18"/>
      <c r="Y89" s="28"/>
      <c r="Z89" s="28"/>
      <c r="AA89" s="28"/>
      <c r="AB89" s="28"/>
      <c r="AC89" s="28"/>
      <c r="AD89" s="28"/>
      <c r="AE89" s="28"/>
      <c r="AF89" s="28">
        <f t="shared" si="14"/>
        <v>17.247809083101068</v>
      </c>
      <c r="AG89" s="28"/>
      <c r="AH89" s="28">
        <f t="shared" si="12"/>
        <v>17.251766294652153</v>
      </c>
      <c r="AI89" s="28"/>
      <c r="AJ89" s="28">
        <f t="shared" si="10"/>
        <v>17.255724414116997</v>
      </c>
      <c r="AK89" s="28"/>
      <c r="AL89" s="19"/>
    </row>
    <row r="90" spans="1:38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>
        <f>MAX(P54-$B$3,0)</f>
        <v>97.997557575861947</v>
      </c>
      <c r="U90" s="17"/>
      <c r="V90" s="18"/>
      <c r="W90" s="18"/>
      <c r="X90" s="18"/>
      <c r="Y90" s="28"/>
      <c r="Z90" s="28"/>
      <c r="AA90" s="28"/>
      <c r="AB90" s="28"/>
      <c r="AC90" s="28"/>
      <c r="AD90" s="28"/>
      <c r="AE90" s="28"/>
      <c r="AF90" s="28"/>
      <c r="AG90" s="28">
        <f t="shared" si="13"/>
        <v>15.876238716469304</v>
      </c>
      <c r="AH90" s="28"/>
      <c r="AI90" s="28">
        <f t="shared" si="11"/>
        <v>15.879881244916477</v>
      </c>
      <c r="AJ90" s="28"/>
      <c r="AK90" s="28">
        <f t="shared" si="9"/>
        <v>15.883524609078812</v>
      </c>
      <c r="AL90" s="19"/>
    </row>
    <row r="91" spans="1:3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>
        <f>MAX(MAX(O55-$B$3,0),$E$8*($E$6*P90+$E$7*P92))</f>
        <v>86.80942214724692</v>
      </c>
      <c r="P91" s="7"/>
      <c r="U91" s="17"/>
      <c r="V91" s="18"/>
      <c r="W91" s="18"/>
      <c r="X91" s="18"/>
      <c r="Y91" s="28"/>
      <c r="Z91" s="28"/>
      <c r="AA91" s="28"/>
      <c r="AB91" s="28"/>
      <c r="AC91" s="28"/>
      <c r="AD91" s="28"/>
      <c r="AE91" s="28"/>
      <c r="AF91" s="28"/>
      <c r="AG91" s="28"/>
      <c r="AH91" s="28">
        <f t="shared" si="12"/>
        <v>14.613737580692232</v>
      </c>
      <c r="AI91" s="28"/>
      <c r="AJ91" s="28">
        <f t="shared" si="10"/>
        <v>14.617090450084525</v>
      </c>
      <c r="AK91" s="28"/>
      <c r="AL91" s="19"/>
    </row>
    <row r="92" spans="1:3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>
        <f>MAX(MAX(N56-$B$3,0),$E$8*($E$6*O91+$E$7*O93))</f>
        <v>76.529107004048299</v>
      </c>
      <c r="O92" s="7"/>
      <c r="P92" s="7">
        <f t="shared" ref="P92:P120" si="24">MAX(P56-$B$3,0)</f>
        <v>76.546665284336044</v>
      </c>
      <c r="U92" s="17"/>
      <c r="V92" s="18"/>
      <c r="W92" s="18"/>
      <c r="X92" s="1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>
        <f t="shared" si="11"/>
        <v>13.451632335044032</v>
      </c>
      <c r="AJ92" s="28"/>
      <c r="AK92" s="28">
        <f t="shared" si="9"/>
        <v>13.454718579482426</v>
      </c>
      <c r="AL92" s="19"/>
    </row>
    <row r="93" spans="1:3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f t="shared" ref="L93:N118" si="25">MAX(MAX(M57-$B$3,0),$E$8*($E$6*N92+$E$7*N94))</f>
        <v>67.082980501513305</v>
      </c>
      <c r="N93" s="7"/>
      <c r="O93" s="7">
        <f t="shared" ref="O93:O119" si="26">MAX(MAX(O57-$B$3,0),$E$8*($E$6*P92+$E$7*P94))</f>
        <v>67.098371531414131</v>
      </c>
      <c r="P93" s="7"/>
      <c r="U93" s="17"/>
      <c r="V93" s="18"/>
      <c r="W93" s="18"/>
      <c r="X93" s="1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>
        <f t="shared" si="10"/>
        <v>12.38193935521805</v>
      </c>
      <c r="AK93" s="28"/>
      <c r="AL93" s="19"/>
    </row>
    <row r="94" spans="1:3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>
        <f t="shared" si="25"/>
        <v>58.73503481774145</v>
      </c>
      <c r="M94" s="7"/>
      <c r="N94" s="7">
        <f t="shared" si="25"/>
        <v>58.41678276598347</v>
      </c>
      <c r="O94" s="7"/>
      <c r="P94" s="7">
        <f t="shared" si="24"/>
        <v>58.430185486666716</v>
      </c>
      <c r="U94" s="17"/>
      <c r="V94" s="18"/>
      <c r="W94" s="18"/>
      <c r="X94" s="1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>
        <f t="shared" si="9"/>
        <v>11.39730988609389</v>
      </c>
      <c r="AL94" s="19"/>
    </row>
    <row r="95" spans="1:3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>
        <f t="shared" ref="F95:K109" si="27">MAX(MAX(K59-$B$3,0),$E$8*($E$6*L94+$E$7*L96))</f>
        <v>50.759756734014815</v>
      </c>
      <c r="L95" s="7"/>
      <c r="M95" s="7">
        <f t="shared" si="25"/>
        <v>50.43971294066187</v>
      </c>
      <c r="N95" s="7"/>
      <c r="O95" s="7">
        <f t="shared" si="26"/>
        <v>50.451285460610379</v>
      </c>
      <c r="P95" s="7"/>
      <c r="U95" s="17"/>
      <c r="V95" s="18"/>
      <c r="W95" s="18"/>
      <c r="X95" s="1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19"/>
    </row>
    <row r="96" spans="1:38" x14ac:dyDescent="0.3">
      <c r="A96" s="7"/>
      <c r="B96" s="7"/>
      <c r="C96" s="7"/>
      <c r="D96" s="7"/>
      <c r="E96" s="7"/>
      <c r="F96" s="7"/>
      <c r="G96" s="7"/>
      <c r="H96" s="7"/>
      <c r="I96" s="7"/>
      <c r="J96" s="7">
        <f t="shared" si="27"/>
        <v>43.43170684583523</v>
      </c>
      <c r="K96" s="7"/>
      <c r="L96" s="7">
        <f t="shared" ref="L96" si="28">MAX(MAX(L60-$B$3,0),$E$8*($E$6*M95+$E$7*M97))</f>
        <v>43.441671499965238</v>
      </c>
      <c r="M96" s="7"/>
      <c r="N96" s="7">
        <f t="shared" si="25"/>
        <v>43.119910650441433</v>
      </c>
      <c r="O96" s="7"/>
      <c r="P96" s="7">
        <f t="shared" si="24"/>
        <v>43.129803768325885</v>
      </c>
      <c r="U96" s="17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19"/>
    </row>
    <row r="97" spans="1:38" x14ac:dyDescent="0.3">
      <c r="A97" s="7"/>
      <c r="B97" s="7"/>
      <c r="C97" s="7"/>
      <c r="D97" s="7"/>
      <c r="E97" s="7"/>
      <c r="F97" s="7"/>
      <c r="G97" s="7"/>
      <c r="H97" s="7"/>
      <c r="I97" s="7">
        <f t="shared" si="27"/>
        <v>36.698389644893531</v>
      </c>
      <c r="J97" s="7"/>
      <c r="K97" s="7">
        <f t="shared" si="27"/>
        <v>36.706809455821933</v>
      </c>
      <c r="L97" s="7"/>
      <c r="M97" s="7">
        <f t="shared" si="25"/>
        <v>36.38354145671461</v>
      </c>
      <c r="N97" s="7"/>
      <c r="O97" s="7">
        <f t="shared" si="26"/>
        <v>36.391889031170471</v>
      </c>
      <c r="P97" s="7"/>
      <c r="U97" s="17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19"/>
    </row>
    <row r="98" spans="1:38" x14ac:dyDescent="0.3">
      <c r="A98" s="7"/>
      <c r="B98" s="7"/>
      <c r="C98" s="7"/>
      <c r="D98" s="7"/>
      <c r="E98" s="7"/>
      <c r="F98" s="7"/>
      <c r="G98" s="7"/>
      <c r="H98" s="7">
        <f t="shared" si="27"/>
        <v>30.511567435189978</v>
      </c>
      <c r="I98" s="7"/>
      <c r="J98" s="7">
        <f t="shared" si="27"/>
        <v>30.518567786742711</v>
      </c>
      <c r="K98" s="7"/>
      <c r="L98" s="7">
        <f t="shared" ref="L98" si="29">MAX(MAX(L62-$B$3,0),$E$8*($E$6*M97+$E$7*M99))</f>
        <v>30.525569744405061</v>
      </c>
      <c r="M98" s="7"/>
      <c r="N98" s="7">
        <f t="shared" si="25"/>
        <v>30.200845518674118</v>
      </c>
      <c r="O98" s="7"/>
      <c r="P98" s="7">
        <f t="shared" si="24"/>
        <v>30.20777458045599</v>
      </c>
      <c r="U98" s="17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19"/>
    </row>
    <row r="99" spans="1:38" x14ac:dyDescent="0.3">
      <c r="A99" s="7"/>
      <c r="B99" s="7"/>
      <c r="C99" s="7"/>
      <c r="D99" s="7"/>
      <c r="E99" s="7"/>
      <c r="F99" s="7"/>
      <c r="G99" s="7">
        <f t="shared" si="27"/>
        <v>24.914986088727932</v>
      </c>
      <c r="H99" s="7"/>
      <c r="I99" s="7">
        <f t="shared" si="27"/>
        <v>24.832611096202953</v>
      </c>
      <c r="J99" s="7"/>
      <c r="K99" s="7">
        <f t="shared" si="27"/>
        <v>24.838308509422216</v>
      </c>
      <c r="L99" s="7"/>
      <c r="M99" s="7">
        <f t="shared" si="25"/>
        <v>24.512317487998683</v>
      </c>
      <c r="N99" s="7"/>
      <c r="O99" s="7">
        <f t="shared" si="26"/>
        <v>24.517941415387948</v>
      </c>
      <c r="P99" s="7"/>
      <c r="U99" s="17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19"/>
    </row>
    <row r="100" spans="1:38" x14ac:dyDescent="0.3">
      <c r="A100" s="7"/>
      <c r="B100" s="7"/>
      <c r="C100" s="7"/>
      <c r="D100" s="7"/>
      <c r="E100" s="7"/>
      <c r="F100" s="7">
        <f t="shared" si="27"/>
        <v>20.020100167385653</v>
      </c>
      <c r="G100" s="7"/>
      <c r="H100" s="7">
        <f t="shared" si="27"/>
        <v>19.777227534670892</v>
      </c>
      <c r="I100" s="7"/>
      <c r="J100" s="7">
        <f t="shared" si="27"/>
        <v>19.61269871103244</v>
      </c>
      <c r="K100" s="7"/>
      <c r="L100" s="7">
        <f t="shared" ref="L100" si="30">MAX(MAX(L64-$B$3,0),$E$8*($E$6*M99+$E$7*M101))</f>
        <v>19.617198505615811</v>
      </c>
      <c r="M100" s="7"/>
      <c r="N100" s="7">
        <f t="shared" si="25"/>
        <v>19.289971542727841</v>
      </c>
      <c r="O100" s="7"/>
      <c r="P100" s="7">
        <f t="shared" si="24"/>
        <v>19.294397293142936</v>
      </c>
      <c r="U100" s="17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>
        <f>MAX(AK64-$B$3,0)</f>
        <v>97.368224053313327</v>
      </c>
      <c r="AL100" s="19"/>
    </row>
    <row r="101" spans="1:38" x14ac:dyDescent="0.3">
      <c r="A101" s="35" t="s">
        <v>35</v>
      </c>
      <c r="B101" s="7"/>
      <c r="C101" s="7"/>
      <c r="D101" s="7"/>
      <c r="E101" s="7">
        <f>MAX(MAX(E65-$B$3,0),$E$8*($E$6*F100+$E$7*F102))</f>
        <v>15.934175479396337</v>
      </c>
      <c r="F101" s="7"/>
      <c r="G101" s="7">
        <f t="shared" si="27"/>
        <v>15.526120300082722</v>
      </c>
      <c r="H101" s="7"/>
      <c r="I101" s="7">
        <f t="shared" si="27"/>
        <v>15.135697309607846</v>
      </c>
      <c r="J101" s="7"/>
      <c r="K101" s="7">
        <f t="shared" si="27"/>
        <v>14.814694819980929</v>
      </c>
      <c r="L101" s="7"/>
      <c r="M101" s="7">
        <f t="shared" si="25"/>
        <v>14.486404053721142</v>
      </c>
      <c r="N101" s="7"/>
      <c r="O101" s="7">
        <f t="shared" si="26"/>
        <v>14.489727708637474</v>
      </c>
      <c r="P101" s="7"/>
      <c r="U101" s="17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>
        <f>MAX(MAX(AJ65-$B$3,0),$E$8*($W$31*AK100+$W$32*AK102))</f>
        <v>86.420091058965255</v>
      </c>
      <c r="AK101" s="29"/>
      <c r="AL101" s="19"/>
    </row>
    <row r="102" spans="1:38" x14ac:dyDescent="0.3">
      <c r="A102" s="7"/>
      <c r="B102" s="7"/>
      <c r="C102" s="7"/>
      <c r="D102" s="7">
        <f>MAX(MAX(D66-$B$3,0),$E$8*($E$6*E101+$E$7*E103))</f>
        <v>12.695581464435362</v>
      </c>
      <c r="E102" s="7"/>
      <c r="F102" s="7">
        <f t="shared" si="27"/>
        <v>12.182729359646553</v>
      </c>
      <c r="G102" s="7"/>
      <c r="H102" s="7">
        <f t="shared" si="27"/>
        <v>11.622782045064891</v>
      </c>
      <c r="I102" s="7"/>
      <c r="J102" s="7">
        <f t="shared" si="27"/>
        <v>11.02467698680306</v>
      </c>
      <c r="K102" s="7"/>
      <c r="L102" s="7">
        <f t="shared" ref="L102" si="31">MAX(MAX(L66-$B$3,0),$E$8*($E$6*M101+$E$7*M103))</f>
        <v>10.404468121851203</v>
      </c>
      <c r="M102" s="7"/>
      <c r="N102" s="7">
        <f t="shared" si="25"/>
        <v>10.075127457279956</v>
      </c>
      <c r="O102" s="7"/>
      <c r="P102" s="7">
        <f t="shared" si="24"/>
        <v>10.077439021059469</v>
      </c>
      <c r="U102" s="17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>
        <f>MAX(MAX(AI66-$B$3,0),$E$8*($W$31*AJ101+$W$32*AJ103))</f>
        <v>76.345246066690962</v>
      </c>
      <c r="AJ102" s="29"/>
      <c r="AK102" s="29">
        <f t="shared" ref="AK102:AK130" si="32">MAX(AK66-$B$3,0)</f>
        <v>76.362762163265913</v>
      </c>
      <c r="AL102" s="19"/>
    </row>
    <row r="103" spans="1:38" x14ac:dyDescent="0.3">
      <c r="A103" s="7"/>
      <c r="B103" s="7"/>
      <c r="C103" s="7">
        <f t="shared" ref="A103:C107" si="33">MAX(MAX(C67-$B$3,0),$E$8*($E$6*D102+$E$7*D104))</f>
        <v>10.249416037511631</v>
      </c>
      <c r="D103" s="7"/>
      <c r="E103" s="7">
        <f t="shared" ref="E103:E109" si="34">MAX(MAX(E67-$B$3,0),$E$8*($E$6*F102+$E$7*F104))</f>
        <v>9.72211702392066</v>
      </c>
      <c r="F103" s="7"/>
      <c r="G103" s="7">
        <f t="shared" si="27"/>
        <v>9.1128439367067724</v>
      </c>
      <c r="H103" s="7"/>
      <c r="I103" s="7">
        <f t="shared" si="27"/>
        <v>8.3969809694642112</v>
      </c>
      <c r="J103" s="7"/>
      <c r="K103" s="7">
        <f t="shared" si="27"/>
        <v>7.5440877448722405</v>
      </c>
      <c r="L103" s="7"/>
      <c r="M103" s="7">
        <f t="shared" si="25"/>
        <v>6.6245435783224478</v>
      </c>
      <c r="N103" s="7"/>
      <c r="O103" s="7">
        <f t="shared" si="26"/>
        <v>6.0203396498094328</v>
      </c>
      <c r="P103" s="7"/>
      <c r="U103" s="17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>
        <f>MAX(MAX(AH67-$B$3,0),$E$8*($W$31*AI102+$W$32*AI104))</f>
        <v>67.074059542168541</v>
      </c>
      <c r="AI103" s="29"/>
      <c r="AJ103" s="29">
        <f t="shared" ref="AJ103:AJ129" si="35">MAX(MAX(AJ67-$B$3,0),$E$8*($W$31*AK102+$W$32*AK104))</f>
        <v>67.089448525309507</v>
      </c>
      <c r="AK103" s="29"/>
      <c r="AL103" s="19"/>
    </row>
    <row r="104" spans="1:38" x14ac:dyDescent="0.3">
      <c r="A104" s="7"/>
      <c r="B104" s="7">
        <f t="shared" si="33"/>
        <v>8.4644280717517812</v>
      </c>
      <c r="C104" s="7"/>
      <c r="D104" s="7">
        <f>MAX(MAX(D68-$B$3,0),$E$8*($E$6*E103+$E$7*E105))</f>
        <v>8.0036528449868687</v>
      </c>
      <c r="E104" s="7"/>
      <c r="F104" s="7">
        <f t="shared" si="27"/>
        <v>7.4629610883612001</v>
      </c>
      <c r="G104" s="7"/>
      <c r="H104" s="7">
        <f t="shared" si="27"/>
        <v>6.8082236323608614</v>
      </c>
      <c r="I104" s="7"/>
      <c r="J104" s="7">
        <f t="shared" si="27"/>
        <v>5.9839838857839984</v>
      </c>
      <c r="K104" s="7"/>
      <c r="L104" s="7">
        <f t="shared" ref="L104" si="36">MAX(MAX(L68-$B$3,0),$E$8*($E$6*M103+$E$7*M105))</f>
        <v>4.9170666221585799</v>
      </c>
      <c r="M104" s="7"/>
      <c r="N104" s="7">
        <f t="shared" si="25"/>
        <v>3.454924625554606</v>
      </c>
      <c r="O104" s="7"/>
      <c r="P104" s="7">
        <f t="shared" si="24"/>
        <v>2.293201607396</v>
      </c>
      <c r="U104" s="17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>
        <f>MAX(MAX(AG68-$B$3,0),$E$8*($W$31*AH103+$W$32*AH105))</f>
        <v>58.542453692455034</v>
      </c>
      <c r="AH104" s="29"/>
      <c r="AI104" s="29">
        <f t="shared" ref="AI104:AI128" si="37">MAX(MAX(AI68-$B$3,0),$E$8*($W$31*AJ103+$W$32*AJ105))</f>
        <v>58.555885246159299</v>
      </c>
      <c r="AJ104" s="29"/>
      <c r="AK104" s="29">
        <f t="shared" si="32"/>
        <v>58.569319881501329</v>
      </c>
      <c r="AL104" s="19"/>
    </row>
    <row r="105" spans="1:38" x14ac:dyDescent="0.3">
      <c r="A105" s="44">
        <f t="shared" si="33"/>
        <v>7.1722792728547748</v>
      </c>
      <c r="B105" s="7"/>
      <c r="C105" s="7">
        <f t="shared" si="33"/>
        <v>6.8258922421490205</v>
      </c>
      <c r="D105" s="7"/>
      <c r="E105" s="7">
        <f t="shared" si="34"/>
        <v>6.4261507651096084</v>
      </c>
      <c r="F105" s="7"/>
      <c r="G105" s="7">
        <f t="shared" si="27"/>
        <v>5.948366043484417</v>
      </c>
      <c r="H105" s="7"/>
      <c r="I105" s="7">
        <f t="shared" si="27"/>
        <v>5.3496586401638444</v>
      </c>
      <c r="J105" s="7"/>
      <c r="K105" s="7">
        <f t="shared" si="27"/>
        <v>4.5515699239030152</v>
      </c>
      <c r="L105" s="7"/>
      <c r="M105" s="7">
        <f t="shared" si="25"/>
        <v>3.3489823268511292</v>
      </c>
      <c r="N105" s="7"/>
      <c r="O105" s="7">
        <f t="shared" si="26"/>
        <v>1.0980757213795751</v>
      </c>
      <c r="P105" s="7"/>
      <c r="U105" s="17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>
        <f>MAX(MAX(AF69-$B$3,0),$E$8*($W$31*AG104+$W$32*AG106))</f>
        <v>50.691459811405906</v>
      </c>
      <c r="AG105" s="29"/>
      <c r="AH105" s="29">
        <f t="shared" ref="AH105:AH127" si="38">MAX(MAX(AH69-$B$3,0),$E$8*($W$31*AI104+$W$32*AI106))</f>
        <v>50.703090090320785</v>
      </c>
      <c r="AI105" s="29"/>
      <c r="AJ105" s="29">
        <f t="shared" si="35"/>
        <v>50.714723037602056</v>
      </c>
      <c r="AK105" s="29"/>
      <c r="AL105" s="19"/>
    </row>
    <row r="106" spans="1:38" x14ac:dyDescent="0.3">
      <c r="A106" s="7"/>
      <c r="B106" s="7">
        <f t="shared" si="33"/>
        <v>5.9863768591938085</v>
      </c>
      <c r="C106" s="7"/>
      <c r="D106" s="7">
        <f>MAX(MAX(D70-$B$3,0),$E$8*($E$6*E105+$E$7*E107))</f>
        <v>5.7450360201156299</v>
      </c>
      <c r="E106" s="7"/>
      <c r="F106" s="7">
        <f t="shared" si="27"/>
        <v>5.474739472418011</v>
      </c>
      <c r="G106" s="7"/>
      <c r="H106" s="7">
        <f t="shared" si="27"/>
        <v>5.1594686586695611</v>
      </c>
      <c r="I106" s="7"/>
      <c r="J106" s="7">
        <f t="shared" si="27"/>
        <v>4.7678930732057161</v>
      </c>
      <c r="K106" s="7"/>
      <c r="L106" s="7">
        <f t="shared" ref="L106" si="39">MAX(MAX(L70-$B$3,0),$E$8*($E$6*M105+$E$7*M107))</f>
        <v>4.2166813792454043</v>
      </c>
      <c r="M106" s="7"/>
      <c r="N106" s="7">
        <f t="shared" si="25"/>
        <v>3.2523588464545545</v>
      </c>
      <c r="O106" s="7"/>
      <c r="P106" s="7">
        <f>MAX(P70-$B$3,0)</f>
        <v>0</v>
      </c>
      <c r="U106" s="17"/>
      <c r="V106" s="29"/>
      <c r="W106" s="29"/>
      <c r="X106" s="29"/>
      <c r="Y106" s="29"/>
      <c r="Z106" s="29"/>
      <c r="AA106" s="29"/>
      <c r="AB106" s="29"/>
      <c r="AC106" s="29"/>
      <c r="AD106" s="29"/>
      <c r="AE106" s="29">
        <f>MAX(MAX(AE70-$B$3,0),$E$8*($W$31*AF105+$W$32*AF107))</f>
        <v>43.46681091907957</v>
      </c>
      <c r="AF106" s="29"/>
      <c r="AG106" s="29">
        <f t="shared" ref="AG106:AG126" si="40">MAX(MAX(AG70-$B$3,0),$E$8*($W$31*AH105+$W$32*AH107))</f>
        <v>43.47678362723218</v>
      </c>
      <c r="AH106" s="29"/>
      <c r="AI106" s="29">
        <f t="shared" si="37"/>
        <v>43.486758623450235</v>
      </c>
      <c r="AJ106" s="29"/>
      <c r="AK106" s="29">
        <f t="shared" si="32"/>
        <v>43.496735908258685</v>
      </c>
      <c r="AL106" s="19"/>
    </row>
    <row r="107" spans="1:38" x14ac:dyDescent="0.3">
      <c r="A107" s="7"/>
      <c r="B107" s="7"/>
      <c r="C107" s="7">
        <f t="shared" si="33"/>
        <v>5.2161822735216683</v>
      </c>
      <c r="D107" s="7"/>
      <c r="E107" s="7">
        <f t="shared" si="34"/>
        <v>5.120358064039519</v>
      </c>
      <c r="F107" s="7"/>
      <c r="G107" s="7">
        <f t="shared" si="27"/>
        <v>5.0406830840100767</v>
      </c>
      <c r="H107" s="7"/>
      <c r="I107" s="7">
        <f t="shared" si="27"/>
        <v>4.9858203252313427</v>
      </c>
      <c r="J107" s="7"/>
      <c r="K107" s="7">
        <f t="shared" si="27"/>
        <v>4.9677430045373283</v>
      </c>
      <c r="L107" s="7"/>
      <c r="M107" s="7">
        <f t="shared" si="25"/>
        <v>5.0150226566824374</v>
      </c>
      <c r="N107" s="7"/>
      <c r="O107" s="7">
        <f t="shared" si="26"/>
        <v>5.2328551128225218</v>
      </c>
      <c r="P107" s="7"/>
      <c r="U107" s="17"/>
      <c r="V107" s="29"/>
      <c r="W107" s="29"/>
      <c r="X107" s="29"/>
      <c r="Y107" s="29"/>
      <c r="Z107" s="29"/>
      <c r="AA107" s="29"/>
      <c r="AB107" s="29"/>
      <c r="AC107" s="29"/>
      <c r="AD107" s="29">
        <f>MAX(MAX(AD71-$B$3,0),$E$8*($W$31*AE106+$W$32*AE108))</f>
        <v>36.818566881047055</v>
      </c>
      <c r="AE107" s="29"/>
      <c r="AF107" s="29">
        <f t="shared" ref="AF107:AF125" si="41">MAX(MAX(AF71-$B$3,0),$E$8*($W$31*AG106+$W$32*AG108))</f>
        <v>36.827014264564227</v>
      </c>
      <c r="AG107" s="29"/>
      <c r="AH107" s="29">
        <f t="shared" si="38"/>
        <v>36.835463586187487</v>
      </c>
      <c r="AI107" s="29"/>
      <c r="AJ107" s="29">
        <f t="shared" si="35"/>
        <v>36.843914846361486</v>
      </c>
      <c r="AK107" s="29"/>
      <c r="AL107" s="19"/>
    </row>
    <row r="108" spans="1:38" x14ac:dyDescent="0.3">
      <c r="A108" s="7"/>
      <c r="B108" s="7"/>
      <c r="C108" s="7"/>
      <c r="D108" s="7">
        <f>MAX(MAX(D72-$B$3,0),$E$8*($E$6*E107+$E$7*E109))</f>
        <v>4.731315345417304</v>
      </c>
      <c r="E108" s="7"/>
      <c r="F108" s="7">
        <f t="shared" si="27"/>
        <v>4.7958096465949138</v>
      </c>
      <c r="G108" s="7"/>
      <c r="H108" s="7">
        <f t="shared" si="27"/>
        <v>4.932629058220666</v>
      </c>
      <c r="I108" s="7"/>
      <c r="J108" s="7">
        <f t="shared" si="27"/>
        <v>5.1871923944367344</v>
      </c>
      <c r="K108" s="7"/>
      <c r="L108" s="7">
        <f t="shared" ref="L108" si="42">MAX(MAX(L72-$B$3,0),$E$8*($E$6*M107+$E$7*M109))</f>
        <v>5.6590601332428223</v>
      </c>
      <c r="M108" s="7"/>
      <c r="N108" s="7">
        <f t="shared" si="25"/>
        <v>6.6360098491857089</v>
      </c>
      <c r="O108" s="7"/>
      <c r="P108" s="7">
        <f t="shared" si="24"/>
        <v>10.04298662389602</v>
      </c>
      <c r="U108" s="17"/>
      <c r="V108" s="29"/>
      <c r="W108" s="29"/>
      <c r="X108" s="29"/>
      <c r="Y108" s="29"/>
      <c r="Z108" s="29"/>
      <c r="AA108" s="29"/>
      <c r="AB108" s="29"/>
      <c r="AC108" s="29">
        <f>MAX(MAX(AC72-$B$3,0),$E$8*($W$31*AD107+$W$32*AD109))</f>
        <v>30.720121275916814</v>
      </c>
      <c r="AD108" s="29"/>
      <c r="AE108" s="29">
        <f t="shared" ref="AE108:AE124" si="43">MAX(MAX(AE72-$B$3,0),$E$8*($W$31*AF107+$W$32*AF109))</f>
        <v>30.707813178576828</v>
      </c>
      <c r="AF108" s="29"/>
      <c r="AG108" s="29">
        <f t="shared" si="40"/>
        <v>30.714858555321971</v>
      </c>
      <c r="AH108" s="29"/>
      <c r="AI108" s="29">
        <f t="shared" si="37"/>
        <v>30.721905548506982</v>
      </c>
      <c r="AJ108" s="29"/>
      <c r="AK108" s="29">
        <f t="shared" si="32"/>
        <v>30.728954158502731</v>
      </c>
      <c r="AL108" s="19"/>
    </row>
    <row r="109" spans="1:38" x14ac:dyDescent="0.3">
      <c r="A109" s="7"/>
      <c r="B109" s="7"/>
      <c r="C109" s="7"/>
      <c r="D109" s="7"/>
      <c r="E109" s="7">
        <f t="shared" si="34"/>
        <v>4.3748276390462575</v>
      </c>
      <c r="F109" s="7"/>
      <c r="G109" s="7">
        <f t="shared" si="27"/>
        <v>4.5718273144745369</v>
      </c>
      <c r="H109" s="7"/>
      <c r="I109" s="7">
        <f t="shared" si="27"/>
        <v>4.8848322370442094</v>
      </c>
      <c r="J109" s="7"/>
      <c r="K109" s="7">
        <f t="shared" si="27"/>
        <v>5.3900076317874124</v>
      </c>
      <c r="L109" s="7"/>
      <c r="M109" s="7">
        <f t="shared" si="25"/>
        <v>6.2521745384684948</v>
      </c>
      <c r="N109" s="7"/>
      <c r="O109" s="7">
        <f t="shared" si="26"/>
        <v>7.926966004987511</v>
      </c>
      <c r="P109" s="7"/>
      <c r="U109" s="17"/>
      <c r="V109" s="29"/>
      <c r="W109" s="29"/>
      <c r="X109" s="29"/>
      <c r="Y109" s="29"/>
      <c r="Z109" s="29"/>
      <c r="AA109" s="29"/>
      <c r="AB109" s="29">
        <f>MAX(MAX(AB73-$B$3,0),$E$8*($W$31*AC108+$W$32*AC110))</f>
        <v>25.180325110743791</v>
      </c>
      <c r="AC109" s="29"/>
      <c r="AD109" s="29">
        <f t="shared" ref="AD109:AD123" si="44">MAX(MAX(AD73-$B$3,0),$E$8*($W$31*AE108+$W$32*AE110))</f>
        <v>25.114043806305521</v>
      </c>
      <c r="AE109" s="29"/>
      <c r="AF109" s="29">
        <f t="shared" si="41"/>
        <v>25.08263021351501</v>
      </c>
      <c r="AG109" s="29"/>
      <c r="AH109" s="29">
        <f t="shared" si="38"/>
        <v>25.088384989297499</v>
      </c>
      <c r="AI109" s="29"/>
      <c r="AJ109" s="29">
        <f t="shared" si="35"/>
        <v>25.094141085413785</v>
      </c>
      <c r="AK109" s="29"/>
      <c r="AL109" s="19"/>
    </row>
    <row r="110" spans="1:38" x14ac:dyDescent="0.3">
      <c r="A110" s="7"/>
      <c r="B110" s="7"/>
      <c r="C110" s="7"/>
      <c r="D110" s="7"/>
      <c r="E110" s="7"/>
      <c r="F110" s="7">
        <f t="shared" ref="F110:K115" si="45">MAX(MAX(F74-$B$3,0),$E$8*($E$6*G109+$E$7*G111))</f>
        <v>3.9889093401964888</v>
      </c>
      <c r="G110" s="7"/>
      <c r="H110" s="7">
        <f t="shared" si="45"/>
        <v>4.2412578794537925</v>
      </c>
      <c r="I110" s="7"/>
      <c r="J110" s="7">
        <f t="shared" si="45"/>
        <v>4.6080393619800155</v>
      </c>
      <c r="K110" s="7"/>
      <c r="L110" s="7">
        <f t="shared" ref="L110" si="46">MAX(MAX(L74-$B$3,0),$E$8*($E$6*M109+$E$7*M111))</f>
        <v>5.1439356050483021</v>
      </c>
      <c r="M110" s="7"/>
      <c r="N110" s="7">
        <f t="shared" si="25"/>
        <v>5.9008072091036308</v>
      </c>
      <c r="O110" s="7"/>
      <c r="P110" s="7">
        <f t="shared" si="24"/>
        <v>5.9840937572900827</v>
      </c>
      <c r="U110" s="17"/>
      <c r="V110" s="29"/>
      <c r="W110" s="29"/>
      <c r="X110" s="29"/>
      <c r="Y110" s="29"/>
      <c r="Z110" s="29"/>
      <c r="AA110" s="29">
        <f>MAX(MAX(AA74-$B$3,0),$E$8*($W$31*AB109+$W$32*AB111))</f>
        <v>20.234339464880076</v>
      </c>
      <c r="AB110" s="29"/>
      <c r="AC110" s="29">
        <f t="shared" ref="AC110:AC122" si="47">MAX(MAX(AC74-$B$3,0),$E$8*($W$31*AD109+$W$32*AD111))</f>
        <v>20.087193164297183</v>
      </c>
      <c r="AD110" s="29"/>
      <c r="AE110" s="29">
        <f t="shared" si="43"/>
        <v>19.971221776582379</v>
      </c>
      <c r="AF110" s="29"/>
      <c r="AG110" s="29">
        <f t="shared" si="40"/>
        <v>19.904404666715475</v>
      </c>
      <c r="AH110" s="29"/>
      <c r="AI110" s="29">
        <f t="shared" si="37"/>
        <v>19.908971388186302</v>
      </c>
      <c r="AJ110" s="29"/>
      <c r="AK110" s="29">
        <f t="shared" si="32"/>
        <v>19.913539157412409</v>
      </c>
      <c r="AL110" s="19"/>
    </row>
    <row r="111" spans="1:38" x14ac:dyDescent="0.3">
      <c r="A111" s="7"/>
      <c r="B111" s="7"/>
      <c r="C111" s="7"/>
      <c r="D111" s="7"/>
      <c r="E111" s="7"/>
      <c r="F111" s="7"/>
      <c r="G111" s="7">
        <f t="shared" si="45"/>
        <v>3.4540873770890927</v>
      </c>
      <c r="H111" s="7"/>
      <c r="I111" s="7">
        <f t="shared" si="45"/>
        <v>3.6507484139927153</v>
      </c>
      <c r="J111" s="7"/>
      <c r="K111" s="7">
        <f t="shared" si="45"/>
        <v>3.8904270064264694</v>
      </c>
      <c r="L111" s="7"/>
      <c r="M111" s="7">
        <f t="shared" si="25"/>
        <v>4.1265993627757895</v>
      </c>
      <c r="N111" s="7"/>
      <c r="O111" s="7">
        <f t="shared" si="26"/>
        <v>4.0400717185579236</v>
      </c>
      <c r="P111" s="7"/>
      <c r="U111" s="17"/>
      <c r="V111" s="38" t="s">
        <v>35</v>
      </c>
      <c r="W111" s="29"/>
      <c r="X111" s="29"/>
      <c r="Y111" s="29"/>
      <c r="Z111" s="29">
        <f>MAX(MAX(Z75-$B$3,0),$E$8*($W$31*AA110+$W$32*AA112))</f>
        <v>15.920852586664106</v>
      </c>
      <c r="AA111" s="29"/>
      <c r="AB111" s="29">
        <f t="shared" ref="AB111:AB121" si="48">MAX(MAX(AB75-$B$3,0),$E$8*($W$31*AC110+$W$32*AC112))</f>
        <v>15.68664515751601</v>
      </c>
      <c r="AC111" s="29"/>
      <c r="AD111" s="29">
        <f t="shared" si="44"/>
        <v>15.465040483743001</v>
      </c>
      <c r="AE111" s="29"/>
      <c r="AF111" s="29">
        <f t="shared" si="41"/>
        <v>15.271218837934892</v>
      </c>
      <c r="AG111" s="29"/>
      <c r="AH111" s="29">
        <f t="shared" si="38"/>
        <v>15.137593805212656</v>
      </c>
      <c r="AI111" s="29"/>
      <c r="AJ111" s="29">
        <f t="shared" si="35"/>
        <v>15.141066864357322</v>
      </c>
      <c r="AK111" s="29"/>
      <c r="AL111" s="19"/>
    </row>
    <row r="112" spans="1:38" x14ac:dyDescent="0.3">
      <c r="A112" s="7"/>
      <c r="B112" s="7"/>
      <c r="C112" s="7"/>
      <c r="D112" s="7"/>
      <c r="E112" s="7"/>
      <c r="F112" s="7"/>
      <c r="G112" s="7"/>
      <c r="H112" s="7">
        <f t="shared" si="45"/>
        <v>2.7314401671166264</v>
      </c>
      <c r="I112" s="7"/>
      <c r="J112" s="7">
        <f t="shared" si="45"/>
        <v>2.7718042677990402</v>
      </c>
      <c r="K112" s="7"/>
      <c r="L112" s="7">
        <f t="shared" ref="L112" si="49">MAX(MAX(L76-$B$3,0),$E$8*($E$6*M111+$E$7*M113))</f>
        <v>2.7393124049679698</v>
      </c>
      <c r="M112" s="7"/>
      <c r="N112" s="7">
        <f t="shared" si="25"/>
        <v>2.4970155571501995</v>
      </c>
      <c r="O112" s="7"/>
      <c r="P112" s="7">
        <f t="shared" si="24"/>
        <v>2.2544100848995399</v>
      </c>
      <c r="U112" s="17"/>
      <c r="V112" s="29"/>
      <c r="W112" s="29"/>
      <c r="X112" s="29"/>
      <c r="Y112" s="29">
        <f>MAX(MAX(Y76-$B$3,0),$E$8*($W$31*Z111+$W$32*Z113))</f>
        <v>12.260026969834318</v>
      </c>
      <c r="Z112" s="29"/>
      <c r="AA112" s="29">
        <f t="shared" ref="AA112:AA120" si="50">MAX(MAX(AA76-$B$3,0),$E$8*($W$31*AB111+$W$32*AB113))</f>
        <v>11.954342867859321</v>
      </c>
      <c r="AB112" s="29"/>
      <c r="AC112" s="29">
        <f t="shared" si="47"/>
        <v>11.639955134236297</v>
      </c>
      <c r="AD112" s="29"/>
      <c r="AE112" s="29">
        <f t="shared" si="43"/>
        <v>11.32107961991049</v>
      </c>
      <c r="AF112" s="29"/>
      <c r="AG112" s="29">
        <f t="shared" si="40"/>
        <v>11.010323732410059</v>
      </c>
      <c r="AH112" s="29"/>
      <c r="AI112" s="29">
        <f t="shared" si="37"/>
        <v>10.749481304831033</v>
      </c>
      <c r="AJ112" s="29"/>
      <c r="AK112" s="29">
        <f t="shared" si="32"/>
        <v>10.751947587440178</v>
      </c>
      <c r="AL112" s="19"/>
    </row>
    <row r="113" spans="1:38" x14ac:dyDescent="0.3">
      <c r="A113" s="7"/>
      <c r="B113" s="7"/>
      <c r="C113" s="7"/>
      <c r="D113" s="7"/>
      <c r="E113" s="7"/>
      <c r="F113" s="7"/>
      <c r="G113" s="7"/>
      <c r="H113" s="7"/>
      <c r="I113" s="7">
        <f t="shared" si="45"/>
        <v>1.8871996546725995</v>
      </c>
      <c r="J113" s="7"/>
      <c r="K113" s="7">
        <f t="shared" si="45"/>
        <v>1.7444031648617127</v>
      </c>
      <c r="L113" s="7"/>
      <c r="M113" s="7">
        <f t="shared" si="25"/>
        <v>1.4650024630534775</v>
      </c>
      <c r="N113" s="7"/>
      <c r="O113" s="7">
        <f t="shared" si="26"/>
        <v>1.0795008045858083</v>
      </c>
      <c r="P113" s="7"/>
      <c r="U113" s="17"/>
      <c r="V113" s="29"/>
      <c r="W113" s="29"/>
      <c r="X113" s="29">
        <f>MAX(MAX(X77-$B$3,0),$E$8*($W$31*Y112+$W$32*Y114))</f>
        <v>9.2413307972242098</v>
      </c>
      <c r="Y113" s="29"/>
      <c r="Z113" s="29">
        <f t="shared" ref="Z113:Z119" si="51">MAX(MAX(Z77-$B$3,0),$E$8*($W$31*AA112+$W$32*AA114))</f>
        <v>8.8934026262586183</v>
      </c>
      <c r="AA113" s="29"/>
      <c r="AB113" s="29">
        <f t="shared" si="48"/>
        <v>8.5218659867900257</v>
      </c>
      <c r="AC113" s="29"/>
      <c r="AD113" s="29">
        <f t="shared" si="44"/>
        <v>8.1220139750746885</v>
      </c>
      <c r="AE113" s="29"/>
      <c r="AF113" s="29">
        <f t="shared" si="41"/>
        <v>7.6879720131216738</v>
      </c>
      <c r="AG113" s="29"/>
      <c r="AH113" s="29">
        <f t="shared" si="38"/>
        <v>7.2141212146264495</v>
      </c>
      <c r="AI113" s="29"/>
      <c r="AJ113" s="29">
        <f t="shared" si="35"/>
        <v>6.7099524901288623</v>
      </c>
      <c r="AK113" s="29"/>
      <c r="AL113" s="19"/>
    </row>
    <row r="114" spans="1:3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>
        <f t="shared" si="45"/>
        <v>1.0746658464837315</v>
      </c>
      <c r="K114" s="7"/>
      <c r="L114" s="7">
        <f t="shared" ref="L114" si="52">MAX(MAX(L78-$B$3,0),$E$8*($E$6*M113+$E$7*M115))</f>
        <v>0.83046827105535803</v>
      </c>
      <c r="M114" s="7"/>
      <c r="N114" s="7">
        <f t="shared" si="25"/>
        <v>0.51690772451159261</v>
      </c>
      <c r="O114" s="7"/>
      <c r="P114" s="7">
        <f t="shared" si="24"/>
        <v>0</v>
      </c>
      <c r="U114" s="17"/>
      <c r="V114" s="29"/>
      <c r="W114" s="29">
        <f>MAX(MAX(W78-$B$3,0),$E$8*($W$31*X113+$W$32*X115))</f>
        <v>6.822748567452142</v>
      </c>
      <c r="X114" s="29"/>
      <c r="Y114" s="29">
        <f t="shared" ref="Y114:Y118" si="53">MAX(MAX(Y78-$B$3,0),$E$8*($W$31*Z113+$W$32*Z115))</f>
        <v>6.4650400805718027</v>
      </c>
      <c r="Z114" s="29"/>
      <c r="AA114" s="29">
        <f t="shared" si="50"/>
        <v>6.0781549656049805</v>
      </c>
      <c r="AB114" s="29"/>
      <c r="AC114" s="29">
        <f t="shared" si="47"/>
        <v>5.6539381721403021</v>
      </c>
      <c r="AD114" s="29"/>
      <c r="AE114" s="29">
        <f t="shared" si="43"/>
        <v>5.1794694970820006</v>
      </c>
      <c r="AF114" s="29"/>
      <c r="AG114" s="29">
        <f t="shared" si="40"/>
        <v>4.6318627479216596</v>
      </c>
      <c r="AH114" s="29"/>
      <c r="AI114" s="29">
        <f t="shared" si="37"/>
        <v>3.9618604138674556</v>
      </c>
      <c r="AJ114" s="29"/>
      <c r="AK114" s="29">
        <f t="shared" si="32"/>
        <v>2.9912874475819748</v>
      </c>
      <c r="AL114" s="19"/>
    </row>
    <row r="115" spans="1:3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>
        <f t="shared" si="45"/>
        <v>0.45941563645896727</v>
      </c>
      <c r="L115" s="7"/>
      <c r="M115" s="7">
        <f t="shared" si="25"/>
        <v>0.24751588375357589</v>
      </c>
      <c r="N115" s="7"/>
      <c r="O115" s="7">
        <f t="shared" si="26"/>
        <v>0</v>
      </c>
      <c r="P115" s="7"/>
      <c r="U115" s="17"/>
      <c r="V115" s="29">
        <f>MAX(MAX(V79-$B$3,0),$E$8*($W$31*W114+$W$32*W116))</f>
        <v>4.9380245804673422</v>
      </c>
      <c r="W115" s="29"/>
      <c r="X115" s="29">
        <f t="shared" ref="X115:X117" si="54">MAX(MAX(X79-$B$3,0),$E$8*($W$31*Y114+$W$32*Y116))</f>
        <v>4.5982537411602769</v>
      </c>
      <c r="Y115" s="29"/>
      <c r="Z115" s="29">
        <f t="shared" si="51"/>
        <v>4.2314649175815298</v>
      </c>
      <c r="AA115" s="29"/>
      <c r="AB115" s="29">
        <f t="shared" si="48"/>
        <v>3.8303682549939122</v>
      </c>
      <c r="AC115" s="29"/>
      <c r="AD115" s="29">
        <f t="shared" si="44"/>
        <v>3.3836333254580495</v>
      </c>
      <c r="AE115" s="29"/>
      <c r="AF115" s="29">
        <f t="shared" si="41"/>
        <v>2.871852476639126</v>
      </c>
      <c r="AG115" s="29"/>
      <c r="AH115" s="29">
        <f t="shared" si="38"/>
        <v>2.2562421121420186</v>
      </c>
      <c r="AI115" s="29"/>
      <c r="AJ115" s="29">
        <f t="shared" si="35"/>
        <v>1.4334634097511203</v>
      </c>
      <c r="AK115" s="29"/>
      <c r="AL115" s="19"/>
    </row>
    <row r="116" spans="1:3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ref="L116" si="55">MAX(MAX(L80-$B$3,0),$E$8*($E$6*M115+$E$7*M117))</f>
        <v>0.11852040471672179</v>
      </c>
      <c r="M116" s="7"/>
      <c r="N116" s="7">
        <f t="shared" si="25"/>
        <v>0</v>
      </c>
      <c r="O116" s="7"/>
      <c r="P116" s="7">
        <f t="shared" si="24"/>
        <v>0</v>
      </c>
      <c r="U116" s="17"/>
      <c r="V116" s="29"/>
      <c r="W116" s="29">
        <f t="shared" ref="W116" si="56">MAX(MAX(W80-$B$3,0),$E$8*($W$31*X115+$W$32*X117))</f>
        <v>3.2044632884631761</v>
      </c>
      <c r="X116" s="29"/>
      <c r="Y116" s="29">
        <f t="shared" si="53"/>
        <v>2.8811269290336825</v>
      </c>
      <c r="Z116" s="29"/>
      <c r="AA116" s="29">
        <f t="shared" si="50"/>
        <v>2.532753391141656</v>
      </c>
      <c r="AB116" s="29"/>
      <c r="AC116" s="29">
        <f t="shared" si="47"/>
        <v>2.1528475169372645</v>
      </c>
      <c r="AD116" s="29"/>
      <c r="AE116" s="29">
        <f t="shared" si="43"/>
        <v>1.7315395686793622</v>
      </c>
      <c r="AF116" s="29"/>
      <c r="AG116" s="29">
        <f t="shared" si="40"/>
        <v>1.2526191732581007</v>
      </c>
      <c r="AH116" s="29"/>
      <c r="AI116" s="29">
        <f t="shared" si="37"/>
        <v>0.68693409881298173</v>
      </c>
      <c r="AJ116" s="29"/>
      <c r="AK116" s="29">
        <f t="shared" si="32"/>
        <v>0</v>
      </c>
      <c r="AL116" s="19"/>
    </row>
    <row r="117" spans="1:3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f t="shared" si="25"/>
        <v>0</v>
      </c>
      <c r="N117" s="7"/>
      <c r="O117" s="7">
        <f t="shared" si="26"/>
        <v>0</v>
      </c>
      <c r="P117" s="7"/>
      <c r="U117" s="17"/>
      <c r="V117" s="29"/>
      <c r="W117" s="29"/>
      <c r="X117" s="29">
        <f t="shared" si="54"/>
        <v>1.9223620870278231</v>
      </c>
      <c r="Y117" s="29"/>
      <c r="Z117" s="29">
        <f t="shared" si="51"/>
        <v>1.6389469759958977</v>
      </c>
      <c r="AA117" s="29"/>
      <c r="AB117" s="29">
        <f t="shared" si="48"/>
        <v>1.33902163681899</v>
      </c>
      <c r="AC117" s="29"/>
      <c r="AD117" s="29">
        <f t="shared" si="44"/>
        <v>1.0205397328893115</v>
      </c>
      <c r="AE117" s="29"/>
      <c r="AF117" s="29">
        <f t="shared" si="41"/>
        <v>0.68240779136029728</v>
      </c>
      <c r="AG117" s="29"/>
      <c r="AH117" s="29">
        <f t="shared" si="38"/>
        <v>0.32918765341483774</v>
      </c>
      <c r="AI117" s="29"/>
      <c r="AJ117" s="29">
        <f t="shared" si="35"/>
        <v>0</v>
      </c>
      <c r="AK117" s="29"/>
      <c r="AL117" s="19"/>
    </row>
    <row r="118" spans="1:3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>
        <f t="shared" si="25"/>
        <v>0</v>
      </c>
      <c r="O118" s="7"/>
      <c r="P118" s="7">
        <f t="shared" si="24"/>
        <v>0</v>
      </c>
      <c r="U118" s="17"/>
      <c r="V118" s="29"/>
      <c r="W118" s="29"/>
      <c r="X118" s="29"/>
      <c r="Y118" s="29">
        <f t="shared" si="53"/>
        <v>1.0403642830101747</v>
      </c>
      <c r="Z118" s="29"/>
      <c r="AA118" s="29">
        <f t="shared" si="50"/>
        <v>0.81667272183872786</v>
      </c>
      <c r="AB118" s="29"/>
      <c r="AC118" s="29">
        <f t="shared" si="47"/>
        <v>0.59029323829726477</v>
      </c>
      <c r="AD118" s="29"/>
      <c r="AE118" s="29">
        <f t="shared" si="43"/>
        <v>0.36637949216018167</v>
      </c>
      <c r="AF118" s="29"/>
      <c r="AG118" s="29">
        <f t="shared" si="40"/>
        <v>0.1577509565299213</v>
      </c>
      <c r="AH118" s="29"/>
      <c r="AI118" s="29">
        <f t="shared" si="37"/>
        <v>0</v>
      </c>
      <c r="AJ118" s="29"/>
      <c r="AK118" s="29">
        <f t="shared" si="32"/>
        <v>0</v>
      </c>
      <c r="AL118" s="19"/>
    </row>
    <row r="119" spans="1:38" x14ac:dyDescent="0.3">
      <c r="O119" s="7">
        <f t="shared" si="26"/>
        <v>0</v>
      </c>
      <c r="P119" s="7"/>
      <c r="U119" s="17"/>
      <c r="V119" s="29"/>
      <c r="W119" s="29"/>
      <c r="X119" s="29"/>
      <c r="Y119" s="29"/>
      <c r="Z119" s="29">
        <f t="shared" si="51"/>
        <v>0.48967411216308759</v>
      </c>
      <c r="AA119" s="29"/>
      <c r="AB119" s="29">
        <f t="shared" si="48"/>
        <v>0.33609678583166336</v>
      </c>
      <c r="AC119" s="29"/>
      <c r="AD119" s="29">
        <f t="shared" si="44"/>
        <v>0.19443601499372581</v>
      </c>
      <c r="AE119" s="29"/>
      <c r="AF119" s="29">
        <f t="shared" si="41"/>
        <v>7.5596286883654537E-2</v>
      </c>
      <c r="AG119" s="29"/>
      <c r="AH119" s="29">
        <f t="shared" si="38"/>
        <v>0</v>
      </c>
      <c r="AI119" s="29"/>
      <c r="AJ119" s="29">
        <f t="shared" si="35"/>
        <v>0</v>
      </c>
      <c r="AK119" s="29"/>
      <c r="AL119" s="19"/>
    </row>
    <row r="120" spans="1:38" x14ac:dyDescent="0.3">
      <c r="O120" s="7"/>
      <c r="P120" s="7">
        <f t="shared" si="24"/>
        <v>0</v>
      </c>
      <c r="U120" s="17"/>
      <c r="V120" s="29"/>
      <c r="W120" s="29"/>
      <c r="X120" s="29"/>
      <c r="Y120" s="29"/>
      <c r="Z120" s="29"/>
      <c r="AA120" s="29">
        <f t="shared" si="50"/>
        <v>0.18882128936206791</v>
      </c>
      <c r="AB120" s="29"/>
      <c r="AC120" s="29">
        <f t="shared" si="47"/>
        <v>0.1022152719021367</v>
      </c>
      <c r="AD120" s="29"/>
      <c r="AE120" s="29">
        <f t="shared" si="43"/>
        <v>3.6226712764888043E-2</v>
      </c>
      <c r="AF120" s="29"/>
      <c r="AG120" s="29">
        <f t="shared" si="40"/>
        <v>0</v>
      </c>
      <c r="AH120" s="29"/>
      <c r="AI120" s="29">
        <f t="shared" si="37"/>
        <v>0</v>
      </c>
      <c r="AJ120" s="29"/>
      <c r="AK120" s="29">
        <f t="shared" si="32"/>
        <v>0</v>
      </c>
      <c r="AL120" s="19"/>
    </row>
    <row r="121" spans="1:38" x14ac:dyDescent="0.3">
      <c r="O121" s="7"/>
      <c r="P121" s="7"/>
      <c r="U121" s="17"/>
      <c r="V121" s="29"/>
      <c r="W121" s="29"/>
      <c r="X121" s="29"/>
      <c r="Y121" s="29"/>
      <c r="Z121" s="29"/>
      <c r="AA121" s="29"/>
      <c r="AB121" s="29">
        <f t="shared" si="48"/>
        <v>5.3314493654350349E-2</v>
      </c>
      <c r="AC121" s="29"/>
      <c r="AD121" s="29">
        <f t="shared" si="44"/>
        <v>1.7360306595077819E-2</v>
      </c>
      <c r="AE121" s="29"/>
      <c r="AF121" s="29">
        <f t="shared" si="41"/>
        <v>0</v>
      </c>
      <c r="AG121" s="29"/>
      <c r="AH121" s="29">
        <f t="shared" si="38"/>
        <v>0</v>
      </c>
      <c r="AI121" s="29"/>
      <c r="AJ121" s="29">
        <f t="shared" si="35"/>
        <v>0</v>
      </c>
      <c r="AK121" s="29"/>
      <c r="AL121" s="19"/>
    </row>
    <row r="122" spans="1:38" x14ac:dyDescent="0.3">
      <c r="P122" s="7"/>
      <c r="U122" s="17"/>
      <c r="V122" s="29"/>
      <c r="W122" s="29"/>
      <c r="X122" s="29"/>
      <c r="Y122" s="29"/>
      <c r="Z122" s="29"/>
      <c r="AA122" s="29"/>
      <c r="AB122" s="29"/>
      <c r="AC122" s="29">
        <f t="shared" si="47"/>
        <v>8.3192821559898381E-3</v>
      </c>
      <c r="AD122" s="29"/>
      <c r="AE122" s="29">
        <f t="shared" si="43"/>
        <v>0</v>
      </c>
      <c r="AF122" s="29"/>
      <c r="AG122" s="29">
        <f t="shared" si="40"/>
        <v>0</v>
      </c>
      <c r="AH122" s="29"/>
      <c r="AI122" s="29">
        <f t="shared" si="37"/>
        <v>0</v>
      </c>
      <c r="AJ122" s="29"/>
      <c r="AK122" s="29">
        <f t="shared" si="32"/>
        <v>0</v>
      </c>
      <c r="AL122" s="19"/>
    </row>
    <row r="123" spans="1:38" x14ac:dyDescent="0.3">
      <c r="A123" s="47" t="s">
        <v>47</v>
      </c>
      <c r="B123" s="47"/>
      <c r="C123" s="47"/>
      <c r="P123" s="7"/>
      <c r="U123" s="17"/>
      <c r="V123" s="29"/>
      <c r="W123" s="29"/>
      <c r="X123" s="29"/>
      <c r="Y123" s="29"/>
      <c r="Z123" s="29"/>
      <c r="AA123" s="29"/>
      <c r="AB123" s="29"/>
      <c r="AC123" s="29"/>
      <c r="AD123" s="29">
        <f t="shared" si="44"/>
        <v>0</v>
      </c>
      <c r="AE123" s="29"/>
      <c r="AF123" s="29">
        <f t="shared" si="41"/>
        <v>0</v>
      </c>
      <c r="AG123" s="29"/>
      <c r="AH123" s="29">
        <f t="shared" si="38"/>
        <v>0</v>
      </c>
      <c r="AI123" s="29"/>
      <c r="AJ123" s="29">
        <f t="shared" si="35"/>
        <v>0</v>
      </c>
      <c r="AK123" s="29"/>
      <c r="AL123" s="19"/>
    </row>
    <row r="124" spans="1:38" x14ac:dyDescent="0.3">
      <c r="B124" s="13">
        <f>EXP(-0.004*0.43)*($P$90*$E$130+$P$92*$E$131+$P$94*$E$132+$P$96*$E$133+$P$98*$E$134+$P$100*$E$135+$P$102*$E$136+$P$104*$E$137+$P$108*$E$138+$P$110*$E$139+$P$112*$E$140)</f>
        <v>7.1407664799784749</v>
      </c>
      <c r="U124" s="17"/>
      <c r="V124" s="29"/>
      <c r="W124" s="29"/>
      <c r="X124" s="29"/>
      <c r="Y124" s="29"/>
      <c r="Z124" s="29"/>
      <c r="AA124" s="29"/>
      <c r="AB124" s="29"/>
      <c r="AC124" s="29"/>
      <c r="AD124" s="29"/>
      <c r="AE124" s="29">
        <f t="shared" si="43"/>
        <v>0</v>
      </c>
      <c r="AF124" s="29"/>
      <c r="AG124" s="29">
        <f t="shared" si="40"/>
        <v>0</v>
      </c>
      <c r="AH124" s="29"/>
      <c r="AI124" s="29">
        <f t="shared" si="37"/>
        <v>0</v>
      </c>
      <c r="AJ124" s="29"/>
      <c r="AK124" s="29">
        <f t="shared" si="32"/>
        <v>0</v>
      </c>
      <c r="AL124" s="19"/>
    </row>
    <row r="125" spans="1:38" x14ac:dyDescent="0.3">
      <c r="U125" s="17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>
        <f t="shared" si="41"/>
        <v>0</v>
      </c>
      <c r="AG125" s="29"/>
      <c r="AH125" s="29">
        <f t="shared" si="38"/>
        <v>0</v>
      </c>
      <c r="AI125" s="29"/>
      <c r="AJ125" s="29">
        <f t="shared" si="35"/>
        <v>0</v>
      </c>
      <c r="AK125" s="29"/>
      <c r="AL125" s="19"/>
    </row>
    <row r="126" spans="1:38" x14ac:dyDescent="0.3">
      <c r="U126" s="17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>
        <f t="shared" si="40"/>
        <v>0</v>
      </c>
      <c r="AH126" s="29"/>
      <c r="AI126" s="29">
        <f t="shared" si="37"/>
        <v>0</v>
      </c>
      <c r="AJ126" s="29"/>
      <c r="AK126" s="29">
        <f t="shared" si="32"/>
        <v>0</v>
      </c>
      <c r="AL126" s="19"/>
    </row>
    <row r="127" spans="1:38" x14ac:dyDescent="0.3">
      <c r="U127" s="17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>
        <f t="shared" si="38"/>
        <v>0</v>
      </c>
      <c r="AI127" s="29"/>
      <c r="AJ127" s="29">
        <f t="shared" si="35"/>
        <v>0</v>
      </c>
      <c r="AK127" s="29"/>
      <c r="AL127" s="19"/>
    </row>
    <row r="128" spans="1:38" x14ac:dyDescent="0.3">
      <c r="A128" s="42" t="s">
        <v>39</v>
      </c>
      <c r="U128" s="17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>
        <f t="shared" si="37"/>
        <v>0</v>
      </c>
      <c r="AJ128" s="29"/>
      <c r="AK128" s="29">
        <f t="shared" si="32"/>
        <v>0</v>
      </c>
      <c r="AL128" s="19"/>
    </row>
    <row r="129" spans="1:38" x14ac:dyDescent="0.3">
      <c r="A129" s="47" t="s">
        <v>45</v>
      </c>
      <c r="B129" s="47"/>
      <c r="C129" s="47" t="s">
        <v>42</v>
      </c>
      <c r="D129" s="47"/>
      <c r="E129" s="47" t="s">
        <v>41</v>
      </c>
      <c r="F129" s="47"/>
      <c r="G129" s="47"/>
      <c r="U129" s="17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29">
        <f t="shared" si="35"/>
        <v>0</v>
      </c>
      <c r="AK129" s="29"/>
      <c r="AL129" s="19"/>
    </row>
    <row r="130" spans="1:38" x14ac:dyDescent="0.3">
      <c r="A130" s="46">
        <v>0</v>
      </c>
      <c r="B130" s="46"/>
      <c r="C130" s="47">
        <f t="shared" ref="C130:C140" si="57">FACT(15)/(FACT(15-$A130)*FACT($A130))</f>
        <v>1</v>
      </c>
      <c r="D130" s="47"/>
      <c r="E130" s="49">
        <f t="shared" ref="E130:E140" si="58">POWER($E$6,15-$A130)*POWER($E$7,$A130)*$C130</f>
        <v>1.5980781064115884E-5</v>
      </c>
      <c r="F130" s="49"/>
      <c r="G130" s="49"/>
      <c r="U130" s="17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29"/>
      <c r="AK130" s="29">
        <f t="shared" si="32"/>
        <v>0</v>
      </c>
      <c r="AL130" s="19"/>
    </row>
    <row r="131" spans="1:38" x14ac:dyDescent="0.3">
      <c r="A131" s="46">
        <v>1</v>
      </c>
      <c r="B131" s="46"/>
      <c r="C131" s="47">
        <f t="shared" si="57"/>
        <v>15</v>
      </c>
      <c r="D131" s="47"/>
      <c r="E131" s="49">
        <f t="shared" si="58"/>
        <v>2.608405065180889E-4</v>
      </c>
      <c r="F131" s="49"/>
      <c r="G131" s="49"/>
      <c r="K131" s="47"/>
      <c r="L131" s="47"/>
      <c r="U131" s="17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9"/>
    </row>
    <row r="132" spans="1:38" x14ac:dyDescent="0.3">
      <c r="A132" s="46">
        <v>2</v>
      </c>
      <c r="B132" s="46"/>
      <c r="C132" s="47">
        <f t="shared" si="57"/>
        <v>105</v>
      </c>
      <c r="D132" s="47"/>
      <c r="E132" s="49">
        <f t="shared" si="58"/>
        <v>1.9868214908624299E-3</v>
      </c>
      <c r="F132" s="49"/>
      <c r="G132" s="49"/>
      <c r="U132" s="17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9"/>
    </row>
    <row r="133" spans="1:38" x14ac:dyDescent="0.3">
      <c r="A133" s="46">
        <v>3</v>
      </c>
      <c r="B133" s="46"/>
      <c r="C133" s="47">
        <f t="shared" si="57"/>
        <v>455</v>
      </c>
      <c r="D133" s="47"/>
      <c r="E133" s="49">
        <f t="shared" si="58"/>
        <v>9.3684279405627166E-3</v>
      </c>
      <c r="F133" s="49"/>
      <c r="G133" s="49"/>
      <c r="U133" s="30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2"/>
    </row>
    <row r="134" spans="1:38" x14ac:dyDescent="0.3">
      <c r="A134" s="46">
        <v>4</v>
      </c>
      <c r="B134" s="46"/>
      <c r="C134" s="47">
        <f t="shared" si="57"/>
        <v>1365</v>
      </c>
      <c r="D134" s="47"/>
      <c r="E134" s="49">
        <f t="shared" si="58"/>
        <v>3.0582553875063527E-2</v>
      </c>
      <c r="F134" s="49"/>
      <c r="G134" s="49"/>
    </row>
    <row r="135" spans="1:38" x14ac:dyDescent="0.3">
      <c r="A135" s="46">
        <v>5</v>
      </c>
      <c r="B135" s="46"/>
      <c r="C135" s="47">
        <f t="shared" si="57"/>
        <v>3003</v>
      </c>
      <c r="D135" s="47"/>
      <c r="E135" s="49">
        <f t="shared" si="58"/>
        <v>7.3211988763434099E-2</v>
      </c>
      <c r="F135" s="49"/>
      <c r="G135" s="49"/>
    </row>
    <row r="136" spans="1:38" x14ac:dyDescent="0.3">
      <c r="A136" s="46">
        <v>6</v>
      </c>
      <c r="B136" s="46"/>
      <c r="C136" s="47">
        <f t="shared" si="57"/>
        <v>5005</v>
      </c>
      <c r="D136" s="47"/>
      <c r="E136" s="49">
        <f t="shared" si="58"/>
        <v>0.13277512779349582</v>
      </c>
      <c r="F136" s="49"/>
      <c r="G136" s="49"/>
    </row>
    <row r="137" spans="1:38" x14ac:dyDescent="0.3">
      <c r="A137" s="46">
        <v>7</v>
      </c>
      <c r="B137" s="46"/>
      <c r="C137" s="47">
        <f t="shared" si="57"/>
        <v>6435</v>
      </c>
      <c r="D137" s="47"/>
      <c r="E137" s="49">
        <f t="shared" si="58"/>
        <v>0.18575776265811766</v>
      </c>
      <c r="F137" s="49"/>
      <c r="G137" s="49"/>
      <c r="H137" s="12"/>
    </row>
    <row r="138" spans="1:38" x14ac:dyDescent="0.3">
      <c r="A138" s="46">
        <v>9</v>
      </c>
      <c r="B138" s="46"/>
      <c r="C138" s="47">
        <f t="shared" si="57"/>
        <v>5005</v>
      </c>
      <c r="D138" s="47"/>
      <c r="E138" s="49">
        <f t="shared" si="58"/>
        <v>0.17107007680406114</v>
      </c>
      <c r="F138" s="49"/>
      <c r="G138" s="49"/>
    </row>
    <row r="139" spans="1:38" x14ac:dyDescent="0.3">
      <c r="A139" s="46">
        <v>10</v>
      </c>
      <c r="B139" s="46"/>
      <c r="C139" s="47">
        <f t="shared" si="57"/>
        <v>3003</v>
      </c>
      <c r="D139" s="47"/>
      <c r="E139" s="49">
        <f t="shared" si="58"/>
        <v>0.11168917289995632</v>
      </c>
      <c r="F139" s="49"/>
      <c r="G139" s="49"/>
    </row>
    <row r="140" spans="1:38" x14ac:dyDescent="0.3">
      <c r="A140" s="46">
        <v>11</v>
      </c>
      <c r="B140" s="46"/>
      <c r="C140" s="47">
        <f t="shared" si="57"/>
        <v>1365</v>
      </c>
      <c r="D140" s="47"/>
      <c r="E140" s="49">
        <f t="shared" si="58"/>
        <v>5.5242607325840555E-2</v>
      </c>
      <c r="F140" s="49"/>
      <c r="G140" s="49"/>
    </row>
    <row r="141" spans="1:38" x14ac:dyDescent="0.3">
      <c r="B141" s="1"/>
      <c r="E141" s="33" t="s">
        <v>43</v>
      </c>
      <c r="F141" s="43">
        <f>SUM(E130:G140)</f>
        <v>0.77196136083897637</v>
      </c>
    </row>
    <row r="142" spans="1:38" x14ac:dyDescent="0.3">
      <c r="B142" s="1"/>
      <c r="E142" s="33"/>
    </row>
    <row r="143" spans="1:38" x14ac:dyDescent="0.3">
      <c r="B143" s="1"/>
    </row>
    <row r="144" spans="1:38" x14ac:dyDescent="0.3">
      <c r="B144" s="1"/>
    </row>
    <row r="145" spans="2:2" x14ac:dyDescent="0.3">
      <c r="B145" s="1"/>
    </row>
  </sheetData>
  <mergeCells count="42">
    <mergeCell ref="E139:G139"/>
    <mergeCell ref="E133:G133"/>
    <mergeCell ref="E140:G140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E129:G129"/>
    <mergeCell ref="E134:G134"/>
    <mergeCell ref="K131:L131"/>
    <mergeCell ref="E136:G136"/>
    <mergeCell ref="E137:G137"/>
    <mergeCell ref="E138:G138"/>
    <mergeCell ref="E135:G135"/>
    <mergeCell ref="E131:G131"/>
    <mergeCell ref="E132:G132"/>
    <mergeCell ref="U4:V4"/>
    <mergeCell ref="U20:Y20"/>
    <mergeCell ref="U27:Y27"/>
    <mergeCell ref="E130:G130"/>
    <mergeCell ref="A138:B138"/>
    <mergeCell ref="A139:B139"/>
    <mergeCell ref="A140:B140"/>
    <mergeCell ref="A123:C123"/>
    <mergeCell ref="A87:C87"/>
    <mergeCell ref="A133:B133"/>
    <mergeCell ref="A134:B134"/>
    <mergeCell ref="A135:B135"/>
    <mergeCell ref="A136:B136"/>
    <mergeCell ref="A137:B137"/>
    <mergeCell ref="A129:B129"/>
    <mergeCell ref="A130:B130"/>
    <mergeCell ref="A131:B131"/>
    <mergeCell ref="A132:B1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Miller</dc:creator>
  <cp:lastModifiedBy>DUSHYANT SINGH</cp:lastModifiedBy>
  <dcterms:created xsi:type="dcterms:W3CDTF">2020-04-08T22:05:13Z</dcterms:created>
  <dcterms:modified xsi:type="dcterms:W3CDTF">2020-05-01T20:21:57Z</dcterms:modified>
</cp:coreProperties>
</file>