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ocuments\Investing\Black Mamba Investments\"/>
    </mc:Choice>
  </mc:AlternateContent>
  <bookViews>
    <workbookView xWindow="0" yWindow="0" windowWidth="28800" windowHeight="12195"/>
  </bookViews>
  <sheets>
    <sheet name="Sheet1" sheetId="1" r:id="rId1"/>
  </sheets>
  <calcPr calcId="162913" concurrentCalc="0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4" i="1" l="1"/>
  <c r="T23" i="1"/>
  <c r="T22" i="1"/>
  <c r="T18" i="1"/>
  <c r="T17" i="1"/>
  <c r="T16" i="1"/>
  <c r="T13" i="1"/>
  <c r="T12" i="1"/>
  <c r="K45" i="1"/>
  <c r="J25" i="1"/>
  <c r="K42" i="1"/>
  <c r="F62" i="1"/>
  <c r="F64" i="1"/>
  <c r="F66" i="1"/>
  <c r="F68" i="1"/>
  <c r="F70" i="1"/>
  <c r="F71" i="1"/>
  <c r="F73" i="1"/>
  <c r="F74" i="1"/>
  <c r="F76" i="1"/>
  <c r="F78" i="1"/>
  <c r="G79" i="1"/>
  <c r="E79" i="1"/>
  <c r="E77" i="1"/>
  <c r="E75" i="1"/>
  <c r="E72" i="1"/>
  <c r="E69" i="1"/>
  <c r="E67" i="1"/>
  <c r="E65" i="1"/>
  <c r="E63" i="1"/>
  <c r="F55" i="1"/>
  <c r="F56" i="1"/>
  <c r="F58" i="1"/>
  <c r="F60" i="1"/>
  <c r="G61" i="1"/>
  <c r="E61" i="1"/>
  <c r="E59" i="1"/>
  <c r="E57" i="1"/>
  <c r="F37" i="1"/>
  <c r="F39" i="1"/>
  <c r="F41" i="1"/>
  <c r="F42" i="1"/>
  <c r="F44" i="1"/>
  <c r="F46" i="1"/>
  <c r="F48" i="1"/>
  <c r="F50" i="1"/>
  <c r="F51" i="1"/>
  <c r="F53" i="1"/>
  <c r="G54" i="1"/>
  <c r="E54" i="1"/>
  <c r="E52" i="1"/>
  <c r="E49" i="1"/>
  <c r="E47" i="1"/>
  <c r="E45" i="1"/>
  <c r="E43" i="1"/>
  <c r="E40" i="1"/>
  <c r="E38" i="1"/>
  <c r="J37" i="1"/>
  <c r="F24" i="1"/>
  <c r="F26" i="1"/>
  <c r="F28" i="1"/>
  <c r="F30" i="1"/>
  <c r="F31" i="1"/>
  <c r="F33" i="1"/>
  <c r="F35" i="1"/>
  <c r="G36" i="1"/>
  <c r="E36" i="1"/>
  <c r="E34" i="1"/>
  <c r="J29" i="1"/>
  <c r="R3" i="1"/>
  <c r="Q3" i="1"/>
  <c r="B11" i="1"/>
  <c r="B13" i="1"/>
  <c r="B14" i="1"/>
  <c r="B16" i="1"/>
  <c r="R4" i="1"/>
  <c r="Q4" i="1"/>
  <c r="C11" i="1"/>
  <c r="C13" i="1"/>
  <c r="C14" i="1"/>
  <c r="C16" i="1"/>
  <c r="J33" i="1"/>
  <c r="E32" i="1"/>
  <c r="E29" i="1"/>
  <c r="E27" i="1"/>
  <c r="E25" i="1"/>
  <c r="N21" i="1"/>
  <c r="M21" i="1"/>
  <c r="B20" i="1"/>
  <c r="C20" i="1"/>
  <c r="R5" i="1"/>
  <c r="D20" i="1"/>
  <c r="R6" i="1"/>
  <c r="E20" i="1"/>
  <c r="R2" i="1"/>
  <c r="F20" i="1"/>
  <c r="H21" i="1"/>
  <c r="R8" i="1"/>
  <c r="Q8" i="1"/>
  <c r="H20" i="1"/>
  <c r="R7" i="1"/>
  <c r="Q7" i="1"/>
  <c r="G20" i="1"/>
  <c r="M19" i="1"/>
  <c r="N16" i="1"/>
  <c r="O16" i="1"/>
  <c r="O18" i="1"/>
  <c r="N15" i="1"/>
  <c r="O15" i="1"/>
  <c r="K18" i="1"/>
  <c r="M17" i="1"/>
  <c r="I17" i="1"/>
  <c r="H11" i="1"/>
  <c r="H13" i="1"/>
  <c r="H14" i="1"/>
  <c r="H16" i="1"/>
  <c r="G11" i="1"/>
  <c r="G13" i="1"/>
  <c r="G14" i="1"/>
  <c r="G16" i="1"/>
  <c r="Q2" i="1"/>
  <c r="F11" i="1"/>
  <c r="F13" i="1"/>
  <c r="F14" i="1"/>
  <c r="F16" i="1"/>
  <c r="Q6" i="1"/>
  <c r="E11" i="1"/>
  <c r="E13" i="1"/>
  <c r="E14" i="1"/>
  <c r="E16" i="1"/>
  <c r="Q5" i="1"/>
  <c r="D11" i="1"/>
  <c r="D13" i="1"/>
  <c r="D14" i="1"/>
  <c r="D16" i="1"/>
  <c r="H9" i="1"/>
  <c r="G9" i="1"/>
  <c r="F9" i="1"/>
  <c r="E9" i="1"/>
  <c r="D9" i="1"/>
  <c r="C9" i="1"/>
  <c r="B9" i="1"/>
</calcChain>
</file>

<file path=xl/comments1.xml><?xml version="1.0" encoding="utf-8"?>
<comments xmlns="http://schemas.openxmlformats.org/spreadsheetml/2006/main">
  <authors>
    <author>Colby Cook</author>
  </authors>
  <commentList>
    <comment ref="A22" authorId="0" shapeId="0">
      <text>
        <r>
          <rPr>
            <b/>
            <sz val="9"/>
            <color indexed="81"/>
            <rFont val="Tahoma"/>
            <family val="2"/>
          </rPr>
          <t>Colby Cook: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Colby Cook: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<sst xmlns="http://schemas.openxmlformats.org/spreadsheetml/2006/main" count="167" uniqueCount="82">
  <si>
    <t>STOCK</t>
  </si>
  <si>
    <t>AVERAGE PRICE</t>
  </si>
  <si>
    <t>SHARES</t>
  </si>
  <si>
    <t>TOTAL SHARES</t>
  </si>
  <si>
    <t>NONE</t>
  </si>
  <si>
    <t>CURRENT STOCK</t>
  </si>
  <si>
    <t>CURRENT PRICE</t>
  </si>
  <si>
    <t>AVERAGE</t>
  </si>
  <si>
    <t>CLOSE</t>
  </si>
  <si>
    <t>GAIN</t>
  </si>
  <si>
    <t>AVERAGE CALCULATOR</t>
  </si>
  <si>
    <t>DIFFERENCE</t>
  </si>
  <si>
    <t>NUMBER OF SHARES</t>
  </si>
  <si>
    <t>PRICE</t>
  </si>
  <si>
    <t>JNUG</t>
  </si>
  <si>
    <t>TOTAL</t>
  </si>
  <si>
    <t>COVER PRICE</t>
  </si>
  <si>
    <t>TOTAL PROFIT/LOSS</t>
  </si>
  <si>
    <t>JDST</t>
  </si>
  <si>
    <t>ALL 1500</t>
  </si>
  <si>
    <t>SELL PRICE</t>
  </si>
  <si>
    <t>COVER 500</t>
  </si>
  <si>
    <t>PROFIT/LOSS</t>
  </si>
  <si>
    <t>SHARE CALC.</t>
  </si>
  <si>
    <t>TOTAL VALUE</t>
  </si>
  <si>
    <t>$ AVAILABLE</t>
  </si>
  <si>
    <t>STOCK PRICE</t>
  </si>
  <si>
    <t># OF SHARES</t>
  </si>
  <si>
    <t>BUY TO CLOSE</t>
  </si>
  <si>
    <t>Price</t>
  </si>
  <si>
    <t>Contracts</t>
  </si>
  <si>
    <t>Premium</t>
  </si>
  <si>
    <t>Cost</t>
  </si>
  <si>
    <t>ALL 10</t>
  </si>
  <si>
    <t>DATE</t>
  </si>
  <si>
    <t>STOCK/OPTION</t>
  </si>
  <si>
    <t>PURCHASE PRICE</t>
  </si>
  <si>
    <t>+</t>
  </si>
  <si>
    <t>2017 PROFIT/LOSS (UNREALIZED)</t>
  </si>
  <si>
    <t>PROFIT</t>
  </si>
  <si>
    <t>=</t>
  </si>
  <si>
    <t>IF CALLS ARE FILLED AT $13.50 LAST 1000 SHARES WILL PROFIT $187 AFTER COMMISSION + $521 FROM PREMIUM SELLING THE PUTS</t>
  </si>
  <si>
    <t>2017 PROFIT/LOSS (REALIZED)</t>
  </si>
  <si>
    <t>2017 ALL OUT</t>
  </si>
  <si>
    <t>JANUARY</t>
  </si>
  <si>
    <t>2017 TOTAL (ACCOUNTS) NET WORTH</t>
  </si>
  <si>
    <t>THIS TOTAL CARRIES OVER TO THE NET WORTH TRACKER</t>
  </si>
  <si>
    <t>STOCK EQUATION (TD)</t>
  </si>
  <si>
    <t>TDAMERITRADE</t>
  </si>
  <si>
    <t>OPTIONS EQUATION (TD)</t>
  </si>
  <si>
    <t>TOPS</t>
  </si>
  <si>
    <t>FEBRUARY</t>
  </si>
  <si>
    <t>LOSS</t>
  </si>
  <si>
    <t>JNUG (CALL-S)</t>
  </si>
  <si>
    <t>JDST (CALL)</t>
  </si>
  <si>
    <t>MARCH</t>
  </si>
  <si>
    <t>ADPT</t>
  </si>
  <si>
    <t>NADL</t>
  </si>
  <si>
    <t>JDST (CALL-S)</t>
  </si>
  <si>
    <t>OPTT</t>
  </si>
  <si>
    <t>CYTR</t>
  </si>
  <si>
    <t>APRIL</t>
  </si>
  <si>
    <t>Account Name</t>
  </si>
  <si>
    <r>
      <t xml:space="preserve">Change the </t>
    </r>
    <r>
      <rPr>
        <b/>
        <sz val="11"/>
        <color theme="1"/>
        <rFont val="Calibri"/>
        <family val="2"/>
        <scheme val="minor"/>
      </rPr>
      <t xml:space="preserve">4 </t>
    </r>
    <r>
      <rPr>
        <sz val="11"/>
        <color theme="1"/>
        <rFont val="Calibri"/>
        <family val="2"/>
        <scheme val="minor"/>
      </rPr>
      <t xml:space="preserve">in this equations to how many contracts you bought (the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accounts for the buy/sell) The 0.75 is the price/contract and $6.95 is the commision- this only appears once because usually if you sell a put or call you want to keep it until it expires- if you sell early change the formula.</t>
    </r>
  </si>
  <si>
    <t>$13.90 is the commission for buying and then selling (6.95*2)</t>
  </si>
  <si>
    <t xml:space="preserve">REMINDER---When Buying Puts </t>
  </si>
  <si>
    <t>SECOND TRADE</t>
  </si>
  <si>
    <t>FIRST TRADE</t>
  </si>
  <si>
    <t>THIRD TRADE</t>
  </si>
  <si>
    <t>SHARE QTY</t>
  </si>
  <si>
    <t>CONTRACT QTY</t>
  </si>
  <si>
    <t># OF CALLS/PUTS</t>
  </si>
  <si>
    <t>ALL OF THIS IS OPEN TRADES</t>
  </si>
  <si>
    <t>ALL OF THIS IS CLOSED TRADES</t>
  </si>
  <si>
    <t>OPTIONS TRADING</t>
  </si>
  <si>
    <t>INSERT TRADE EXECUTION THOUGHTS TO THE LEFT</t>
  </si>
  <si>
    <t>QUICK CALC.</t>
  </si>
  <si>
    <t>TRACK MULTIPLE STOCK PURCHASES HERE</t>
  </si>
  <si>
    <t>TRACK MULTIPLE OPTIONS PURCHASES HERE</t>
  </si>
  <si>
    <t>ADDITIONAL CALCULATIONS</t>
  </si>
  <si>
    <t>HIGHER STOCK = LOWER PUT VALUE</t>
  </si>
  <si>
    <t>LOWER STOCK = HIGHER PUT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</si>
</sst>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_(&quot;$&quot;* #,##0.0000_);_(&quot;$&quot;* \(#,##0.0000\);_(&quot;$&quot;* &quot;-&quot;??_);_(@_)"/>
    <numFmt numFmtId="165" formatCode="_(&quot;$&quot;* #,##0.000000_);_(&quot;$&quot;* \(#,##0.000000\);_(&quot;$&quot;* &quot;-&quot;??_);_(@_)"/>
    <numFmt numFmtId="166" formatCode="_(&quot;$&quot;* #,##0.000_);_(&quot;$&quot;* \(#,##0.000\);_(&quot;$&quot;* &quot;-&quot;??_);_(@_)"/>
  </numFmts>
  <fonts count="36" x14ac:knownFonts="1">
    <font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2"/>
      <color rgb="FF009900"/>
      <name val="Calibri"/>
      <family val="2"/>
      <scheme val="minor"/>
    </font>
    <font>
      <b/>
      <sz val="12"/>
      <color rgb="FFFF6600"/>
      <name val="Calibri"/>
      <family val="2"/>
      <scheme val="minor"/>
    </font>
    <font>
      <b/>
      <sz val="2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rgb="FFCC00CC"/>
      <name val="Calibri"/>
      <family val="2"/>
      <scheme val="minor"/>
    </font>
    <font>
      <b/>
      <sz val="20"/>
      <color theme="5" tint="-0.249977111117893"/>
      <name val="Calibri"/>
      <family val="2"/>
      <scheme val="minor"/>
    </font>
    <font>
      <b/>
      <sz val="12"/>
      <color theme="2" tint="-0.499984740745262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72"/>
      <color rgb="FF009900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sz val="72"/>
      <color rgb="FFFF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rgb="FF00C0BC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b/>
      <sz val="12"/>
      <color theme="5" tint="0.39997558519241921"/>
      <name val="Calibri"/>
      <family val="2"/>
      <scheme val="minor"/>
    </font>
    <font>
      <b/>
      <sz val="12"/>
      <color rgb="FFFF33CC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BDCDFB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100">
    <border>
      <left/>
      <right/>
      <top/>
      <bottom/>
      <diagonal/>
    </border>
    <border>
      <left style="thick">
        <color rgb="FF0070C0"/>
      </left>
      <right/>
      <top style="thick">
        <color rgb="FF0070C0"/>
      </top>
      <bottom/>
      <diagonal/>
    </border>
    <border>
      <left/>
      <right/>
      <top style="thick">
        <color rgb="FF0070C0"/>
      </top>
      <bottom/>
      <diagonal/>
    </border>
    <border>
      <left/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/>
      <top/>
      <bottom/>
      <diagonal/>
    </border>
    <border>
      <left/>
      <right style="thick">
        <color rgb="FF0070C0"/>
      </right>
      <top/>
      <bottom/>
      <diagonal/>
    </border>
    <border>
      <left style="thick">
        <color rgb="FF0070C0"/>
      </left>
      <right/>
      <top/>
      <bottom style="thick">
        <color rgb="FF0070C0"/>
      </bottom>
      <diagonal/>
    </border>
    <border>
      <left/>
      <right/>
      <top/>
      <bottom style="thick">
        <color rgb="FF0070C0"/>
      </bottom>
      <diagonal/>
    </border>
    <border>
      <left/>
      <right style="thick">
        <color rgb="FF0070C0"/>
      </right>
      <top/>
      <bottom style="thick">
        <color rgb="FF0070C0"/>
      </bottom>
      <diagonal/>
    </border>
    <border>
      <left style="thick">
        <color theme="4" tint="-0.24994659260841701"/>
      </left>
      <right style="thick">
        <color theme="4" tint="-0.24994659260841701"/>
      </right>
      <top style="thick">
        <color theme="4" tint="-0.24994659260841701"/>
      </top>
      <bottom style="thick">
        <color theme="4" tint="-0.24994659260841701"/>
      </bottom>
      <diagonal/>
    </border>
    <border>
      <left style="thick">
        <color theme="5"/>
      </left>
      <right/>
      <top style="thick">
        <color theme="5"/>
      </top>
      <bottom/>
      <diagonal/>
    </border>
    <border>
      <left/>
      <right/>
      <top style="thick">
        <color theme="5"/>
      </top>
      <bottom/>
      <diagonal/>
    </border>
    <border>
      <left/>
      <right style="thick">
        <color theme="5"/>
      </right>
      <top style="thick">
        <color theme="5"/>
      </top>
      <bottom/>
      <diagonal/>
    </border>
    <border>
      <left/>
      <right/>
      <top/>
      <bottom style="medium">
        <color theme="5"/>
      </bottom>
      <diagonal/>
    </border>
    <border>
      <left/>
      <right style="thick">
        <color theme="5"/>
      </right>
      <top/>
      <bottom style="medium">
        <color theme="5"/>
      </bottom>
      <diagonal/>
    </border>
    <border>
      <left/>
      <right style="thick">
        <color theme="5"/>
      </right>
      <top/>
      <bottom/>
      <diagonal/>
    </border>
    <border>
      <left/>
      <right/>
      <top style="medium">
        <color theme="5"/>
      </top>
      <bottom style="thin">
        <color theme="1"/>
      </bottom>
      <diagonal/>
    </border>
    <border>
      <left style="thick">
        <color theme="5"/>
      </left>
      <right/>
      <top style="medium">
        <color theme="5"/>
      </top>
      <bottom style="thin">
        <color theme="1"/>
      </bottom>
      <diagonal/>
    </border>
    <border>
      <left/>
      <right style="thick">
        <color theme="5"/>
      </right>
      <top style="medium">
        <color theme="5"/>
      </top>
      <bottom style="thin">
        <color theme="1"/>
      </bottom>
      <diagonal/>
    </border>
    <border>
      <left style="thick">
        <color theme="5"/>
      </left>
      <right style="thick">
        <color theme="5"/>
      </right>
      <top/>
      <bottom style="thick">
        <color theme="5"/>
      </bottom>
      <diagonal/>
    </border>
    <border>
      <left/>
      <right/>
      <top/>
      <bottom style="thick">
        <color theme="5"/>
      </bottom>
      <diagonal/>
    </border>
    <border>
      <left style="thick">
        <color theme="5"/>
      </left>
      <right/>
      <top/>
      <bottom style="thick">
        <color theme="5"/>
      </bottom>
      <diagonal/>
    </border>
    <border>
      <left/>
      <right style="thick">
        <color theme="5"/>
      </right>
      <top/>
      <bottom style="thick">
        <color theme="5"/>
      </bottom>
      <diagonal/>
    </border>
    <border>
      <left style="thick">
        <color theme="5"/>
      </left>
      <right style="thick">
        <color theme="5"/>
      </right>
      <top style="thick">
        <color theme="5"/>
      </top>
      <bottom/>
      <diagonal/>
    </border>
    <border>
      <left style="thick">
        <color theme="5"/>
      </left>
      <right/>
      <top style="thick">
        <color theme="5"/>
      </top>
      <bottom style="thick">
        <color theme="5"/>
      </bottom>
      <diagonal/>
    </border>
    <border>
      <left/>
      <right style="thick">
        <color theme="5"/>
      </right>
      <top style="thick">
        <color theme="5"/>
      </top>
      <bottom style="thick">
        <color theme="5"/>
      </bottom>
      <diagonal/>
    </border>
    <border>
      <left style="thick">
        <color theme="5"/>
      </left>
      <right style="thick">
        <color theme="5"/>
      </right>
      <top style="thick">
        <color theme="5"/>
      </top>
      <bottom style="thick">
        <color theme="5"/>
      </bottom>
      <diagonal/>
    </border>
    <border>
      <left style="thick">
        <color rgb="FF0070C0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ck">
        <color rgb="FF0070C0"/>
      </right>
      <top/>
      <bottom style="medium">
        <color auto="1"/>
      </bottom>
      <diagonal/>
    </border>
    <border>
      <left/>
      <right/>
      <top style="thick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 style="thick">
        <color rgb="FF0070C0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rgb="FF0070C0"/>
      </right>
      <top/>
      <bottom style="thick">
        <color auto="1"/>
      </bottom>
      <diagonal/>
    </border>
    <border>
      <left style="thick">
        <color rgb="FF0070C0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ck">
        <color rgb="FF0070C0"/>
      </right>
      <top/>
      <bottom style="medium">
        <color theme="1"/>
      </bottom>
      <diagonal/>
    </border>
    <border>
      <left style="medium">
        <color rgb="FF00C0BC"/>
      </left>
      <right/>
      <top style="medium">
        <color rgb="FF00C0BC"/>
      </top>
      <bottom/>
      <diagonal/>
    </border>
    <border>
      <left/>
      <right/>
      <top style="medium">
        <color rgb="FF00C0BC"/>
      </top>
      <bottom/>
      <diagonal/>
    </border>
    <border>
      <left/>
      <right style="medium">
        <color rgb="FF00C0BC"/>
      </right>
      <top style="medium">
        <color rgb="FF00C0BC"/>
      </top>
      <bottom/>
      <diagonal/>
    </border>
    <border>
      <left style="medium">
        <color rgb="FF00C0BC"/>
      </left>
      <right/>
      <top/>
      <bottom/>
      <diagonal/>
    </border>
    <border>
      <left/>
      <right style="medium">
        <color rgb="FF00C0BC"/>
      </right>
      <top/>
      <bottom/>
      <diagonal/>
    </border>
    <border>
      <left style="medium">
        <color rgb="FF00C0BC"/>
      </left>
      <right/>
      <top/>
      <bottom style="medium">
        <color rgb="FF00C0BC"/>
      </bottom>
      <diagonal/>
    </border>
    <border>
      <left/>
      <right/>
      <top/>
      <bottom style="medium">
        <color rgb="FF00C0BC"/>
      </bottom>
      <diagonal/>
    </border>
    <border>
      <left/>
      <right style="medium">
        <color rgb="FF00C0BC"/>
      </right>
      <top/>
      <bottom style="medium">
        <color rgb="FF00C0BC"/>
      </bottom>
      <diagonal/>
    </border>
    <border>
      <left/>
      <right/>
      <top style="thin">
        <color theme="9" tint="-0.24994659260841701"/>
      </top>
      <bottom/>
      <diagonal/>
    </border>
    <border>
      <left/>
      <right/>
      <top/>
      <bottom style="thin">
        <color theme="9" tint="-0.24994659260841701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/>
      <diagonal/>
    </border>
    <border>
      <left/>
      <right/>
      <top style="medium">
        <color theme="9" tint="-0.24994659260841701"/>
      </top>
      <bottom/>
      <diagonal/>
    </border>
    <border>
      <left/>
      <right style="medium">
        <color theme="9" tint="-0.24994659260841701"/>
      </right>
      <top style="medium">
        <color theme="9" tint="-0.24994659260841701"/>
      </top>
      <bottom/>
      <diagonal/>
    </border>
    <border>
      <left style="medium">
        <color theme="9" tint="-0.24994659260841701"/>
      </left>
      <right/>
      <top/>
      <bottom/>
      <diagonal/>
    </border>
    <border>
      <left/>
      <right style="medium">
        <color theme="9" tint="-0.24994659260841701"/>
      </right>
      <top/>
      <bottom/>
      <diagonal/>
    </border>
    <border>
      <left style="medium">
        <color theme="9" tint="-0.24994659260841701"/>
      </left>
      <right/>
      <top style="thick">
        <color rgb="FF0070C0"/>
      </top>
      <bottom style="thick">
        <color rgb="FF0070C0"/>
      </bottom>
      <diagonal/>
    </border>
    <border>
      <left style="medium">
        <color theme="9" tint="-0.24994659260841701"/>
      </left>
      <right/>
      <top/>
      <bottom style="thin">
        <color theme="9" tint="-0.24994659260841701"/>
      </bottom>
      <diagonal/>
    </border>
    <border>
      <left/>
      <right style="medium">
        <color theme="9" tint="-0.24994659260841701"/>
      </right>
      <top/>
      <bottom style="thin">
        <color theme="9" tint="-0.24994659260841701"/>
      </bottom>
      <diagonal/>
    </border>
    <border>
      <left style="medium">
        <color theme="9" tint="-0.24994659260841701"/>
      </left>
      <right/>
      <top style="thin">
        <color theme="9" tint="-0.24994659260841701"/>
      </top>
      <bottom/>
      <diagonal/>
    </border>
    <border>
      <left/>
      <right style="medium">
        <color theme="9" tint="-0.24994659260841701"/>
      </right>
      <top style="thin">
        <color theme="9" tint="-0.24994659260841701"/>
      </top>
      <bottom/>
      <diagonal/>
    </border>
    <border>
      <left style="medium">
        <color theme="9" tint="-0.24994659260841701"/>
      </left>
      <right/>
      <top/>
      <bottom style="medium">
        <color theme="9" tint="-0.24994659260841701"/>
      </bottom>
      <diagonal/>
    </border>
    <border>
      <left style="medium">
        <color theme="9" tint="-0.24994659260841701"/>
      </left>
      <right style="medium">
        <color theme="9" tint="-0.24994659260841701"/>
      </right>
      <top style="medium">
        <color theme="9" tint="-0.24994659260841701"/>
      </top>
      <bottom/>
      <diagonal/>
    </border>
    <border>
      <left style="medium">
        <color theme="9" tint="-0.24994659260841701"/>
      </left>
      <right style="medium">
        <color theme="9" tint="-0.24994659260841701"/>
      </right>
      <top/>
      <bottom/>
      <diagonal/>
    </border>
    <border>
      <left style="medium">
        <color theme="9" tint="-0.24994659260841701"/>
      </left>
      <right style="medium">
        <color theme="9" tint="-0.24994659260841701"/>
      </right>
      <top/>
      <bottom style="medium">
        <color theme="9" tint="-0.2499465926084170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ck">
        <color rgb="FF00B0F0"/>
      </left>
      <right/>
      <top style="thick">
        <color rgb="FF00B0F0"/>
      </top>
      <bottom/>
      <diagonal/>
    </border>
    <border>
      <left/>
      <right/>
      <top style="thick">
        <color rgb="FF00B0F0"/>
      </top>
      <bottom/>
      <diagonal/>
    </border>
    <border>
      <left/>
      <right style="thick">
        <color rgb="FF00B0F0"/>
      </right>
      <top style="thick">
        <color rgb="FF00B0F0"/>
      </top>
      <bottom/>
      <diagonal/>
    </border>
    <border>
      <left style="thick">
        <color rgb="FF00B0F0"/>
      </left>
      <right/>
      <top style="thick">
        <color rgb="FF0070C0"/>
      </top>
      <bottom/>
      <diagonal/>
    </border>
    <border>
      <left/>
      <right style="thick">
        <color rgb="FF00B0F0"/>
      </right>
      <top style="thick">
        <color rgb="FF0070C0"/>
      </top>
      <bottom/>
      <diagonal/>
    </border>
    <border>
      <left style="thick">
        <color rgb="FF00B0F0"/>
      </left>
      <right/>
      <top/>
      <bottom/>
      <diagonal/>
    </border>
    <border>
      <left/>
      <right style="thick">
        <color rgb="FF00B0F0"/>
      </right>
      <top/>
      <bottom/>
      <diagonal/>
    </border>
    <border>
      <left style="thick">
        <color rgb="FF00B0F0"/>
      </left>
      <right/>
      <top/>
      <bottom style="thick">
        <color rgb="FF0070C0"/>
      </bottom>
      <diagonal/>
    </border>
    <border>
      <left/>
      <right style="thick">
        <color rgb="FF00B0F0"/>
      </right>
      <top/>
      <bottom style="thick">
        <color rgb="FF0070C0"/>
      </bottom>
      <diagonal/>
    </border>
    <border>
      <left style="thick">
        <color theme="4" tint="-0.24994659260841701"/>
      </left>
      <right style="thick">
        <color rgb="FF00B0F0"/>
      </right>
      <top style="thick">
        <color theme="4" tint="-0.24994659260841701"/>
      </top>
      <bottom style="thick">
        <color theme="4" tint="-0.24994659260841701"/>
      </bottom>
      <diagonal/>
    </border>
    <border>
      <left style="thick">
        <color rgb="FF00B0F0"/>
      </left>
      <right/>
      <top/>
      <bottom style="thick">
        <color rgb="FF00B0F0"/>
      </bottom>
      <diagonal/>
    </border>
    <border>
      <left/>
      <right/>
      <top/>
      <bottom style="thick">
        <color rgb="FF00B0F0"/>
      </bottom>
      <diagonal/>
    </border>
    <border>
      <left/>
      <right style="thick">
        <color rgb="FF00B0F0"/>
      </right>
      <top/>
      <bottom style="thick">
        <color rgb="FF00B0F0"/>
      </bottom>
      <diagonal/>
    </border>
    <border>
      <left style="thick">
        <color rgb="FF00B0F0"/>
      </left>
      <right/>
      <top style="thick">
        <color rgb="FF00B0F0"/>
      </top>
      <bottom style="thick">
        <color rgb="FF00B0F0"/>
      </bottom>
      <diagonal/>
    </border>
    <border>
      <left/>
      <right/>
      <top style="thick">
        <color rgb="FF00B0F0"/>
      </top>
      <bottom style="thick">
        <color rgb="FF00B0F0"/>
      </bottom>
      <diagonal/>
    </border>
    <border>
      <left/>
      <right style="thick">
        <color rgb="FF00B0F0"/>
      </right>
      <top style="thick">
        <color rgb="FF00B0F0"/>
      </top>
      <bottom style="thick">
        <color rgb="FF00B0F0"/>
      </bottom>
      <diagonal/>
    </border>
    <border>
      <left style="thick">
        <color theme="9" tint="-0.24994659260841701"/>
      </left>
      <right/>
      <top style="thick">
        <color theme="9" tint="-0.24994659260841701"/>
      </top>
      <bottom/>
      <diagonal/>
    </border>
    <border>
      <left/>
      <right/>
      <top style="thick">
        <color theme="9" tint="-0.24994659260841701"/>
      </top>
      <bottom/>
      <diagonal/>
    </border>
    <border>
      <left/>
      <right style="thick">
        <color theme="9" tint="-0.24994659260841701"/>
      </right>
      <top style="thick">
        <color theme="9" tint="-0.24994659260841701"/>
      </top>
      <bottom/>
      <diagonal/>
    </border>
    <border>
      <left style="thick">
        <color theme="9" tint="-0.24994659260841701"/>
      </left>
      <right/>
      <top/>
      <bottom/>
      <diagonal/>
    </border>
    <border>
      <left/>
      <right style="thick">
        <color theme="9" tint="-0.24994659260841701"/>
      </right>
      <top/>
      <bottom/>
      <diagonal/>
    </border>
    <border>
      <left style="thick">
        <color theme="9" tint="-0.24994659260841701"/>
      </left>
      <right/>
      <top/>
      <bottom style="thick">
        <color theme="9" tint="-0.24994659260841701"/>
      </bottom>
      <diagonal/>
    </border>
    <border>
      <left/>
      <right/>
      <top/>
      <bottom style="thick">
        <color theme="9" tint="-0.24994659260841701"/>
      </bottom>
      <diagonal/>
    </border>
    <border>
      <left/>
      <right style="thick">
        <color theme="9" tint="-0.24994659260841701"/>
      </right>
      <top/>
      <bottom style="thick">
        <color theme="9" tint="-0.24994659260841701"/>
      </bottom>
      <diagonal/>
    </border>
    <border>
      <left style="thick">
        <color theme="9" tint="-0.24994659260841701"/>
      </left>
      <right/>
      <top style="thick">
        <color theme="9" tint="-0.24994659260841701"/>
      </top>
      <bottom style="thick">
        <color theme="9" tint="-0.24994659260841701"/>
      </bottom>
      <diagonal/>
    </border>
    <border>
      <left/>
      <right/>
      <top style="thick">
        <color theme="9" tint="-0.24994659260841701"/>
      </top>
      <bottom style="thick">
        <color theme="9" tint="-0.24994659260841701"/>
      </bottom>
      <diagonal/>
    </border>
    <border>
      <left/>
      <right style="thick">
        <color theme="9" tint="-0.24994659260841701"/>
      </right>
      <top style="thick">
        <color theme="9" tint="-0.24994659260841701"/>
      </top>
      <bottom style="thick">
        <color theme="9" tint="-0.2499465926084170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30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44" fontId="5" fillId="4" borderId="2" xfId="2" applyNumberFormat="1" applyFont="1" applyFill="1" applyBorder="1"/>
    <xf numFmtId="0" fontId="6" fillId="0" borderId="2" xfId="0" applyFont="1" applyBorder="1"/>
    <xf numFmtId="0" fontId="7" fillId="0" borderId="2" xfId="0" applyFont="1" applyBorder="1"/>
    <xf numFmtId="44" fontId="5" fillId="4" borderId="0" xfId="2" applyNumberFormat="1" applyFont="1" applyFill="1" applyBorder="1"/>
    <xf numFmtId="0" fontId="6" fillId="0" borderId="0" xfId="0" applyFont="1" applyBorder="1"/>
    <xf numFmtId="0" fontId="9" fillId="0" borderId="0" xfId="0" applyFont="1"/>
    <xf numFmtId="0" fontId="7" fillId="0" borderId="0" xfId="0" applyFont="1" applyBorder="1"/>
    <xf numFmtId="0" fontId="2" fillId="0" borderId="0" xfId="0" applyFont="1" applyBorder="1"/>
    <xf numFmtId="0" fontId="2" fillId="0" borderId="0" xfId="0" applyFont="1" applyFill="1" applyBorder="1"/>
    <xf numFmtId="164" fontId="5" fillId="4" borderId="7" xfId="2" applyNumberFormat="1" applyFont="1" applyFill="1" applyBorder="1"/>
    <xf numFmtId="0" fontId="6" fillId="0" borderId="7" xfId="0" applyFont="1" applyFill="1" applyBorder="1"/>
    <xf numFmtId="44" fontId="5" fillId="4" borderId="7" xfId="2" applyNumberFormat="1" applyFont="1" applyFill="1" applyBorder="1"/>
    <xf numFmtId="0" fontId="6" fillId="0" borderId="7" xfId="0" applyFont="1" applyBorder="1"/>
    <xf numFmtId="44" fontId="7" fillId="0" borderId="0" xfId="1" applyFont="1" applyBorder="1"/>
    <xf numFmtId="0" fontId="7" fillId="0" borderId="0" xfId="0" applyFont="1"/>
    <xf numFmtId="44" fontId="5" fillId="0" borderId="9" xfId="1" applyFont="1" applyBorder="1"/>
    <xf numFmtId="166" fontId="5" fillId="0" borderId="9" xfId="1" applyNumberFormat="1" applyFont="1" applyBorder="1"/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166" fontId="3" fillId="3" borderId="16" xfId="3" applyNumberFormat="1" applyFont="1" applyBorder="1"/>
    <xf numFmtId="0" fontId="3" fillId="3" borderId="16" xfId="3" applyFont="1" applyBorder="1"/>
    <xf numFmtId="166" fontId="3" fillId="3" borderId="17" xfId="3" applyNumberFormat="1" applyFont="1" applyBorder="1"/>
    <xf numFmtId="0" fontId="16" fillId="0" borderId="17" xfId="0" applyFont="1" applyBorder="1"/>
    <xf numFmtId="0" fontId="16" fillId="0" borderId="18" xfId="0" applyFont="1" applyBorder="1"/>
    <xf numFmtId="44" fontId="3" fillId="3" borderId="20" xfId="3" applyNumberFormat="1" applyFont="1" applyBorder="1"/>
    <xf numFmtId="0" fontId="3" fillId="3" borderId="20" xfId="3" applyFont="1" applyBorder="1"/>
    <xf numFmtId="44" fontId="3" fillId="3" borderId="21" xfId="3" applyNumberFormat="1" applyFont="1" applyBorder="1"/>
    <xf numFmtId="0" fontId="16" fillId="0" borderId="21" xfId="0" applyFont="1" applyBorder="1"/>
    <xf numFmtId="0" fontId="16" fillId="0" borderId="22" xfId="0" applyFont="1" applyBorder="1"/>
    <xf numFmtId="0" fontId="17" fillId="0" borderId="23" xfId="0" applyFont="1" applyBorder="1" applyAlignment="1">
      <alignment horizontal="center" vertical="center"/>
    </xf>
    <xf numFmtId="0" fontId="18" fillId="0" borderId="11" xfId="0" applyFont="1" applyBorder="1" applyAlignment="1">
      <alignment horizontal="right"/>
    </xf>
    <xf numFmtId="44" fontId="19" fillId="3" borderId="12" xfId="3" applyNumberFormat="1" applyFont="1" applyBorder="1"/>
    <xf numFmtId="0" fontId="2" fillId="6" borderId="0" xfId="0" applyFont="1" applyFill="1"/>
    <xf numFmtId="0" fontId="18" fillId="0" borderId="10" xfId="0" applyFont="1" applyBorder="1" applyAlignment="1">
      <alignment horizontal="right"/>
    </xf>
    <xf numFmtId="0" fontId="17" fillId="0" borderId="19" xfId="0" applyFont="1" applyBorder="1" applyAlignment="1">
      <alignment horizontal="center" vertical="center"/>
    </xf>
    <xf numFmtId="0" fontId="18" fillId="0" borderId="21" xfId="0" applyFont="1" applyBorder="1" applyAlignment="1">
      <alignment horizontal="right"/>
    </xf>
    <xf numFmtId="44" fontId="8" fillId="0" borderId="22" xfId="1" applyFont="1" applyBorder="1"/>
    <xf numFmtId="0" fontId="2" fillId="6" borderId="19" xfId="0" applyFont="1" applyFill="1" applyBorder="1"/>
    <xf numFmtId="44" fontId="5" fillId="0" borderId="20" xfId="1" applyFont="1" applyBorder="1"/>
    <xf numFmtId="0" fontId="6" fillId="0" borderId="22" xfId="0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8" fillId="0" borderId="24" xfId="0" applyFont="1" applyBorder="1" applyAlignment="1">
      <alignment horizontal="center"/>
    </xf>
    <xf numFmtId="0" fontId="18" fillId="0" borderId="25" xfId="0" applyFont="1" applyBorder="1" applyAlignment="1">
      <alignment horizontal="center"/>
    </xf>
    <xf numFmtId="44" fontId="22" fillId="0" borderId="10" xfId="1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44" fontId="23" fillId="0" borderId="12" xfId="0" applyNumberFormat="1" applyFont="1" applyBorder="1" applyAlignment="1">
      <alignment horizontal="center" vertical="center"/>
    </xf>
    <xf numFmtId="0" fontId="7" fillId="0" borderId="0" xfId="0" applyNumberFormat="1" applyFont="1"/>
    <xf numFmtId="0" fontId="24" fillId="0" borderId="26" xfId="0" applyFont="1" applyBorder="1" applyAlignment="1">
      <alignment horizontal="center"/>
    </xf>
    <xf numFmtId="14" fontId="26" fillId="0" borderId="1" xfId="0" applyNumberFormat="1" applyFont="1" applyBorder="1" applyAlignment="1">
      <alignment horizontal="center"/>
    </xf>
    <xf numFmtId="0" fontId="26" fillId="0" borderId="2" xfId="0" applyFont="1" applyBorder="1" applyAlignment="1">
      <alignment horizontal="center"/>
    </xf>
    <xf numFmtId="44" fontId="26" fillId="0" borderId="2" xfId="1" applyFont="1" applyBorder="1" applyAlignment="1">
      <alignment horizontal="center"/>
    </xf>
    <xf numFmtId="44" fontId="11" fillId="0" borderId="3" xfId="1" applyFont="1" applyBorder="1"/>
    <xf numFmtId="14" fontId="26" fillId="0" borderId="27" xfId="0" applyNumberFormat="1" applyFont="1" applyBorder="1" applyAlignment="1">
      <alignment horizontal="center"/>
    </xf>
    <xf numFmtId="0" fontId="26" fillId="0" borderId="28" xfId="0" applyFont="1" applyBorder="1" applyAlignment="1">
      <alignment horizontal="center"/>
    </xf>
    <xf numFmtId="0" fontId="4" fillId="0" borderId="28" xfId="0" applyFont="1" applyBorder="1"/>
    <xf numFmtId="44" fontId="24" fillId="0" borderId="28" xfId="1" applyFont="1" applyBorder="1" applyAlignment="1">
      <alignment horizontal="right"/>
    </xf>
    <xf numFmtId="44" fontId="24" fillId="0" borderId="28" xfId="1" applyFont="1" applyBorder="1"/>
    <xf numFmtId="44" fontId="11" fillId="0" borderId="29" xfId="1" applyFont="1" applyBorder="1"/>
    <xf numFmtId="44" fontId="16" fillId="0" borderId="30" xfId="0" applyNumberFormat="1" applyFont="1" applyBorder="1" applyAlignment="1">
      <alignment horizontal="center"/>
    </xf>
    <xf numFmtId="44" fontId="16" fillId="0" borderId="31" xfId="0" applyNumberFormat="1" applyFont="1" applyBorder="1" applyAlignment="1">
      <alignment horizontal="center"/>
    </xf>
    <xf numFmtId="14" fontId="26" fillId="0" borderId="4" xfId="0" applyNumberFormat="1" applyFont="1" applyBorder="1" applyAlignment="1">
      <alignment horizontal="center"/>
    </xf>
    <xf numFmtId="0" fontId="26" fillId="0" borderId="0" xfId="0" applyFont="1" applyBorder="1" applyAlignment="1">
      <alignment horizontal="center"/>
    </xf>
    <xf numFmtId="44" fontId="26" fillId="0" borderId="0" xfId="1" applyFont="1" applyBorder="1" applyAlignment="1">
      <alignment horizontal="center"/>
    </xf>
    <xf numFmtId="44" fontId="11" fillId="0" borderId="5" xfId="1" applyFont="1" applyBorder="1"/>
    <xf numFmtId="0" fontId="4" fillId="0" borderId="0" xfId="0" applyFont="1" applyAlignment="1">
      <alignment horizontal="center"/>
    </xf>
    <xf numFmtId="14" fontId="26" fillId="0" borderId="32" xfId="0" applyNumberFormat="1" applyFont="1" applyBorder="1" applyAlignment="1">
      <alignment horizontal="center"/>
    </xf>
    <xf numFmtId="0" fontId="26" fillId="0" borderId="33" xfId="0" applyFont="1" applyBorder="1" applyAlignment="1">
      <alignment horizontal="center"/>
    </xf>
    <xf numFmtId="44" fontId="24" fillId="0" borderId="33" xfId="1" applyFont="1" applyBorder="1" applyAlignment="1">
      <alignment horizontal="center"/>
    </xf>
    <xf numFmtId="14" fontId="24" fillId="0" borderId="33" xfId="1" applyNumberFormat="1" applyFont="1" applyBorder="1" applyAlignment="1">
      <alignment horizontal="right"/>
    </xf>
    <xf numFmtId="44" fontId="24" fillId="0" borderId="33" xfId="0" applyNumberFormat="1" applyFont="1" applyBorder="1" applyAlignment="1">
      <alignment horizontal="center"/>
    </xf>
    <xf numFmtId="44" fontId="11" fillId="0" borderId="34" xfId="1" applyFont="1" applyBorder="1"/>
    <xf numFmtId="44" fontId="24" fillId="0" borderId="28" xfId="1" applyFont="1" applyBorder="1" applyAlignment="1">
      <alignment horizontal="center"/>
    </xf>
    <xf numFmtId="14" fontId="24" fillId="0" borderId="28" xfId="1" applyNumberFormat="1" applyFont="1" applyBorder="1" applyAlignment="1">
      <alignment horizontal="right"/>
    </xf>
    <xf numFmtId="44" fontId="24" fillId="0" borderId="28" xfId="0" applyNumberFormat="1" applyFont="1" applyBorder="1" applyAlignment="1">
      <alignment horizontal="center"/>
    </xf>
    <xf numFmtId="14" fontId="26" fillId="0" borderId="35" xfId="0" applyNumberFormat="1" applyFont="1" applyBorder="1" applyAlignment="1">
      <alignment horizontal="center"/>
    </xf>
    <xf numFmtId="0" fontId="26" fillId="0" borderId="36" xfId="0" applyFont="1" applyBorder="1" applyAlignment="1">
      <alignment horizontal="center"/>
    </xf>
    <xf numFmtId="44" fontId="24" fillId="0" borderId="36" xfId="1" applyFont="1" applyBorder="1" applyAlignment="1">
      <alignment horizontal="center"/>
    </xf>
    <xf numFmtId="44" fontId="24" fillId="0" borderId="36" xfId="1" applyFont="1" applyBorder="1" applyAlignment="1">
      <alignment horizontal="right"/>
    </xf>
    <xf numFmtId="44" fontId="24" fillId="0" borderId="36" xfId="0" applyNumberFormat="1" applyFont="1" applyBorder="1" applyAlignment="1">
      <alignment horizontal="center"/>
    </xf>
    <xf numFmtId="44" fontId="11" fillId="0" borderId="37" xfId="1" applyFont="1" applyBorder="1"/>
    <xf numFmtId="44" fontId="11" fillId="0" borderId="0" xfId="0" applyNumberFormat="1" applyFont="1"/>
    <xf numFmtId="0" fontId="2" fillId="0" borderId="38" xfId="0" applyFont="1" applyBorder="1"/>
    <xf numFmtId="0" fontId="15" fillId="0" borderId="39" xfId="0" applyFont="1" applyBorder="1" applyAlignment="1">
      <alignment horizontal="center"/>
    </xf>
    <xf numFmtId="0" fontId="7" fillId="0" borderId="40" xfId="0" applyFont="1" applyBorder="1"/>
    <xf numFmtId="0" fontId="8" fillId="0" borderId="0" xfId="0" applyFont="1" applyBorder="1"/>
    <xf numFmtId="44" fontId="8" fillId="0" borderId="7" xfId="1" applyFont="1" applyBorder="1"/>
    <xf numFmtId="0" fontId="2" fillId="0" borderId="41" xfId="0" applyFont="1" applyBorder="1"/>
    <xf numFmtId="44" fontId="11" fillId="0" borderId="0" xfId="0" applyNumberFormat="1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7" fillId="0" borderId="42" xfId="0" applyFont="1" applyBorder="1"/>
    <xf numFmtId="44" fontId="8" fillId="0" borderId="5" xfId="1" applyFont="1" applyBorder="1"/>
    <xf numFmtId="0" fontId="29" fillId="0" borderId="43" xfId="0" applyFont="1" applyBorder="1" applyAlignment="1">
      <alignment horizontal="center"/>
    </xf>
    <xf numFmtId="0" fontId="29" fillId="0" borderId="44" xfId="0" applyFont="1" applyBorder="1" applyAlignment="1">
      <alignment horizontal="center"/>
    </xf>
    <xf numFmtId="0" fontId="29" fillId="0" borderId="45" xfId="0" applyFont="1" applyBorder="1" applyAlignment="1">
      <alignment horizontal="center"/>
    </xf>
    <xf numFmtId="44" fontId="8" fillId="0" borderId="8" xfId="1" applyFont="1" applyBorder="1"/>
    <xf numFmtId="0" fontId="0" fillId="0" borderId="0" xfId="0" applyFont="1"/>
    <xf numFmtId="14" fontId="30" fillId="0" borderId="4" xfId="0" applyNumberFormat="1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44" fontId="30" fillId="0" borderId="0" xfId="1" applyFont="1" applyBorder="1" applyAlignment="1">
      <alignment horizontal="center"/>
    </xf>
    <xf numFmtId="0" fontId="30" fillId="0" borderId="0" xfId="1" applyNumberFormat="1" applyFont="1" applyBorder="1" applyAlignment="1">
      <alignment horizontal="center"/>
    </xf>
    <xf numFmtId="14" fontId="30" fillId="0" borderId="27" xfId="0" applyNumberFormat="1" applyFont="1" applyBorder="1" applyAlignment="1">
      <alignment horizontal="center"/>
    </xf>
    <xf numFmtId="0" fontId="30" fillId="0" borderId="28" xfId="0" applyFont="1" applyBorder="1" applyAlignment="1">
      <alignment horizontal="center"/>
    </xf>
    <xf numFmtId="44" fontId="24" fillId="0" borderId="28" xfId="1" applyNumberFormat="1" applyFont="1" applyBorder="1" applyAlignment="1">
      <alignment horizontal="center"/>
    </xf>
    <xf numFmtId="0" fontId="26" fillId="0" borderId="0" xfId="1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4" fillId="0" borderId="0" xfId="0" applyFont="1" applyBorder="1"/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6" fillId="0" borderId="0" xfId="0" applyFont="1"/>
    <xf numFmtId="0" fontId="4" fillId="0" borderId="0" xfId="0" applyFont="1" applyAlignment="1">
      <alignment horizontal="center"/>
    </xf>
    <xf numFmtId="0" fontId="30" fillId="0" borderId="0" xfId="0" applyFont="1"/>
    <xf numFmtId="44" fontId="28" fillId="0" borderId="5" xfId="1" applyFont="1" applyBorder="1"/>
    <xf numFmtId="44" fontId="30" fillId="0" borderId="28" xfId="1" applyFont="1" applyBorder="1" applyAlignment="1">
      <alignment horizontal="center"/>
    </xf>
    <xf numFmtId="44" fontId="31" fillId="0" borderId="28" xfId="1" applyFont="1" applyBorder="1" applyAlignment="1">
      <alignment horizontal="right"/>
    </xf>
    <xf numFmtId="44" fontId="31" fillId="0" borderId="28" xfId="1" applyNumberFormat="1" applyFont="1" applyBorder="1" applyAlignment="1">
      <alignment horizontal="center"/>
    </xf>
    <xf numFmtId="44" fontId="28" fillId="0" borderId="29" xfId="1" applyFont="1" applyBorder="1"/>
    <xf numFmtId="44" fontId="26" fillId="0" borderId="0" xfId="1" applyFont="1" applyBorder="1"/>
    <xf numFmtId="44" fontId="26" fillId="0" borderId="28" xfId="1" applyFont="1" applyBorder="1"/>
    <xf numFmtId="44" fontId="31" fillId="0" borderId="28" xfId="0" applyNumberFormat="1" applyFont="1" applyBorder="1" applyAlignment="1">
      <alignment horizontal="center"/>
    </xf>
    <xf numFmtId="44" fontId="26" fillId="0" borderId="36" xfId="1" applyFont="1" applyBorder="1"/>
    <xf numFmtId="44" fontId="31" fillId="0" borderId="36" xfId="1" applyFont="1" applyBorder="1" applyAlignment="1">
      <alignment horizontal="right"/>
    </xf>
    <xf numFmtId="44" fontId="31" fillId="0" borderId="36" xfId="0" applyNumberFormat="1" applyFont="1" applyBorder="1" applyAlignment="1">
      <alignment horizontal="center"/>
    </xf>
    <xf numFmtId="44" fontId="28" fillId="0" borderId="37" xfId="1" applyFont="1" applyBorder="1"/>
    <xf numFmtId="44" fontId="28" fillId="0" borderId="5" xfId="1" applyFont="1" applyBorder="1" applyAlignment="1">
      <alignment horizontal="center"/>
    </xf>
    <xf numFmtId="44" fontId="30" fillId="0" borderId="0" xfId="1" applyFont="1" applyBorder="1"/>
    <xf numFmtId="44" fontId="30" fillId="0" borderId="28" xfId="1" applyFont="1" applyBorder="1"/>
    <xf numFmtId="44" fontId="28" fillId="0" borderId="0" xfId="0" applyNumberFormat="1" applyFont="1"/>
    <xf numFmtId="0" fontId="5" fillId="0" borderId="9" xfId="0" applyFont="1" applyFill="1" applyBorder="1"/>
    <xf numFmtId="0" fontId="8" fillId="10" borderId="5" xfId="0" applyFont="1" applyFill="1" applyBorder="1"/>
    <xf numFmtId="0" fontId="4" fillId="10" borderId="0" xfId="0" applyFont="1" applyFill="1" applyAlignment="1">
      <alignment horizontal="center" wrapText="1"/>
    </xf>
    <xf numFmtId="0" fontId="4" fillId="0" borderId="0" xfId="0" applyFont="1" applyBorder="1" applyAlignment="1">
      <alignment horizontal="center"/>
    </xf>
    <xf numFmtId="0" fontId="4" fillId="10" borderId="0" xfId="0" applyFont="1" applyFill="1" applyBorder="1" applyAlignment="1">
      <alignment horizontal="center"/>
    </xf>
    <xf numFmtId="0" fontId="24" fillId="0" borderId="10" xfId="0" applyFont="1" applyBorder="1" applyAlignment="1">
      <alignment horizontal="center"/>
    </xf>
    <xf numFmtId="0" fontId="24" fillId="0" borderId="23" xfId="0" applyFont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7" fillId="0" borderId="46" xfId="0" applyFont="1" applyBorder="1"/>
    <xf numFmtId="0" fontId="16" fillId="0" borderId="0" xfId="0" applyFont="1" applyBorder="1" applyAlignment="1">
      <alignment horizontal="center"/>
    </xf>
    <xf numFmtId="0" fontId="7" fillId="0" borderId="47" xfId="0" applyFont="1" applyBorder="1"/>
    <xf numFmtId="0" fontId="28" fillId="0" borderId="0" xfId="0" applyFont="1" applyBorder="1" applyAlignment="1">
      <alignment horizontal="center"/>
    </xf>
    <xf numFmtId="44" fontId="28" fillId="0" borderId="0" xfId="0" applyNumberFormat="1" applyFont="1" applyBorder="1" applyAlignment="1"/>
    <xf numFmtId="0" fontId="7" fillId="0" borderId="48" xfId="0" applyFont="1" applyBorder="1"/>
    <xf numFmtId="0" fontId="7" fillId="0" borderId="49" xfId="0" applyFont="1" applyBorder="1"/>
    <xf numFmtId="0" fontId="7" fillId="0" borderId="50" xfId="0" applyFont="1" applyBorder="1"/>
    <xf numFmtId="0" fontId="16" fillId="0" borderId="51" xfId="0" applyFont="1" applyBorder="1" applyAlignment="1">
      <alignment horizontal="center"/>
    </xf>
    <xf numFmtId="0" fontId="7" fillId="0" borderId="52" xfId="0" applyFont="1" applyBorder="1"/>
    <xf numFmtId="44" fontId="16" fillId="0" borderId="53" xfId="0" applyNumberFormat="1" applyFont="1" applyBorder="1" applyAlignment="1">
      <alignment horizontal="center"/>
    </xf>
    <xf numFmtId="0" fontId="7" fillId="0" borderId="54" xfId="0" applyFont="1" applyBorder="1"/>
    <xf numFmtId="0" fontId="7" fillId="0" borderId="55" xfId="0" applyFont="1" applyBorder="1"/>
    <xf numFmtId="0" fontId="7" fillId="0" borderId="56" xfId="0" applyFont="1" applyBorder="1"/>
    <xf numFmtId="0" fontId="7" fillId="0" borderId="57" xfId="0" applyFont="1" applyBorder="1"/>
    <xf numFmtId="0" fontId="28" fillId="0" borderId="51" xfId="0" applyFont="1" applyBorder="1" applyAlignment="1">
      <alignment horizontal="center"/>
    </xf>
    <xf numFmtId="44" fontId="28" fillId="0" borderId="51" xfId="0" applyNumberFormat="1" applyFont="1" applyBorder="1" applyAlignment="1"/>
    <xf numFmtId="0" fontId="25" fillId="0" borderId="59" xfId="0" applyFont="1" applyBorder="1" applyAlignment="1">
      <alignment horizontal="center" vertical="center"/>
    </xf>
    <xf numFmtId="0" fontId="25" fillId="0" borderId="60" xfId="0" applyFont="1" applyBorder="1" applyAlignment="1">
      <alignment horizontal="center" vertical="center"/>
    </xf>
    <xf numFmtId="0" fontId="25" fillId="0" borderId="61" xfId="0" applyFont="1" applyBorder="1" applyAlignment="1">
      <alignment horizontal="center" vertical="center"/>
    </xf>
    <xf numFmtId="0" fontId="27" fillId="0" borderId="0" xfId="0" applyFont="1" applyAlignment="1">
      <alignment vertical="center"/>
    </xf>
    <xf numFmtId="0" fontId="7" fillId="0" borderId="51" xfId="0" applyFont="1" applyBorder="1"/>
    <xf numFmtId="0" fontId="27" fillId="0" borderId="62" xfId="0" applyFont="1" applyBorder="1" applyAlignment="1">
      <alignment horizontal="center" vertical="center"/>
    </xf>
    <xf numFmtId="0" fontId="27" fillId="0" borderId="63" xfId="0" applyFont="1" applyBorder="1" applyAlignment="1">
      <alignment horizontal="center" vertical="center"/>
    </xf>
    <xf numFmtId="0" fontId="27" fillId="0" borderId="64" xfId="0" applyFont="1" applyBorder="1" applyAlignment="1">
      <alignment horizontal="center" vertical="center"/>
    </xf>
    <xf numFmtId="0" fontId="7" fillId="0" borderId="65" xfId="0" applyFont="1" applyBorder="1"/>
    <xf numFmtId="0" fontId="7" fillId="0" borderId="66" xfId="0" applyFont="1" applyBorder="1"/>
    <xf numFmtId="0" fontId="7" fillId="0" borderId="67" xfId="0" applyFont="1" applyBorder="1"/>
    <xf numFmtId="0" fontId="14" fillId="0" borderId="68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7" fillId="0" borderId="69" xfId="0" applyFont="1" applyBorder="1"/>
    <xf numFmtId="44" fontId="14" fillId="0" borderId="68" xfId="0" applyNumberFormat="1" applyFont="1" applyBorder="1" applyAlignment="1">
      <alignment horizontal="center"/>
    </xf>
    <xf numFmtId="0" fontId="7" fillId="0" borderId="70" xfId="0" applyFont="1" applyBorder="1"/>
    <xf numFmtId="0" fontId="7" fillId="0" borderId="71" xfId="0" applyFont="1" applyBorder="1"/>
    <xf numFmtId="0" fontId="7" fillId="0" borderId="72" xfId="0" applyFont="1" applyBorder="1"/>
    <xf numFmtId="0" fontId="25" fillId="0" borderId="58" xfId="0" applyFont="1" applyBorder="1" applyAlignment="1">
      <alignment vertical="center"/>
    </xf>
    <xf numFmtId="0" fontId="25" fillId="0" borderId="51" xfId="0" applyFont="1" applyBorder="1" applyAlignment="1">
      <alignment vertical="center"/>
    </xf>
    <xf numFmtId="0" fontId="15" fillId="0" borderId="18" xfId="0" applyFont="1" applyBorder="1" applyAlignment="1">
      <alignment horizontal="right"/>
    </xf>
    <xf numFmtId="0" fontId="15" fillId="0" borderId="22" xfId="0" applyFont="1" applyBorder="1" applyAlignment="1">
      <alignment horizontal="right"/>
    </xf>
    <xf numFmtId="0" fontId="17" fillId="0" borderId="12" xfId="0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2" fillId="0" borderId="73" xfId="0" applyFont="1" applyBorder="1"/>
    <xf numFmtId="0" fontId="2" fillId="0" borderId="74" xfId="0" applyFont="1" applyBorder="1" applyAlignment="1">
      <alignment horizontal="center"/>
    </xf>
    <xf numFmtId="0" fontId="2" fillId="0" borderId="75" xfId="0" applyFont="1" applyBorder="1" applyAlignment="1">
      <alignment horizontal="center"/>
    </xf>
    <xf numFmtId="0" fontId="2" fillId="0" borderId="76" xfId="0" applyFont="1" applyBorder="1"/>
    <xf numFmtId="44" fontId="5" fillId="4" borderId="77" xfId="2" applyNumberFormat="1" applyFont="1" applyFill="1" applyBorder="1"/>
    <xf numFmtId="0" fontId="8" fillId="0" borderId="78" xfId="0" applyFont="1" applyBorder="1"/>
    <xf numFmtId="44" fontId="5" fillId="4" borderId="79" xfId="2" applyNumberFormat="1" applyFont="1" applyFill="1" applyBorder="1"/>
    <xf numFmtId="0" fontId="10" fillId="0" borderId="78" xfId="0" applyFont="1" applyBorder="1"/>
    <xf numFmtId="0" fontId="11" fillId="0" borderId="78" xfId="0" applyFont="1" applyBorder="1"/>
    <xf numFmtId="0" fontId="12" fillId="0" borderId="78" xfId="0" applyFont="1" applyBorder="1"/>
    <xf numFmtId="0" fontId="2" fillId="0" borderId="78" xfId="0" applyFont="1" applyBorder="1"/>
    <xf numFmtId="0" fontId="2" fillId="0" borderId="80" xfId="0" applyFont="1" applyBorder="1"/>
    <xf numFmtId="44" fontId="5" fillId="4" borderId="81" xfId="2" applyNumberFormat="1" applyFont="1" applyFill="1" applyBorder="1"/>
    <xf numFmtId="0" fontId="10" fillId="0" borderId="0" xfId="0" applyFont="1" applyBorder="1"/>
    <xf numFmtId="0" fontId="11" fillId="0" borderId="0" xfId="0" applyFont="1" applyBorder="1"/>
    <xf numFmtId="0" fontId="12" fillId="0" borderId="0" xfId="0" applyFont="1" applyBorder="1"/>
    <xf numFmtId="0" fontId="2" fillId="0" borderId="0" xfId="0" applyNumberFormat="1" applyFont="1" applyFill="1" applyBorder="1"/>
    <xf numFmtId="0" fontId="2" fillId="0" borderId="79" xfId="0" applyNumberFormat="1" applyFont="1" applyFill="1" applyBorder="1"/>
    <xf numFmtId="0" fontId="5" fillId="0" borderId="82" xfId="0" applyFont="1" applyFill="1" applyBorder="1"/>
    <xf numFmtId="44" fontId="5" fillId="0" borderId="0" xfId="1" applyFont="1" applyBorder="1"/>
    <xf numFmtId="44" fontId="5" fillId="0" borderId="0" xfId="0" applyNumberFormat="1" applyFont="1" applyFill="1" applyBorder="1"/>
    <xf numFmtId="44" fontId="5" fillId="0" borderId="79" xfId="0" applyNumberFormat="1" applyFont="1" applyFill="1" applyBorder="1"/>
    <xf numFmtId="44" fontId="2" fillId="0" borderId="0" xfId="1" applyFont="1" applyBorder="1"/>
    <xf numFmtId="0" fontId="7" fillId="0" borderId="0" xfId="0" applyFont="1" applyFill="1" applyBorder="1"/>
    <xf numFmtId="0" fontId="7" fillId="0" borderId="79" xfId="0" applyFont="1" applyFill="1" applyBorder="1"/>
    <xf numFmtId="44" fontId="14" fillId="0" borderId="0" xfId="1" applyFont="1" applyBorder="1"/>
    <xf numFmtId="44" fontId="14" fillId="0" borderId="0" xfId="1" applyFont="1" applyFill="1" applyBorder="1"/>
    <xf numFmtId="44" fontId="14" fillId="0" borderId="79" xfId="1" applyFont="1" applyFill="1" applyBorder="1"/>
    <xf numFmtId="0" fontId="6" fillId="0" borderId="0" xfId="0" applyFont="1" applyFill="1" applyBorder="1"/>
    <xf numFmtId="0" fontId="6" fillId="0" borderId="79" xfId="0" applyFont="1" applyFill="1" applyBorder="1"/>
    <xf numFmtId="44" fontId="16" fillId="0" borderId="0" xfId="0" applyNumberFormat="1" applyFont="1" applyBorder="1"/>
    <xf numFmtId="44" fontId="32" fillId="0" borderId="0" xfId="1" applyFont="1" applyFill="1" applyBorder="1"/>
    <xf numFmtId="44" fontId="32" fillId="0" borderId="0" xfId="0" applyNumberFormat="1" applyFont="1" applyFill="1" applyBorder="1"/>
    <xf numFmtId="44" fontId="32" fillId="0" borderId="79" xfId="0" applyNumberFormat="1" applyFont="1" applyFill="1" applyBorder="1"/>
    <xf numFmtId="44" fontId="14" fillId="0" borderId="0" xfId="0" applyNumberFormat="1" applyFont="1" applyBorder="1"/>
    <xf numFmtId="44" fontId="14" fillId="0" borderId="0" xfId="0" applyNumberFormat="1" applyFont="1" applyFill="1" applyBorder="1"/>
    <xf numFmtId="44" fontId="14" fillId="0" borderId="79" xfId="0" applyNumberFormat="1" applyFont="1" applyFill="1" applyBorder="1"/>
    <xf numFmtId="0" fontId="7" fillId="0" borderId="78" xfId="0" applyFont="1" applyBorder="1"/>
    <xf numFmtId="0" fontId="20" fillId="0" borderId="78" xfId="0" applyFont="1" applyBorder="1"/>
    <xf numFmtId="44" fontId="21" fillId="0" borderId="0" xfId="0" applyNumberFormat="1" applyFont="1" applyBorder="1"/>
    <xf numFmtId="0" fontId="21" fillId="0" borderId="0" xfId="0" applyNumberFormat="1" applyFont="1" applyBorder="1"/>
    <xf numFmtId="0" fontId="21" fillId="0" borderId="79" xfId="0" applyNumberFormat="1" applyFont="1" applyBorder="1"/>
    <xf numFmtId="0" fontId="2" fillId="0" borderId="84" xfId="0" applyNumberFormat="1" applyFont="1" applyBorder="1"/>
    <xf numFmtId="44" fontId="21" fillId="0" borderId="85" xfId="0" applyNumberFormat="1" applyFont="1" applyBorder="1"/>
    <xf numFmtId="0" fontId="2" fillId="0" borderId="73" xfId="0" applyFont="1" applyBorder="1" applyAlignment="1">
      <alignment horizontal="center"/>
    </xf>
    <xf numFmtId="0" fontId="6" fillId="0" borderId="76" xfId="0" applyFont="1" applyBorder="1"/>
    <xf numFmtId="0" fontId="7" fillId="0" borderId="77" xfId="0" applyFont="1" applyBorder="1"/>
    <xf numFmtId="0" fontId="6" fillId="0" borderId="78" xfId="0" applyFont="1" applyBorder="1"/>
    <xf numFmtId="0" fontId="6" fillId="0" borderId="79" xfId="0" applyFont="1" applyBorder="1"/>
    <xf numFmtId="0" fontId="7" fillId="0" borderId="79" xfId="0" applyFont="1" applyBorder="1"/>
    <xf numFmtId="0" fontId="2" fillId="0" borderId="78" xfId="0" applyFont="1" applyFill="1" applyBorder="1"/>
    <xf numFmtId="0" fontId="7" fillId="0" borderId="83" xfId="0" applyFont="1" applyBorder="1"/>
    <xf numFmtId="44" fontId="5" fillId="4" borderId="84" xfId="2" applyNumberFormat="1" applyFont="1" applyFill="1" applyBorder="1"/>
    <xf numFmtId="0" fontId="7" fillId="0" borderId="84" xfId="0" applyFont="1" applyBorder="1"/>
    <xf numFmtId="0" fontId="7" fillId="0" borderId="85" xfId="0" applyFont="1" applyBorder="1"/>
    <xf numFmtId="0" fontId="2" fillId="0" borderId="75" xfId="0" applyFont="1" applyBorder="1"/>
    <xf numFmtId="44" fontId="5" fillId="0" borderId="78" xfId="1" applyFont="1" applyBorder="1"/>
    <xf numFmtId="165" fontId="5" fillId="0" borderId="83" xfId="1" applyNumberFormat="1" applyFont="1" applyBorder="1"/>
    <xf numFmtId="0" fontId="6" fillId="0" borderId="85" xfId="0" applyFont="1" applyBorder="1"/>
    <xf numFmtId="0" fontId="7" fillId="0" borderId="0" xfId="0" applyFont="1" applyBorder="1" applyAlignment="1">
      <alignment horizontal="center"/>
    </xf>
    <xf numFmtId="44" fontId="7" fillId="0" borderId="0" xfId="1" applyFont="1" applyBorder="1" applyAlignment="1">
      <alignment horizontal="center"/>
    </xf>
    <xf numFmtId="0" fontId="6" fillId="0" borderId="86" xfId="0" applyFont="1" applyBorder="1" applyAlignment="1">
      <alignment horizontal="center"/>
    </xf>
    <xf numFmtId="0" fontId="6" fillId="0" borderId="87" xfId="0" applyFont="1" applyBorder="1" applyAlignment="1">
      <alignment horizontal="center"/>
    </xf>
    <xf numFmtId="0" fontId="6" fillId="0" borderId="88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7" fillId="0" borderId="4" xfId="0" applyFont="1" applyBorder="1"/>
    <xf numFmtId="0" fontId="8" fillId="0" borderId="52" xfId="0" applyFont="1" applyBorder="1" applyAlignment="1">
      <alignment horizontal="center"/>
    </xf>
    <xf numFmtId="44" fontId="7" fillId="0" borderId="0" xfId="0" applyNumberFormat="1" applyFont="1" applyBorder="1"/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7" fillId="0" borderId="92" xfId="0" applyFont="1" applyBorder="1"/>
    <xf numFmtId="0" fontId="2" fillId="0" borderId="0" xfId="0" applyFont="1" applyBorder="1" applyAlignment="1">
      <alignment horizontal="center"/>
    </xf>
    <xf numFmtId="0" fontId="4" fillId="0" borderId="93" xfId="0" applyFont="1" applyBorder="1"/>
    <xf numFmtId="0" fontId="2" fillId="0" borderId="92" xfId="0" applyFont="1" applyBorder="1" applyAlignment="1">
      <alignment horizontal="right"/>
    </xf>
    <xf numFmtId="44" fontId="7" fillId="10" borderId="0" xfId="1" applyFont="1" applyFill="1" applyBorder="1" applyAlignment="1">
      <alignment horizontal="center"/>
    </xf>
    <xf numFmtId="0" fontId="2" fillId="0" borderId="92" xfId="0" applyFont="1" applyBorder="1" applyAlignment="1">
      <alignment horizontal="center"/>
    </xf>
    <xf numFmtId="0" fontId="2" fillId="5" borderId="92" xfId="0" applyFont="1" applyFill="1" applyBorder="1" applyAlignment="1">
      <alignment horizontal="right"/>
    </xf>
    <xf numFmtId="44" fontId="2" fillId="10" borderId="0" xfId="1" applyFont="1" applyFill="1" applyBorder="1" applyAlignment="1">
      <alignment horizontal="center"/>
    </xf>
    <xf numFmtId="0" fontId="2" fillId="7" borderId="92" xfId="0" applyFont="1" applyFill="1" applyBorder="1" applyAlignment="1">
      <alignment horizontal="right"/>
    </xf>
    <xf numFmtId="0" fontId="2" fillId="8" borderId="92" xfId="0" applyFont="1" applyFill="1" applyBorder="1" applyAlignment="1">
      <alignment horizontal="right"/>
    </xf>
    <xf numFmtId="0" fontId="2" fillId="10" borderId="92" xfId="0" applyFont="1" applyFill="1" applyBorder="1" applyAlignment="1">
      <alignment horizontal="center"/>
    </xf>
    <xf numFmtId="0" fontId="2" fillId="7" borderId="92" xfId="0" applyFont="1" applyFill="1" applyBorder="1"/>
    <xf numFmtId="0" fontId="2" fillId="8" borderId="92" xfId="0" applyFont="1" applyFill="1" applyBorder="1"/>
    <xf numFmtId="44" fontId="0" fillId="0" borderId="0" xfId="1" applyFont="1" applyBorder="1" applyAlignment="1">
      <alignment horizontal="center"/>
    </xf>
    <xf numFmtId="0" fontId="7" fillId="8" borderId="92" xfId="0" applyFont="1" applyFill="1" applyBorder="1"/>
    <xf numFmtId="0" fontId="0" fillId="0" borderId="0" xfId="0" applyFont="1" applyBorder="1" applyAlignment="1">
      <alignment horizontal="center"/>
    </xf>
    <xf numFmtId="0" fontId="0" fillId="0" borderId="93" xfId="0" applyFont="1" applyBorder="1" applyAlignment="1">
      <alignment horizontal="center"/>
    </xf>
    <xf numFmtId="0" fontId="7" fillId="9" borderId="92" xfId="0" applyFont="1" applyFill="1" applyBorder="1"/>
    <xf numFmtId="0" fontId="7" fillId="5" borderId="94" xfId="0" applyFont="1" applyFill="1" applyBorder="1"/>
    <xf numFmtId="0" fontId="0" fillId="0" borderId="95" xfId="0" applyFont="1" applyBorder="1" applyAlignment="1">
      <alignment horizontal="center"/>
    </xf>
    <xf numFmtId="0" fontId="0" fillId="0" borderId="96" xfId="0" applyFont="1" applyBorder="1" applyAlignment="1">
      <alignment horizontal="center"/>
    </xf>
    <xf numFmtId="0" fontId="25" fillId="0" borderId="0" xfId="0" applyFont="1" applyBorder="1" applyAlignment="1">
      <alignment vertical="center"/>
    </xf>
    <xf numFmtId="0" fontId="0" fillId="0" borderId="92" xfId="0" applyFont="1" applyBorder="1" applyAlignment="1">
      <alignment horizontal="center"/>
    </xf>
    <xf numFmtId="0" fontId="4" fillId="0" borderId="92" xfId="0" applyFont="1" applyBorder="1"/>
    <xf numFmtId="0" fontId="0" fillId="0" borderId="94" xfId="0" applyFont="1" applyBorder="1" applyAlignment="1">
      <alignment horizontal="center"/>
    </xf>
    <xf numFmtId="0" fontId="3" fillId="0" borderId="89" xfId="0" applyFont="1" applyBorder="1" applyAlignment="1">
      <alignment horizontal="center" wrapText="1"/>
    </xf>
    <xf numFmtId="0" fontId="3" fillId="0" borderId="90" xfId="0" applyFont="1" applyBorder="1" applyAlignment="1">
      <alignment horizontal="center" wrapText="1"/>
    </xf>
    <xf numFmtId="0" fontId="3" fillId="0" borderId="91" xfId="0" applyFont="1" applyBorder="1" applyAlignment="1">
      <alignment horizontal="center" wrapText="1"/>
    </xf>
    <xf numFmtId="44" fontId="7" fillId="10" borderId="0" xfId="1" applyFont="1" applyFill="1" applyBorder="1"/>
    <xf numFmtId="44" fontId="7" fillId="10" borderId="95" xfId="1" applyFont="1" applyFill="1" applyBorder="1"/>
    <xf numFmtId="0" fontId="2" fillId="0" borderId="97" xfId="0" applyFont="1" applyBorder="1" applyAlignment="1">
      <alignment horizontal="center"/>
    </xf>
    <xf numFmtId="0" fontId="2" fillId="0" borderId="98" xfId="0" applyFont="1" applyBorder="1" applyAlignment="1">
      <alignment horizontal="center"/>
    </xf>
    <xf numFmtId="0" fontId="2" fillId="0" borderId="99" xfId="0" applyFont="1" applyBorder="1" applyAlignment="1">
      <alignment horizontal="center"/>
    </xf>
    <xf numFmtId="0" fontId="3" fillId="0" borderId="93" xfId="0" applyFont="1" applyBorder="1" applyAlignment="1">
      <alignment horizontal="center" vertical="center" wrapText="1"/>
    </xf>
    <xf numFmtId="0" fontId="35" fillId="0" borderId="93" xfId="0" applyFont="1" applyBorder="1" applyAlignment="1">
      <alignment horizontal="center" vertical="center" wrapText="1"/>
    </xf>
    <xf numFmtId="0" fontId="2" fillId="10" borderId="92" xfId="0" applyFont="1" applyFill="1" applyBorder="1" applyAlignment="1">
      <alignment horizontal="center" vertical="center" wrapText="1"/>
    </xf>
    <xf numFmtId="0" fontId="2" fillId="10" borderId="0" xfId="0" applyFont="1" applyFill="1" applyBorder="1" applyAlignment="1">
      <alignment horizontal="center" vertical="center" wrapText="1"/>
    </xf>
    <xf numFmtId="0" fontId="35" fillId="0" borderId="0" xfId="0" applyFont="1" applyFill="1" applyBorder="1" applyAlignment="1">
      <alignment horizontal="center" vertical="center" wrapText="1"/>
    </xf>
    <xf numFmtId="0" fontId="35" fillId="0" borderId="93" xfId="0" applyFont="1" applyFill="1" applyBorder="1" applyAlignment="1">
      <alignment horizontal="center" vertical="center" wrapText="1"/>
    </xf>
    <xf numFmtId="0" fontId="35" fillId="0" borderId="95" xfId="0" applyFont="1" applyFill="1" applyBorder="1" applyAlignment="1">
      <alignment horizontal="center" vertical="center" wrapText="1"/>
    </xf>
    <xf numFmtId="0" fontId="35" fillId="0" borderId="96" xfId="0" applyFont="1" applyFill="1" applyBorder="1" applyAlignment="1">
      <alignment horizontal="center" vertical="center" wrapText="1"/>
    </xf>
  </cellXfs>
  <cellStyles count="4">
    <cellStyle name="20% - Accent5" xfId="2" builtinId="46"/>
    <cellStyle name="40% - Accent5" xfId="3" builtinId="47"/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79"/>
  <sheetViews>
    <sheetView tabSelected="1" workbookViewId="0">
      <selection activeCell="S34" sqref="S34"/>
    </sheetView>
  </sheetViews>
  <sheetFormatPr defaultRowHeight="15.75" x14ac:dyDescent="0.25"/>
  <cols>
    <col min="1" max="1" width="18.625" bestFit="1" customWidth="1"/>
    <col min="2" max="2" width="14.25" bestFit="1" customWidth="1"/>
    <col min="3" max="3" width="15.25" bestFit="1" customWidth="1"/>
    <col min="4" max="4" width="14.25" bestFit="1" customWidth="1"/>
    <col min="5" max="5" width="10.75" bestFit="1" customWidth="1"/>
    <col min="6" max="6" width="14.25" bestFit="1" customWidth="1"/>
    <col min="7" max="7" width="10.75" bestFit="1" customWidth="1"/>
    <col min="8" max="8" width="14.25" bestFit="1" customWidth="1"/>
    <col min="9" max="9" width="14.5" bestFit="1" customWidth="1"/>
    <col min="10" max="10" width="14.25" bestFit="1" customWidth="1"/>
    <col min="11" max="11" width="11.75" bestFit="1" customWidth="1"/>
    <col min="12" max="12" width="14.25" bestFit="1" customWidth="1"/>
    <col min="13" max="13" width="11.75" bestFit="1" customWidth="1"/>
    <col min="14" max="14" width="14.25" bestFit="1" customWidth="1"/>
    <col min="15" max="15" width="10.125" bestFit="1" customWidth="1"/>
    <col min="17" max="17" width="15.5" bestFit="1" customWidth="1"/>
    <col min="18" max="18" width="16.5" customWidth="1"/>
    <col min="19" max="19" width="13" bestFit="1" customWidth="1"/>
    <col min="20" max="20" width="5.75" bestFit="1" customWidth="1"/>
    <col min="21" max="21" width="12.25" customWidth="1"/>
  </cols>
  <sheetData>
    <row r="1" spans="1:21" ht="17.25" thickTop="1" thickBot="1" x14ac:dyDescent="0.3">
      <c r="A1" s="188" t="s">
        <v>0</v>
      </c>
      <c r="B1" s="189" t="s">
        <v>1</v>
      </c>
      <c r="C1" s="189" t="s">
        <v>2</v>
      </c>
      <c r="D1" s="189" t="s">
        <v>1</v>
      </c>
      <c r="E1" s="189" t="s">
        <v>2</v>
      </c>
      <c r="F1" s="189" t="s">
        <v>1</v>
      </c>
      <c r="G1" s="189" t="s">
        <v>2</v>
      </c>
      <c r="H1" s="190" t="s">
        <v>1</v>
      </c>
      <c r="I1" s="232" t="s">
        <v>2</v>
      </c>
      <c r="J1" s="189" t="s">
        <v>1</v>
      </c>
      <c r="K1" s="189" t="s">
        <v>2</v>
      </c>
      <c r="L1" s="189" t="s">
        <v>1</v>
      </c>
      <c r="M1" s="189" t="s">
        <v>2</v>
      </c>
      <c r="N1" s="189" t="s">
        <v>1</v>
      </c>
      <c r="O1" s="190" t="s">
        <v>2</v>
      </c>
      <c r="P1" s="3"/>
      <c r="Q1" s="188" t="s">
        <v>1</v>
      </c>
      <c r="R1" s="243" t="s">
        <v>3</v>
      </c>
      <c r="S1" s="4"/>
      <c r="T1" s="5"/>
      <c r="U1" s="5"/>
    </row>
    <row r="2" spans="1:21" ht="16.5" thickTop="1" x14ac:dyDescent="0.25">
      <c r="A2" s="191" t="s">
        <v>4</v>
      </c>
      <c r="B2" s="6"/>
      <c r="C2" s="7"/>
      <c r="D2" s="6"/>
      <c r="E2" s="7"/>
      <c r="F2" s="6"/>
      <c r="G2" s="7"/>
      <c r="H2" s="192"/>
      <c r="I2" s="233"/>
      <c r="J2" s="6"/>
      <c r="K2" s="8"/>
      <c r="L2" s="6"/>
      <c r="M2" s="8"/>
      <c r="N2" s="6"/>
      <c r="O2" s="234"/>
      <c r="P2" s="3"/>
      <c r="Q2" s="244" t="e">
        <f t="shared" ref="Q2:Q7" si="0">(((B2*C2)+(D2*E2)+(F2*G2)+(H2*I2)+(J2*K2)+(L2*M2)+(N2*O2)+(P2*S2))/R2)</f>
        <v>#DIV/0!</v>
      </c>
      <c r="R2" s="236">
        <f t="shared" ref="R2:R8" si="1">SUM(C2,E2,G2,I2,K2,M2,O2,S2)</f>
        <v>0</v>
      </c>
      <c r="S2" s="5"/>
      <c r="T2" s="5"/>
      <c r="U2" s="5"/>
    </row>
    <row r="3" spans="1:21" x14ac:dyDescent="0.25">
      <c r="A3" s="193" t="s">
        <v>4</v>
      </c>
      <c r="B3" s="9"/>
      <c r="C3" s="10"/>
      <c r="D3" s="9"/>
      <c r="E3" s="10"/>
      <c r="F3" s="9"/>
      <c r="G3" s="10"/>
      <c r="H3" s="194"/>
      <c r="I3" s="235"/>
      <c r="J3" s="9"/>
      <c r="K3" s="10"/>
      <c r="L3" s="9"/>
      <c r="M3" s="10"/>
      <c r="N3" s="9"/>
      <c r="O3" s="236"/>
      <c r="P3" s="3"/>
      <c r="Q3" s="244" t="e">
        <f t="shared" si="0"/>
        <v>#DIV/0!</v>
      </c>
      <c r="R3" s="236">
        <f t="shared" si="1"/>
        <v>0</v>
      </c>
      <c r="S3" s="11"/>
      <c r="T3" s="5"/>
      <c r="U3" s="5"/>
    </row>
    <row r="4" spans="1:21" x14ac:dyDescent="0.25">
      <c r="A4" s="195" t="s">
        <v>4</v>
      </c>
      <c r="B4" s="9"/>
      <c r="C4" s="10"/>
      <c r="D4" s="9"/>
      <c r="E4" s="10"/>
      <c r="F4" s="9"/>
      <c r="G4" s="10"/>
      <c r="H4" s="194"/>
      <c r="I4" s="235"/>
      <c r="J4" s="9"/>
      <c r="K4" s="10"/>
      <c r="L4" s="9"/>
      <c r="M4" s="10"/>
      <c r="N4" s="9"/>
      <c r="O4" s="236"/>
      <c r="P4" s="3"/>
      <c r="Q4" s="244" t="e">
        <f t="shared" si="0"/>
        <v>#DIV/0!</v>
      </c>
      <c r="R4" s="236">
        <f t="shared" si="1"/>
        <v>0</v>
      </c>
      <c r="S4" s="11"/>
      <c r="T4" s="5"/>
      <c r="U4" s="5"/>
    </row>
    <row r="5" spans="1:21" x14ac:dyDescent="0.25">
      <c r="A5" s="196" t="s">
        <v>4</v>
      </c>
      <c r="B5" s="9"/>
      <c r="C5" s="10"/>
      <c r="D5" s="9"/>
      <c r="E5" s="10"/>
      <c r="F5" s="9"/>
      <c r="G5" s="10"/>
      <c r="H5" s="194"/>
      <c r="I5" s="235"/>
      <c r="J5" s="9"/>
      <c r="K5" s="10"/>
      <c r="L5" s="9"/>
      <c r="M5" s="12"/>
      <c r="N5" s="9"/>
      <c r="O5" s="237"/>
      <c r="P5" s="3"/>
      <c r="Q5" s="244" t="e">
        <f t="shared" si="0"/>
        <v>#DIV/0!</v>
      </c>
      <c r="R5" s="236">
        <f t="shared" si="1"/>
        <v>0</v>
      </c>
      <c r="S5" s="5"/>
      <c r="T5" s="5"/>
      <c r="U5" s="5"/>
    </row>
    <row r="6" spans="1:21" x14ac:dyDescent="0.25">
      <c r="A6" s="197" t="s">
        <v>4</v>
      </c>
      <c r="B6" s="9"/>
      <c r="C6" s="10"/>
      <c r="D6" s="9"/>
      <c r="E6" s="10"/>
      <c r="F6" s="9"/>
      <c r="G6" s="10"/>
      <c r="H6" s="194"/>
      <c r="I6" s="198"/>
      <c r="J6" s="9"/>
      <c r="K6" s="13"/>
      <c r="L6" s="9"/>
      <c r="M6" s="12"/>
      <c r="N6" s="9"/>
      <c r="O6" s="237"/>
      <c r="P6" s="3"/>
      <c r="Q6" s="244" t="e">
        <f t="shared" si="0"/>
        <v>#DIV/0!</v>
      </c>
      <c r="R6" s="236">
        <f t="shared" si="1"/>
        <v>0</v>
      </c>
      <c r="S6" s="5"/>
      <c r="T6" s="5"/>
      <c r="U6" s="5"/>
    </row>
    <row r="7" spans="1:21" x14ac:dyDescent="0.25">
      <c r="A7" s="198" t="s">
        <v>4</v>
      </c>
      <c r="B7" s="9"/>
      <c r="C7" s="10"/>
      <c r="D7" s="9"/>
      <c r="E7" s="10"/>
      <c r="F7" s="9"/>
      <c r="G7" s="10"/>
      <c r="H7" s="194"/>
      <c r="I7" s="238"/>
      <c r="J7" s="9"/>
      <c r="K7" s="14"/>
      <c r="L7" s="9"/>
      <c r="M7" s="12"/>
      <c r="N7" s="9"/>
      <c r="O7" s="237"/>
      <c r="P7" s="3"/>
      <c r="Q7" s="244" t="e">
        <f t="shared" si="0"/>
        <v>#DIV/0!</v>
      </c>
      <c r="R7" s="236">
        <f t="shared" si="1"/>
        <v>0</v>
      </c>
      <c r="S7" s="5"/>
      <c r="T7" s="5"/>
      <c r="U7" s="5"/>
    </row>
    <row r="8" spans="1:21" ht="16.5" thickBot="1" x14ac:dyDescent="0.3">
      <c r="A8" s="199" t="s">
        <v>4</v>
      </c>
      <c r="B8" s="15"/>
      <c r="C8" s="16"/>
      <c r="D8" s="17"/>
      <c r="E8" s="16"/>
      <c r="F8" s="17"/>
      <c r="G8" s="18"/>
      <c r="H8" s="200"/>
      <c r="I8" s="239"/>
      <c r="J8" s="240"/>
      <c r="K8" s="241"/>
      <c r="L8" s="240"/>
      <c r="M8" s="241"/>
      <c r="N8" s="240"/>
      <c r="O8" s="242"/>
      <c r="P8" s="3"/>
      <c r="Q8" s="245" t="e">
        <f>((B8*C8)+(D8*E8)+(F8*G8)+(H8*I8)+(J8*K8)+(L8*M8)+(N8*O8))/R8</f>
        <v>#DIV/0!</v>
      </c>
      <c r="R8" s="246">
        <f t="shared" si="1"/>
        <v>0</v>
      </c>
      <c r="S8" s="5"/>
      <c r="T8" s="5"/>
      <c r="U8" s="5"/>
    </row>
    <row r="9" spans="1:21" ht="17.25" thickTop="1" thickBot="1" x14ac:dyDescent="0.3">
      <c r="A9" s="198" t="s">
        <v>5</v>
      </c>
      <c r="B9" s="95" t="str">
        <f>A3</f>
        <v>NONE</v>
      </c>
      <c r="C9" s="201" t="str">
        <f>A4</f>
        <v>NONE</v>
      </c>
      <c r="D9" s="202" t="str">
        <f>A5</f>
        <v>NONE</v>
      </c>
      <c r="E9" s="203" t="str">
        <f>A6</f>
        <v>NONE</v>
      </c>
      <c r="F9" s="204" t="str">
        <f>A2</f>
        <v>NONE</v>
      </c>
      <c r="G9" s="204" t="str">
        <f>A7</f>
        <v>NONE</v>
      </c>
      <c r="H9" s="205" t="str">
        <f>A8</f>
        <v>NONE</v>
      </c>
      <c r="I9" s="249" t="s">
        <v>72</v>
      </c>
      <c r="J9" s="250"/>
      <c r="K9" s="250"/>
      <c r="L9" s="250"/>
      <c r="M9" s="250"/>
      <c r="N9" s="250"/>
      <c r="O9" s="251"/>
      <c r="P9" s="3"/>
      <c r="Q9" s="20"/>
      <c r="R9" s="20"/>
      <c r="S9" s="5"/>
      <c r="T9" s="5"/>
      <c r="U9" s="5"/>
    </row>
    <row r="10" spans="1:21" ht="17.25" thickTop="1" thickBot="1" x14ac:dyDescent="0.3">
      <c r="A10" s="198" t="s">
        <v>6</v>
      </c>
      <c r="B10" s="21"/>
      <c r="C10" s="22"/>
      <c r="D10" s="21"/>
      <c r="E10" s="21"/>
      <c r="F10" s="139"/>
      <c r="G10" s="139"/>
      <c r="H10" s="206"/>
      <c r="I10" s="12"/>
      <c r="J10" s="19"/>
      <c r="K10" s="12"/>
      <c r="L10" s="19"/>
      <c r="M10" s="12"/>
      <c r="N10" s="19"/>
      <c r="O10" s="12"/>
      <c r="P10" s="3"/>
      <c r="Q10" s="293" t="s">
        <v>74</v>
      </c>
      <c r="R10" s="294"/>
      <c r="S10" s="294"/>
      <c r="T10" s="294"/>
      <c r="U10" s="295"/>
    </row>
    <row r="11" spans="1:21" ht="17.25" thickTop="1" thickBot="1" x14ac:dyDescent="0.3">
      <c r="A11" s="198" t="s">
        <v>1</v>
      </c>
      <c r="B11" s="207" t="e">
        <f>Q3</f>
        <v>#DIV/0!</v>
      </c>
      <c r="C11" s="207" t="e">
        <f>Q4</f>
        <v>#DIV/0!</v>
      </c>
      <c r="D11" s="207" t="e">
        <f>Q5</f>
        <v>#DIV/0!</v>
      </c>
      <c r="E11" s="207" t="e">
        <f>Q6</f>
        <v>#DIV/0!</v>
      </c>
      <c r="F11" s="208" t="e">
        <f>Q2</f>
        <v>#DIV/0!</v>
      </c>
      <c r="G11" s="208" t="e">
        <f>Q7</f>
        <v>#DIV/0!</v>
      </c>
      <c r="H11" s="209" t="e">
        <f>Q8</f>
        <v>#DIV/0!</v>
      </c>
      <c r="I11" s="5"/>
      <c r="J11" s="5"/>
      <c r="K11" s="5"/>
      <c r="L11" s="5"/>
      <c r="M11" s="5"/>
      <c r="N11" s="20"/>
      <c r="O11" s="20"/>
      <c r="P11" s="3"/>
      <c r="Q11" s="268" t="s">
        <v>76</v>
      </c>
      <c r="R11" s="264" t="s">
        <v>7</v>
      </c>
      <c r="S11" s="264" t="s">
        <v>8</v>
      </c>
      <c r="T11" s="264" t="s">
        <v>9</v>
      </c>
      <c r="U11" s="265"/>
    </row>
    <row r="12" spans="1:21" ht="16.5" thickTop="1" x14ac:dyDescent="0.25">
      <c r="A12" s="198"/>
      <c r="B12" s="210"/>
      <c r="C12" s="210"/>
      <c r="D12" s="210"/>
      <c r="E12" s="210"/>
      <c r="F12" s="211"/>
      <c r="G12" s="211"/>
      <c r="H12" s="212"/>
      <c r="I12" s="23" t="s">
        <v>10</v>
      </c>
      <c r="J12" s="23"/>
      <c r="K12" s="23"/>
      <c r="L12" s="23"/>
      <c r="M12" s="23"/>
      <c r="N12" s="23"/>
      <c r="O12" s="24"/>
      <c r="P12" s="3"/>
      <c r="Q12" s="266" t="s">
        <v>27</v>
      </c>
      <c r="R12" s="267"/>
      <c r="S12" s="267"/>
      <c r="T12" s="267">
        <f>S12-R12</f>
        <v>0</v>
      </c>
      <c r="U12" s="297" t="s">
        <v>79</v>
      </c>
    </row>
    <row r="13" spans="1:21" ht="16.5" thickBot="1" x14ac:dyDescent="0.3">
      <c r="A13" s="198" t="s">
        <v>11</v>
      </c>
      <c r="B13" s="213" t="e">
        <f t="shared" ref="B13:H13" si="2">B10-B11</f>
        <v>#DIV/0!</v>
      </c>
      <c r="C13" s="213" t="e">
        <f t="shared" si="2"/>
        <v>#DIV/0!</v>
      </c>
      <c r="D13" s="213" t="e">
        <f t="shared" si="2"/>
        <v>#DIV/0!</v>
      </c>
      <c r="E13" s="213" t="e">
        <f t="shared" si="2"/>
        <v>#DIV/0!</v>
      </c>
      <c r="F13" s="214" t="e">
        <f t="shared" si="2"/>
        <v>#DIV/0!</v>
      </c>
      <c r="G13" s="214" t="e">
        <f t="shared" si="2"/>
        <v>#DIV/0!</v>
      </c>
      <c r="H13" s="215" t="e">
        <f t="shared" si="2"/>
        <v>#DIV/0!</v>
      </c>
      <c r="I13" s="25"/>
      <c r="J13" s="25"/>
      <c r="K13" s="25"/>
      <c r="L13" s="25"/>
      <c r="M13" s="25"/>
      <c r="N13" s="25"/>
      <c r="O13" s="26"/>
      <c r="P13" s="3"/>
      <c r="Q13" s="266" t="s">
        <v>71</v>
      </c>
      <c r="R13" s="267"/>
      <c r="S13" s="267"/>
      <c r="T13" s="267">
        <f>S13-R13</f>
        <v>0</v>
      </c>
      <c r="U13" s="296"/>
    </row>
    <row r="14" spans="1:21" ht="16.5" thickBot="1" x14ac:dyDescent="0.3">
      <c r="A14" s="198" t="s">
        <v>12</v>
      </c>
      <c r="B14" s="10">
        <f>R3</f>
        <v>0</v>
      </c>
      <c r="C14" s="10">
        <f>R4</f>
        <v>0</v>
      </c>
      <c r="D14" s="10">
        <f>R5</f>
        <v>0</v>
      </c>
      <c r="E14" s="10">
        <f>R6</f>
        <v>0</v>
      </c>
      <c r="F14" s="216">
        <f>R2</f>
        <v>0</v>
      </c>
      <c r="G14" s="216">
        <f>R7</f>
        <v>0</v>
      </c>
      <c r="H14" s="217">
        <f>R8</f>
        <v>0</v>
      </c>
      <c r="I14" s="27" t="s">
        <v>0</v>
      </c>
      <c r="J14" s="27" t="s">
        <v>13</v>
      </c>
      <c r="K14" s="27" t="s">
        <v>2</v>
      </c>
      <c r="L14" s="27" t="s">
        <v>13</v>
      </c>
      <c r="M14" s="27" t="s">
        <v>2</v>
      </c>
      <c r="N14" s="28" t="s">
        <v>7</v>
      </c>
      <c r="O14" s="29" t="s">
        <v>2</v>
      </c>
      <c r="P14" s="3"/>
      <c r="Q14" s="263"/>
      <c r="R14" s="247"/>
      <c r="S14" s="247"/>
      <c r="T14" s="247"/>
      <c r="U14" s="265"/>
    </row>
    <row r="15" spans="1:21" x14ac:dyDescent="0.25">
      <c r="A15" s="198"/>
      <c r="B15" s="10"/>
      <c r="C15" s="10"/>
      <c r="D15" s="10"/>
      <c r="E15" s="10"/>
      <c r="F15" s="211"/>
      <c r="G15" s="211"/>
      <c r="H15" s="212"/>
      <c r="I15" s="184" t="s">
        <v>14</v>
      </c>
      <c r="J15" s="30">
        <v>26.78</v>
      </c>
      <c r="K15" s="31">
        <v>1224</v>
      </c>
      <c r="L15" s="32"/>
      <c r="M15" s="31"/>
      <c r="N15" s="33">
        <f>((J15*K15)+(L15*M15))/(K15+M15)</f>
        <v>26.78</v>
      </c>
      <c r="O15" s="34">
        <f>K15+M15</f>
        <v>1224</v>
      </c>
      <c r="P15" s="3"/>
      <c r="Q15" s="268" t="s">
        <v>69</v>
      </c>
      <c r="R15" s="264" t="s">
        <v>7</v>
      </c>
      <c r="S15" s="264" t="s">
        <v>16</v>
      </c>
      <c r="T15" s="264" t="s">
        <v>9</v>
      </c>
      <c r="U15" s="265"/>
    </row>
    <row r="16" spans="1:21" ht="16.5" thickBot="1" x14ac:dyDescent="0.3">
      <c r="A16" s="198" t="s">
        <v>17</v>
      </c>
      <c r="B16" s="218" t="e">
        <f t="shared" ref="B16:H16" si="3">B13*B14</f>
        <v>#DIV/0!</v>
      </c>
      <c r="C16" s="218" t="e">
        <f t="shared" si="3"/>
        <v>#DIV/0!</v>
      </c>
      <c r="D16" s="218" t="e">
        <f t="shared" si="3"/>
        <v>#DIV/0!</v>
      </c>
      <c r="E16" s="218" t="e">
        <f t="shared" si="3"/>
        <v>#DIV/0!</v>
      </c>
      <c r="F16" s="219" t="e">
        <f t="shared" si="3"/>
        <v>#DIV/0!</v>
      </c>
      <c r="G16" s="220" t="e">
        <f t="shared" si="3"/>
        <v>#DIV/0!</v>
      </c>
      <c r="H16" s="221" t="e">
        <f t="shared" si="3"/>
        <v>#DIV/0!</v>
      </c>
      <c r="I16" s="185" t="s">
        <v>18</v>
      </c>
      <c r="J16" s="35"/>
      <c r="K16" s="36"/>
      <c r="L16" s="37"/>
      <c r="M16" s="36"/>
      <c r="N16" s="38" t="e">
        <f>((J16*K16)+(L16*M16))/(K16+M16)</f>
        <v>#DIV/0!</v>
      </c>
      <c r="O16" s="39">
        <f>K16+M16</f>
        <v>0</v>
      </c>
      <c r="P16" s="3"/>
      <c r="Q16" s="269" t="s">
        <v>19</v>
      </c>
      <c r="R16" s="270"/>
      <c r="S16" s="267"/>
      <c r="T16" s="267">
        <f>S16-R16</f>
        <v>0</v>
      </c>
      <c r="U16" s="297" t="s">
        <v>77</v>
      </c>
    </row>
    <row r="17" spans="1:21" ht="16.5" thickTop="1" x14ac:dyDescent="0.25">
      <c r="A17" s="198"/>
      <c r="B17" s="222"/>
      <c r="C17" s="222"/>
      <c r="D17" s="222"/>
      <c r="E17" s="222"/>
      <c r="F17" s="214"/>
      <c r="G17" s="223"/>
      <c r="H17" s="224"/>
      <c r="I17" s="186" t="str">
        <f>I15</f>
        <v>JNUG</v>
      </c>
      <c r="J17" s="41" t="s">
        <v>20</v>
      </c>
      <c r="K17" s="42">
        <v>18</v>
      </c>
      <c r="L17" s="43"/>
      <c r="M17" s="40" t="str">
        <f>I16</f>
        <v>JDST</v>
      </c>
      <c r="N17" s="44" t="s">
        <v>20</v>
      </c>
      <c r="O17" s="42"/>
      <c r="P17" s="3"/>
      <c r="Q17" s="271" t="s">
        <v>21</v>
      </c>
      <c r="R17" s="267"/>
      <c r="S17" s="267"/>
      <c r="T17" s="267">
        <f>S17-R17</f>
        <v>0</v>
      </c>
      <c r="U17" s="297"/>
    </row>
    <row r="18" spans="1:21" ht="16.5" thickBot="1" x14ac:dyDescent="0.3">
      <c r="A18" s="198"/>
      <c r="B18" s="222"/>
      <c r="C18" s="222"/>
      <c r="D18" s="222"/>
      <c r="E18" s="222"/>
      <c r="F18" s="214"/>
      <c r="G18" s="223"/>
      <c r="H18" s="224"/>
      <c r="I18" s="187"/>
      <c r="J18" s="46" t="s">
        <v>22</v>
      </c>
      <c r="K18" s="47">
        <f>((K17-N15)*O15)</f>
        <v>-10746.720000000001</v>
      </c>
      <c r="L18" s="48"/>
      <c r="M18" s="45"/>
      <c r="N18" s="46" t="s">
        <v>22</v>
      </c>
      <c r="O18" s="47" t="e">
        <f>((O17-N16)*O16)</f>
        <v>#DIV/0!</v>
      </c>
      <c r="P18" s="3"/>
      <c r="Q18" s="272" t="s">
        <v>21</v>
      </c>
      <c r="R18" s="267"/>
      <c r="S18" s="267"/>
      <c r="T18" s="267">
        <f>S18-R18</f>
        <v>0</v>
      </c>
      <c r="U18" s="297"/>
    </row>
    <row r="19" spans="1:21" ht="17.25" thickTop="1" thickBot="1" x14ac:dyDescent="0.3">
      <c r="A19" s="225"/>
      <c r="B19" s="12"/>
      <c r="C19" s="12"/>
      <c r="D19" s="12"/>
      <c r="E19" s="12"/>
      <c r="F19" s="211"/>
      <c r="G19" s="211"/>
      <c r="H19" s="212"/>
      <c r="I19" s="20"/>
      <c r="J19" s="46" t="s">
        <v>23</v>
      </c>
      <c r="K19" s="49">
        <v>35219</v>
      </c>
      <c r="L19" s="49">
        <v>50</v>
      </c>
      <c r="M19" s="50">
        <f>K19/L19</f>
        <v>704.38</v>
      </c>
      <c r="N19" s="51"/>
      <c r="O19" s="12"/>
      <c r="P19" s="3"/>
      <c r="Q19" s="263"/>
      <c r="R19" s="248"/>
      <c r="S19" s="248"/>
      <c r="T19" s="248"/>
      <c r="U19" s="265"/>
    </row>
    <row r="20" spans="1:21" ht="17.25" thickTop="1" thickBot="1" x14ac:dyDescent="0.3">
      <c r="A20" s="226" t="s">
        <v>24</v>
      </c>
      <c r="B20" s="227">
        <f>R3*B10</f>
        <v>0</v>
      </c>
      <c r="C20" s="227">
        <f>R4*C10</f>
        <v>0</v>
      </c>
      <c r="D20" s="227">
        <f>R5*D10</f>
        <v>0</v>
      </c>
      <c r="E20" s="227">
        <f>R6*E10</f>
        <v>0</v>
      </c>
      <c r="F20" s="227">
        <f>R2*F10</f>
        <v>0</v>
      </c>
      <c r="G20" s="228" t="e">
        <f>Q7*R7</f>
        <v>#DIV/0!</v>
      </c>
      <c r="H20" s="229" t="e">
        <f>Q8*R8</f>
        <v>#DIV/0!</v>
      </c>
      <c r="I20" s="20"/>
      <c r="J20" s="20"/>
      <c r="K20" s="52" t="s">
        <v>25</v>
      </c>
      <c r="L20" s="52" t="s">
        <v>26</v>
      </c>
      <c r="M20" s="53" t="s">
        <v>27</v>
      </c>
      <c r="N20" s="51"/>
      <c r="O20" s="12"/>
      <c r="P20" s="3"/>
      <c r="Q20" s="263"/>
      <c r="R20" s="247"/>
      <c r="S20" s="247"/>
      <c r="T20" s="247"/>
      <c r="U20" s="265"/>
    </row>
    <row r="21" spans="1:21" ht="17.25" thickTop="1" thickBot="1" x14ac:dyDescent="0.3">
      <c r="A21" s="226"/>
      <c r="B21" s="259"/>
      <c r="C21" s="259"/>
      <c r="D21" s="259"/>
      <c r="E21" s="259"/>
      <c r="F21" s="259"/>
      <c r="G21" s="230" t="s">
        <v>15</v>
      </c>
      <c r="H21" s="231">
        <f>B20+C20+D20+E20+F20</f>
        <v>0</v>
      </c>
      <c r="I21" s="20"/>
      <c r="J21" s="20"/>
      <c r="K21" s="54">
        <v>2.2000000000000002</v>
      </c>
      <c r="L21" s="55">
        <v>7</v>
      </c>
      <c r="M21" s="56">
        <f>K21*L21*100</f>
        <v>1540.0000000000002</v>
      </c>
      <c r="N21" s="56">
        <f>L21*0.75+6.95</f>
        <v>12.2</v>
      </c>
      <c r="O21" s="12"/>
      <c r="P21" s="3"/>
      <c r="Q21" s="273" t="s">
        <v>70</v>
      </c>
      <c r="R21" s="264" t="s">
        <v>7</v>
      </c>
      <c r="S21" s="264" t="s">
        <v>28</v>
      </c>
      <c r="T21" s="264" t="s">
        <v>9</v>
      </c>
      <c r="U21" s="265"/>
    </row>
    <row r="22" spans="1:21" ht="17.25" thickTop="1" thickBot="1" x14ac:dyDescent="0.3">
      <c r="A22" s="260" t="s">
        <v>73</v>
      </c>
      <c r="B22" s="261"/>
      <c r="C22" s="261"/>
      <c r="D22" s="261"/>
      <c r="E22" s="261"/>
      <c r="F22" s="262"/>
      <c r="G22" s="57"/>
      <c r="H22" s="57"/>
      <c r="I22" s="20"/>
      <c r="J22" s="20"/>
      <c r="K22" s="144" t="s">
        <v>29</v>
      </c>
      <c r="L22" s="145" t="s">
        <v>30</v>
      </c>
      <c r="M22" s="146" t="s">
        <v>31</v>
      </c>
      <c r="N22" s="58" t="s">
        <v>32</v>
      </c>
      <c r="O22" s="12"/>
      <c r="P22" s="3"/>
      <c r="Q22" s="269" t="s">
        <v>33</v>
      </c>
      <c r="R22" s="270"/>
      <c r="S22" s="267"/>
      <c r="T22" s="267">
        <f>S22-R22</f>
        <v>0</v>
      </c>
      <c r="U22" s="297" t="s">
        <v>78</v>
      </c>
    </row>
    <row r="23" spans="1:21" ht="16.5" customHeight="1" thickTop="1" thickBot="1" x14ac:dyDescent="0.3">
      <c r="A23" s="254" t="s">
        <v>34</v>
      </c>
      <c r="B23" s="255" t="s">
        <v>35</v>
      </c>
      <c r="C23" s="255" t="s">
        <v>36</v>
      </c>
      <c r="D23" s="255" t="s">
        <v>20</v>
      </c>
      <c r="E23" s="255" t="s">
        <v>2</v>
      </c>
      <c r="F23" s="256" t="s">
        <v>22</v>
      </c>
      <c r="G23" s="20"/>
      <c r="H23" s="20"/>
      <c r="I23" s="20"/>
      <c r="J23" s="152"/>
      <c r="K23" s="153"/>
      <c r="L23" s="153"/>
      <c r="M23" s="154"/>
      <c r="N23" s="183"/>
      <c r="O23" s="20"/>
      <c r="P23" s="3"/>
      <c r="Q23" s="274">
        <v>5</v>
      </c>
      <c r="R23" s="267"/>
      <c r="S23" s="267"/>
      <c r="T23" s="267">
        <f>S23-R23</f>
        <v>0</v>
      </c>
      <c r="U23" s="297"/>
    </row>
    <row r="24" spans="1:21" ht="17.25" customHeight="1" thickTop="1" thickBot="1" x14ac:dyDescent="0.3">
      <c r="A24" s="59">
        <v>42745</v>
      </c>
      <c r="B24" s="60" t="s">
        <v>14</v>
      </c>
      <c r="C24" s="61">
        <v>8.02</v>
      </c>
      <c r="D24" s="61">
        <v>8.2100000000000009</v>
      </c>
      <c r="E24" s="60">
        <v>1250</v>
      </c>
      <c r="F24" s="62">
        <f>((D24-C24)*E24)-9.9</f>
        <v>227.60000000000159</v>
      </c>
      <c r="G24" s="252"/>
      <c r="H24" s="253"/>
      <c r="I24" s="258"/>
      <c r="J24" s="155" t="s">
        <v>38</v>
      </c>
      <c r="K24" s="148"/>
      <c r="L24" s="148"/>
      <c r="M24" s="156"/>
      <c r="N24" s="182"/>
      <c r="O24" s="20"/>
      <c r="P24" s="3"/>
      <c r="Q24" s="275">
        <v>5</v>
      </c>
      <c r="R24" s="267"/>
      <c r="S24" s="267"/>
      <c r="T24" s="267">
        <f>S24-R24</f>
        <v>0</v>
      </c>
      <c r="U24" s="297"/>
    </row>
    <row r="25" spans="1:21" ht="17.25" customHeight="1" thickTop="1" thickBot="1" x14ac:dyDescent="0.3">
      <c r="A25" s="63"/>
      <c r="B25" s="64"/>
      <c r="C25" s="65"/>
      <c r="D25" s="66" t="s">
        <v>39</v>
      </c>
      <c r="E25" s="67">
        <f>F24</f>
        <v>227.60000000000159</v>
      </c>
      <c r="F25" s="68"/>
      <c r="G25" s="257"/>
      <c r="H25" s="12"/>
      <c r="I25" s="156"/>
      <c r="J25" s="157" t="e">
        <f>B16+C16+D16+E16+F16+G16+H16</f>
        <v>#DIV/0!</v>
      </c>
      <c r="K25" s="69"/>
      <c r="L25" s="70"/>
      <c r="M25" s="156"/>
      <c r="N25" s="164" t="s">
        <v>37</v>
      </c>
      <c r="O25" s="20"/>
      <c r="P25" s="3"/>
      <c r="Q25" s="263"/>
      <c r="R25" s="248"/>
      <c r="S25" s="276"/>
      <c r="T25" s="248"/>
      <c r="U25" s="265"/>
    </row>
    <row r="26" spans="1:21" ht="16.5" customHeight="1" x14ac:dyDescent="0.25">
      <c r="A26" s="71">
        <v>42746</v>
      </c>
      <c r="B26" s="72" t="s">
        <v>18</v>
      </c>
      <c r="C26" s="73">
        <v>20.75</v>
      </c>
      <c r="D26" s="73">
        <v>21.75</v>
      </c>
      <c r="E26" s="72">
        <v>500</v>
      </c>
      <c r="F26" s="74">
        <f>((D26-C26)*E26)-9.9</f>
        <v>490.1</v>
      </c>
      <c r="G26" s="20"/>
      <c r="H26" s="20"/>
      <c r="I26" s="20"/>
      <c r="J26" s="158"/>
      <c r="K26" s="149"/>
      <c r="L26" s="149"/>
      <c r="M26" s="159"/>
      <c r="N26" s="165"/>
      <c r="O26" s="20"/>
      <c r="P26" s="3"/>
      <c r="Q26" s="263"/>
      <c r="R26" s="247"/>
      <c r="S26" s="142"/>
      <c r="T26" s="142"/>
      <c r="U26" s="265"/>
    </row>
    <row r="27" spans="1:21" ht="16.5" customHeight="1" thickBot="1" x14ac:dyDescent="0.3">
      <c r="A27" s="76"/>
      <c r="B27" s="77"/>
      <c r="C27" s="78"/>
      <c r="D27" s="79" t="s">
        <v>39</v>
      </c>
      <c r="E27" s="80">
        <f>F26</f>
        <v>490.1</v>
      </c>
      <c r="F27" s="81"/>
      <c r="G27" s="2"/>
      <c r="H27" s="2"/>
      <c r="I27" s="20"/>
      <c r="J27" s="160"/>
      <c r="K27" s="147"/>
      <c r="L27" s="147"/>
      <c r="M27" s="161"/>
      <c r="N27" s="165"/>
      <c r="O27" s="20"/>
      <c r="P27" s="3"/>
      <c r="Q27" s="298" t="s">
        <v>41</v>
      </c>
      <c r="R27" s="299"/>
      <c r="S27" s="299"/>
      <c r="T27" s="300" t="s">
        <v>75</v>
      </c>
      <c r="U27" s="301"/>
    </row>
    <row r="28" spans="1:21" ht="16.5" customHeight="1" thickTop="1" thickBot="1" x14ac:dyDescent="0.3">
      <c r="A28" s="71">
        <v>42752</v>
      </c>
      <c r="B28" s="72" t="s">
        <v>14</v>
      </c>
      <c r="C28" s="73">
        <v>8.4</v>
      </c>
      <c r="D28" s="73">
        <v>9.16</v>
      </c>
      <c r="E28" s="72">
        <v>1300</v>
      </c>
      <c r="F28" s="74">
        <f>((D28-C28)*E28)-9.9</f>
        <v>978.0999999999998</v>
      </c>
      <c r="G28" s="2"/>
      <c r="H28" s="1"/>
      <c r="I28" s="20"/>
      <c r="J28" s="162" t="s">
        <v>42</v>
      </c>
      <c r="K28" s="150"/>
      <c r="L28" s="150"/>
      <c r="M28" s="156"/>
      <c r="N28" s="166"/>
      <c r="O28" s="20"/>
      <c r="P28" s="3"/>
      <c r="Q28" s="298"/>
      <c r="R28" s="299"/>
      <c r="S28" s="299"/>
      <c r="T28" s="300"/>
      <c r="U28" s="301"/>
    </row>
    <row r="29" spans="1:21" ht="16.5" customHeight="1" thickBot="1" x14ac:dyDescent="0.3">
      <c r="A29" s="76"/>
      <c r="B29" s="77"/>
      <c r="C29" s="78"/>
      <c r="D29" s="79" t="s">
        <v>39</v>
      </c>
      <c r="E29" s="80">
        <f>F28</f>
        <v>978.0999999999998</v>
      </c>
      <c r="F29" s="81"/>
      <c r="G29" s="5"/>
      <c r="H29" s="5"/>
      <c r="I29" s="20"/>
      <c r="J29" s="163">
        <f>SUM(F24:F235)</f>
        <v>4863.9100000000026</v>
      </c>
      <c r="K29" s="151"/>
      <c r="L29" s="151"/>
      <c r="M29" s="12"/>
      <c r="N29" s="169" t="s">
        <v>40</v>
      </c>
      <c r="O29" s="20"/>
      <c r="P29" s="3"/>
      <c r="Q29" s="298"/>
      <c r="R29" s="299"/>
      <c r="S29" s="299"/>
      <c r="T29" s="302"/>
      <c r="U29" s="303"/>
    </row>
    <row r="30" spans="1:21" ht="17.25" customHeight="1" thickTop="1" thickBot="1" x14ac:dyDescent="0.3">
      <c r="A30" s="71">
        <v>42753</v>
      </c>
      <c r="B30" s="72" t="s">
        <v>14</v>
      </c>
      <c r="C30" s="73">
        <v>8.4</v>
      </c>
      <c r="D30" s="73">
        <v>8.42</v>
      </c>
      <c r="E30" s="72">
        <v>1950</v>
      </c>
      <c r="F30" s="74">
        <f t="shared" ref="F30:F37" si="4">((D30-C30)*E30)-9.9</f>
        <v>29.09999999999917</v>
      </c>
      <c r="G30" s="5"/>
      <c r="H30" s="5"/>
      <c r="I30" s="1"/>
      <c r="J30" s="168"/>
      <c r="K30" s="12"/>
      <c r="L30" s="12"/>
      <c r="M30" s="12"/>
      <c r="N30" s="170"/>
      <c r="O30" s="20"/>
      <c r="P30" s="3"/>
      <c r="Q30" s="263"/>
      <c r="R30" s="264" t="s">
        <v>7</v>
      </c>
      <c r="S30" s="288" t="s">
        <v>65</v>
      </c>
      <c r="T30" s="289"/>
      <c r="U30" s="290"/>
    </row>
    <row r="31" spans="1:21" x14ac:dyDescent="0.25">
      <c r="A31" s="71">
        <v>42753</v>
      </c>
      <c r="B31" s="72" t="s">
        <v>14</v>
      </c>
      <c r="C31" s="73">
        <v>8.0500000000000007</v>
      </c>
      <c r="D31" s="73">
        <v>8.25</v>
      </c>
      <c r="E31" s="72">
        <v>2000</v>
      </c>
      <c r="F31" s="74">
        <f t="shared" si="4"/>
        <v>390.0999999999986</v>
      </c>
      <c r="G31" s="1"/>
      <c r="H31" s="1"/>
      <c r="I31" s="1"/>
      <c r="J31" s="172"/>
      <c r="K31" s="173"/>
      <c r="L31" s="173"/>
      <c r="M31" s="174"/>
      <c r="N31" s="170"/>
      <c r="O31" s="20"/>
      <c r="P31" s="3"/>
      <c r="Q31" s="277" t="s">
        <v>67</v>
      </c>
      <c r="R31" s="291"/>
      <c r="S31" s="285" t="s">
        <v>80</v>
      </c>
      <c r="T31" s="278"/>
      <c r="U31" s="279"/>
    </row>
    <row r="32" spans="1:21" ht="16.5" thickBot="1" x14ac:dyDescent="0.3">
      <c r="A32" s="63"/>
      <c r="B32" s="64"/>
      <c r="C32" s="82"/>
      <c r="D32" s="83" t="s">
        <v>39</v>
      </c>
      <c r="E32" s="84">
        <f>F30+F31</f>
        <v>419.19999999999777</v>
      </c>
      <c r="F32" s="68"/>
      <c r="G32" s="1"/>
      <c r="H32" s="1"/>
      <c r="I32" s="1"/>
      <c r="J32" s="175" t="s">
        <v>43</v>
      </c>
      <c r="K32" s="176"/>
      <c r="L32" s="176"/>
      <c r="M32" s="177"/>
      <c r="N32" s="171"/>
      <c r="O32" s="20"/>
      <c r="P32" s="3"/>
      <c r="Q32" s="280" t="s">
        <v>66</v>
      </c>
      <c r="R32" s="291"/>
      <c r="S32" s="286"/>
      <c r="T32" s="117"/>
      <c r="U32" s="265"/>
    </row>
    <row r="33" spans="1:21" ht="15.75" customHeight="1" thickBot="1" x14ac:dyDescent="0.3">
      <c r="A33" s="71">
        <v>42754</v>
      </c>
      <c r="B33" s="72" t="s">
        <v>18</v>
      </c>
      <c r="C33" s="73">
        <v>20.05</v>
      </c>
      <c r="D33" s="73">
        <v>20.790099999999999</v>
      </c>
      <c r="E33" s="72">
        <v>850</v>
      </c>
      <c r="F33" s="74">
        <f t="shared" si="4"/>
        <v>619.18499999999847</v>
      </c>
      <c r="G33" s="1"/>
      <c r="H33" s="1"/>
      <c r="I33" s="1"/>
      <c r="J33" s="178" t="e">
        <f>J29+J25</f>
        <v>#DIV/0!</v>
      </c>
      <c r="K33" s="176"/>
      <c r="L33" s="176"/>
      <c r="M33" s="177"/>
      <c r="N33" s="167"/>
      <c r="O33" s="20"/>
      <c r="P33" s="5"/>
      <c r="Q33" s="281" t="s">
        <v>68</v>
      </c>
      <c r="R33" s="292"/>
      <c r="S33" s="287" t="s">
        <v>81</v>
      </c>
      <c r="T33" s="282"/>
      <c r="U33" s="283"/>
    </row>
    <row r="34" spans="1:21" ht="16.5" customHeight="1" thickTop="1" thickBot="1" x14ac:dyDescent="0.3">
      <c r="A34" s="85"/>
      <c r="B34" s="86"/>
      <c r="C34" s="87"/>
      <c r="D34" s="88" t="s">
        <v>39</v>
      </c>
      <c r="E34" s="89">
        <f>F33</f>
        <v>619.18499999999847</v>
      </c>
      <c r="F34" s="90"/>
      <c r="G34" s="1"/>
      <c r="H34" s="1"/>
      <c r="I34" s="1"/>
      <c r="J34" s="179"/>
      <c r="K34" s="180"/>
      <c r="L34" s="180"/>
      <c r="M34" s="181"/>
      <c r="N34" s="167"/>
      <c r="O34" s="5"/>
      <c r="P34" s="5"/>
      <c r="Q34" s="5"/>
      <c r="R34" s="5"/>
      <c r="S34" s="5"/>
      <c r="T34" s="5"/>
      <c r="U34" s="5"/>
    </row>
    <row r="35" spans="1:21" ht="16.5" customHeight="1" thickBot="1" x14ac:dyDescent="0.3">
      <c r="A35" s="71">
        <v>42761</v>
      </c>
      <c r="B35" s="72" t="s">
        <v>18</v>
      </c>
      <c r="C35" s="73">
        <v>19.41</v>
      </c>
      <c r="D35" s="73">
        <v>20.7</v>
      </c>
      <c r="E35" s="72">
        <v>750</v>
      </c>
      <c r="F35" s="74">
        <f t="shared" si="4"/>
        <v>957.59999999999934</v>
      </c>
      <c r="G35" s="2" t="s">
        <v>44</v>
      </c>
      <c r="H35" s="20"/>
      <c r="I35" s="1"/>
      <c r="J35" s="1"/>
      <c r="K35" s="20"/>
      <c r="L35" s="20"/>
      <c r="M35" s="20"/>
      <c r="N35" s="167"/>
      <c r="O35" s="5"/>
      <c r="P35" s="5"/>
      <c r="Q35" s="5"/>
      <c r="R35" s="5"/>
      <c r="S35" s="5"/>
      <c r="T35" s="5"/>
      <c r="U35" s="5"/>
    </row>
    <row r="36" spans="1:21" ht="16.5" customHeight="1" thickBot="1" x14ac:dyDescent="0.3">
      <c r="A36" s="63"/>
      <c r="B36" s="64"/>
      <c r="C36" s="82"/>
      <c r="D36" s="66" t="s">
        <v>39</v>
      </c>
      <c r="E36" s="84">
        <f>F35</f>
        <v>957.59999999999934</v>
      </c>
      <c r="F36" s="68"/>
      <c r="G36" s="91">
        <f>F24+F26+F28+F30+F31+F33+F35</f>
        <v>3691.7849999999976</v>
      </c>
      <c r="H36" s="20"/>
      <c r="I36" s="92"/>
      <c r="J36" s="93" t="s">
        <v>45</v>
      </c>
      <c r="K36" s="93"/>
      <c r="L36" s="93"/>
      <c r="M36" s="94"/>
      <c r="N36" s="167"/>
      <c r="O36" s="96"/>
      <c r="P36" s="5"/>
      <c r="Q36" s="5"/>
      <c r="R36" s="5"/>
      <c r="S36" s="5"/>
      <c r="T36" s="5"/>
      <c r="U36" s="5"/>
    </row>
    <row r="37" spans="1:21" x14ac:dyDescent="0.25">
      <c r="A37" s="71">
        <v>42768</v>
      </c>
      <c r="B37" s="72" t="s">
        <v>14</v>
      </c>
      <c r="C37" s="73">
        <v>9.5</v>
      </c>
      <c r="D37" s="73">
        <v>10</v>
      </c>
      <c r="E37" s="72">
        <v>925</v>
      </c>
      <c r="F37" s="74">
        <f t="shared" si="4"/>
        <v>452.6</v>
      </c>
      <c r="G37" s="5"/>
      <c r="H37" s="5"/>
      <c r="I37" s="97"/>
      <c r="J37" s="98">
        <f>O36+O37+O38</f>
        <v>2622.55</v>
      </c>
      <c r="K37" s="99"/>
      <c r="L37" s="99"/>
      <c r="M37" s="100"/>
      <c r="N37" s="140" t="s">
        <v>62</v>
      </c>
      <c r="O37" s="101">
        <v>625</v>
      </c>
      <c r="P37" s="5"/>
      <c r="Q37" s="5"/>
      <c r="R37" s="5"/>
      <c r="S37" s="5"/>
      <c r="T37" s="5"/>
      <c r="U37" s="5"/>
    </row>
    <row r="38" spans="1:21" ht="16.5" customHeight="1" thickBot="1" x14ac:dyDescent="0.3">
      <c r="A38" s="63"/>
      <c r="B38" s="64"/>
      <c r="C38" s="82"/>
      <c r="D38" s="66" t="s">
        <v>39</v>
      </c>
      <c r="E38" s="84">
        <f>F37</f>
        <v>452.6</v>
      </c>
      <c r="F38" s="68"/>
      <c r="G38" s="5"/>
      <c r="H38" s="5"/>
      <c r="I38" s="102" t="s">
        <v>46</v>
      </c>
      <c r="J38" s="103"/>
      <c r="K38" s="103"/>
      <c r="L38" s="103"/>
      <c r="M38" s="104"/>
      <c r="N38" s="140" t="s">
        <v>62</v>
      </c>
      <c r="O38" s="105">
        <v>1997.55</v>
      </c>
      <c r="P38" s="5"/>
      <c r="Q38" s="106"/>
      <c r="R38" s="5"/>
      <c r="S38" s="5"/>
      <c r="T38" s="5"/>
      <c r="U38" s="284"/>
    </row>
    <row r="39" spans="1:21" ht="15.75" customHeight="1" x14ac:dyDescent="0.25">
      <c r="A39" s="107">
        <v>42769</v>
      </c>
      <c r="B39" s="108" t="s">
        <v>14</v>
      </c>
      <c r="C39" s="109">
        <v>9.5500000000000007</v>
      </c>
      <c r="D39" s="109">
        <v>10.050000000000001</v>
      </c>
      <c r="E39" s="110">
        <v>250</v>
      </c>
      <c r="F39" s="74">
        <f>((D39-C39)*E39)-19.98</f>
        <v>105.02</v>
      </c>
      <c r="G39" s="5"/>
      <c r="H39" s="5"/>
      <c r="I39" s="20"/>
      <c r="J39" s="20"/>
      <c r="K39" s="20"/>
      <c r="L39" s="20"/>
      <c r="M39" s="20"/>
      <c r="N39" s="5"/>
      <c r="O39" s="5"/>
      <c r="P39" s="5"/>
      <c r="Q39" s="5"/>
      <c r="R39" s="5"/>
      <c r="S39" s="5"/>
      <c r="T39" s="5"/>
      <c r="U39" s="284"/>
    </row>
    <row r="40" spans="1:21" ht="16.5" customHeight="1" thickBot="1" x14ac:dyDescent="0.3">
      <c r="A40" s="111"/>
      <c r="B40" s="112"/>
      <c r="C40" s="82"/>
      <c r="D40" s="66" t="s">
        <v>39</v>
      </c>
      <c r="E40" s="113">
        <f>F39</f>
        <v>105.02</v>
      </c>
      <c r="F40" s="68"/>
      <c r="G40" s="5"/>
      <c r="H40" s="5"/>
      <c r="I40" s="20"/>
      <c r="J40" s="20"/>
      <c r="K40" s="20"/>
      <c r="L40" s="20"/>
      <c r="M40" s="5"/>
      <c r="N40" s="5"/>
      <c r="O40" s="5"/>
      <c r="P40" s="5"/>
      <c r="Q40" s="106"/>
      <c r="R40" s="5"/>
      <c r="S40" s="5"/>
      <c r="T40" s="5"/>
      <c r="U40" s="284"/>
    </row>
    <row r="41" spans="1:21" ht="16.5" customHeight="1" x14ac:dyDescent="0.25">
      <c r="A41" s="71">
        <v>42773</v>
      </c>
      <c r="B41" s="72" t="s">
        <v>18</v>
      </c>
      <c r="C41" s="73">
        <v>12.85</v>
      </c>
      <c r="D41" s="73">
        <v>13.05</v>
      </c>
      <c r="E41" s="114">
        <v>620</v>
      </c>
      <c r="F41" s="74">
        <f>((D41-C41)*E41)-9.9</f>
        <v>114.10000000000065</v>
      </c>
      <c r="G41" s="5"/>
      <c r="H41" s="5"/>
      <c r="I41" s="5"/>
      <c r="J41" s="5"/>
      <c r="K41" s="115" t="s">
        <v>47</v>
      </c>
      <c r="L41" s="116"/>
      <c r="M41" s="143" t="s">
        <v>64</v>
      </c>
      <c r="N41" s="143"/>
      <c r="O41" s="143"/>
      <c r="P41" s="143"/>
      <c r="Q41" s="143"/>
      <c r="R41" s="143"/>
      <c r="S41" s="5"/>
      <c r="T41" s="5"/>
      <c r="U41" s="284"/>
    </row>
    <row r="42" spans="1:21" x14ac:dyDescent="0.25">
      <c r="A42" s="71">
        <v>42773</v>
      </c>
      <c r="B42" s="72" t="s">
        <v>14</v>
      </c>
      <c r="C42" s="73">
        <v>11.62</v>
      </c>
      <c r="D42" s="73">
        <v>12.11</v>
      </c>
      <c r="E42" s="114">
        <v>650</v>
      </c>
      <c r="F42" s="74">
        <f>((D42-C42)*E42)-9.9</f>
        <v>308.60000000000014</v>
      </c>
      <c r="G42" s="5"/>
      <c r="H42" s="5"/>
      <c r="I42" s="5"/>
      <c r="J42" s="5"/>
      <c r="K42" s="118">
        <f>((D50-C50)*E50)-13.9</f>
        <v>73.599999999999909</v>
      </c>
      <c r="L42" s="119"/>
      <c r="M42" s="117"/>
      <c r="N42" s="5"/>
      <c r="O42" s="5"/>
      <c r="P42" s="5"/>
      <c r="Q42" s="106"/>
      <c r="R42" s="5"/>
      <c r="S42" s="5"/>
      <c r="T42" s="5"/>
      <c r="U42" s="5"/>
    </row>
    <row r="43" spans="1:21" ht="16.5" thickBot="1" x14ac:dyDescent="0.3">
      <c r="A43" s="63"/>
      <c r="B43" s="64"/>
      <c r="C43" s="82"/>
      <c r="D43" s="66" t="s">
        <v>39</v>
      </c>
      <c r="E43" s="113">
        <f>F41+F42</f>
        <v>422.70000000000078</v>
      </c>
      <c r="F43" s="68"/>
      <c r="G43" s="5"/>
      <c r="H43" s="5"/>
      <c r="I43" s="120"/>
      <c r="J43" s="5"/>
      <c r="K43" s="118"/>
      <c r="L43" s="121"/>
      <c r="M43" s="5"/>
      <c r="N43" s="5"/>
      <c r="O43" s="5"/>
      <c r="P43" s="5"/>
      <c r="Q43" s="5"/>
      <c r="R43" s="5"/>
      <c r="S43" s="5"/>
      <c r="T43" s="5"/>
      <c r="U43" s="5"/>
    </row>
    <row r="44" spans="1:21" ht="15.75" customHeight="1" x14ac:dyDescent="0.25">
      <c r="A44" s="71">
        <v>42774</v>
      </c>
      <c r="B44" s="72" t="s">
        <v>14</v>
      </c>
      <c r="C44" s="73">
        <v>12.35</v>
      </c>
      <c r="D44" s="73">
        <v>12.99</v>
      </c>
      <c r="E44" s="114">
        <v>625</v>
      </c>
      <c r="F44" s="74">
        <f>((D44-C44)*E44)-9.9</f>
        <v>390.10000000000036</v>
      </c>
      <c r="G44" s="5"/>
      <c r="H44" s="5"/>
      <c r="I44" s="122" t="s">
        <v>48</v>
      </c>
      <c r="J44" s="5"/>
      <c r="K44" s="118" t="s">
        <v>49</v>
      </c>
      <c r="L44" s="121"/>
      <c r="M44" s="141" t="s">
        <v>63</v>
      </c>
      <c r="N44" s="141"/>
      <c r="O44" s="141"/>
      <c r="P44" s="141"/>
      <c r="Q44" s="141"/>
      <c r="R44" s="141"/>
      <c r="S44" s="5"/>
      <c r="T44" s="5"/>
      <c r="U44" s="5"/>
    </row>
    <row r="45" spans="1:21" ht="16.5" thickBot="1" x14ac:dyDescent="0.3">
      <c r="A45" s="63"/>
      <c r="B45" s="64"/>
      <c r="C45" s="82"/>
      <c r="D45" s="66" t="s">
        <v>39</v>
      </c>
      <c r="E45" s="113">
        <f>F44</f>
        <v>390.10000000000036</v>
      </c>
      <c r="F45" s="68"/>
      <c r="G45" s="5"/>
      <c r="H45" s="5"/>
      <c r="I45" s="5"/>
      <c r="J45" s="5"/>
      <c r="K45" s="118">
        <f>((D55-C55)*E55)-6.95-(4*0.75*2)</f>
        <v>207.04999999999998</v>
      </c>
      <c r="L45" s="121"/>
      <c r="M45" s="141"/>
      <c r="N45" s="141"/>
      <c r="O45" s="141"/>
      <c r="P45" s="141"/>
      <c r="Q45" s="141"/>
      <c r="R45" s="141"/>
      <c r="S45" s="5"/>
      <c r="T45" s="5"/>
      <c r="U45" s="5"/>
    </row>
    <row r="46" spans="1:21" x14ac:dyDescent="0.25">
      <c r="A46" s="107">
        <v>42775</v>
      </c>
      <c r="B46" s="108" t="s">
        <v>18</v>
      </c>
      <c r="C46" s="109">
        <v>13.5</v>
      </c>
      <c r="D46" s="109">
        <v>13.73</v>
      </c>
      <c r="E46" s="110">
        <v>225</v>
      </c>
      <c r="F46" s="74">
        <f>((D46-C46)*E46)-19.98</f>
        <v>31.770000000000099</v>
      </c>
      <c r="G46" s="5"/>
      <c r="H46" s="5"/>
      <c r="I46" s="5"/>
      <c r="J46" s="5"/>
      <c r="K46" s="5"/>
      <c r="L46" s="5"/>
      <c r="M46" s="141"/>
      <c r="N46" s="141"/>
      <c r="O46" s="141"/>
      <c r="P46" s="141"/>
      <c r="Q46" s="141"/>
      <c r="R46" s="141"/>
      <c r="S46" s="5"/>
      <c r="T46" s="5"/>
      <c r="U46" s="5"/>
    </row>
    <row r="47" spans="1:21" ht="16.5" thickBot="1" x14ac:dyDescent="0.3">
      <c r="A47" s="111"/>
      <c r="B47" s="112"/>
      <c r="C47" s="82"/>
      <c r="D47" s="66" t="s">
        <v>39</v>
      </c>
      <c r="E47" s="113">
        <f>F46</f>
        <v>31.770000000000099</v>
      </c>
      <c r="F47" s="68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 x14ac:dyDescent="0.25">
      <c r="A48" s="107">
        <v>42776</v>
      </c>
      <c r="B48" s="108" t="s">
        <v>14</v>
      </c>
      <c r="C48" s="109">
        <v>11.1</v>
      </c>
      <c r="D48" s="109">
        <v>11.45</v>
      </c>
      <c r="E48" s="110">
        <v>250</v>
      </c>
      <c r="F48" s="74">
        <f>((D48-C48)*E48)-19.98</f>
        <v>67.519999999999911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 ht="16.5" thickBot="1" x14ac:dyDescent="0.3">
      <c r="A49" s="111"/>
      <c r="B49" s="112"/>
      <c r="C49" s="82"/>
      <c r="D49" s="66" t="s">
        <v>39</v>
      </c>
      <c r="E49" s="113">
        <f>F48</f>
        <v>67.519999999999911</v>
      </c>
      <c r="F49" s="68"/>
      <c r="G49" s="7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 x14ac:dyDescent="0.25">
      <c r="A50" s="107">
        <v>42780</v>
      </c>
      <c r="B50" s="108" t="s">
        <v>18</v>
      </c>
      <c r="C50" s="109">
        <v>13.15</v>
      </c>
      <c r="D50" s="109">
        <v>13.5</v>
      </c>
      <c r="E50" s="110">
        <v>250</v>
      </c>
      <c r="F50" s="74">
        <f>((D50-C50)*E50)-19.98</f>
        <v>67.519999999999911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 x14ac:dyDescent="0.25">
      <c r="A51" s="107">
        <v>42780</v>
      </c>
      <c r="B51" s="108" t="s">
        <v>14</v>
      </c>
      <c r="C51" s="109">
        <v>11</v>
      </c>
      <c r="D51" s="109">
        <v>11.5</v>
      </c>
      <c r="E51" s="110">
        <v>300</v>
      </c>
      <c r="F51" s="74">
        <f>((D51-C51)*E51)-19.98</f>
        <v>130.02000000000001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 ht="16.5" thickBot="1" x14ac:dyDescent="0.3">
      <c r="A52" s="111"/>
      <c r="B52" s="112"/>
      <c r="C52" s="82"/>
      <c r="D52" s="66" t="s">
        <v>39</v>
      </c>
      <c r="E52" s="113">
        <f>F50+F51</f>
        <v>197.53999999999991</v>
      </c>
      <c r="F52" s="68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 x14ac:dyDescent="0.25">
      <c r="A53" s="107">
        <v>42783</v>
      </c>
      <c r="B53" s="108" t="s">
        <v>50</v>
      </c>
      <c r="C53" s="109">
        <v>4.6413000000000002</v>
      </c>
      <c r="D53" s="109">
        <v>4.1432000000000002</v>
      </c>
      <c r="E53" s="110">
        <v>900</v>
      </c>
      <c r="F53" s="123">
        <f>((D53-C53)*E53)-19.98</f>
        <v>-468.27</v>
      </c>
      <c r="G53" s="2" t="s">
        <v>51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 ht="16.5" thickBot="1" x14ac:dyDescent="0.3">
      <c r="A54" s="111"/>
      <c r="B54" s="112"/>
      <c r="C54" s="124"/>
      <c r="D54" s="125" t="s">
        <v>52</v>
      </c>
      <c r="E54" s="126">
        <f>F53</f>
        <v>-468.27</v>
      </c>
      <c r="F54" s="127"/>
      <c r="G54" s="91">
        <f>F37+F39+F41+F42+F44+F46+F48+F50+F51+F53</f>
        <v>1198.9800000000014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 x14ac:dyDescent="0.25">
      <c r="A55" s="107">
        <v>42795</v>
      </c>
      <c r="B55" s="108" t="s">
        <v>53</v>
      </c>
      <c r="C55" s="109">
        <v>0.05</v>
      </c>
      <c r="D55" s="109">
        <v>0.6</v>
      </c>
      <c r="E55" s="110">
        <v>400</v>
      </c>
      <c r="F55" s="74">
        <f>((D55-C55)*E55)-19.98-(4*0.75*2)</f>
        <v>194.01999999999998</v>
      </c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 x14ac:dyDescent="0.25">
      <c r="A56" s="71">
        <v>42795</v>
      </c>
      <c r="B56" s="72" t="s">
        <v>53</v>
      </c>
      <c r="C56" s="73">
        <v>0.05</v>
      </c>
      <c r="D56" s="73">
        <v>0.7</v>
      </c>
      <c r="E56" s="114">
        <v>600</v>
      </c>
      <c r="F56" s="74">
        <f>((D56-C56)*E56)-9.9-(7*0.65*2)</f>
        <v>370.99999999999994</v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 ht="16.5" thickBot="1" x14ac:dyDescent="0.3">
      <c r="A57" s="63"/>
      <c r="B57" s="64"/>
      <c r="C57" s="82"/>
      <c r="D57" s="66" t="s">
        <v>39</v>
      </c>
      <c r="E57" s="113">
        <f>F55+F56</f>
        <v>565.02</v>
      </c>
      <c r="F57" s="68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 x14ac:dyDescent="0.25">
      <c r="A58" s="71">
        <v>42803</v>
      </c>
      <c r="B58" s="72" t="s">
        <v>18</v>
      </c>
      <c r="C58" s="73">
        <v>20.399999999999999</v>
      </c>
      <c r="D58" s="73">
        <v>23</v>
      </c>
      <c r="E58" s="114">
        <v>50</v>
      </c>
      <c r="F58" s="74">
        <f>((D58-C58)*E58)-9.99</f>
        <v>120.01000000000006</v>
      </c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 ht="16.5" thickBot="1" x14ac:dyDescent="0.3">
      <c r="A59" s="63"/>
      <c r="B59" s="64"/>
      <c r="C59" s="82"/>
      <c r="D59" s="66" t="s">
        <v>39</v>
      </c>
      <c r="E59" s="113">
        <f>F58</f>
        <v>120.01000000000006</v>
      </c>
      <c r="F59" s="68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 x14ac:dyDescent="0.25">
      <c r="A60" s="71">
        <v>42808</v>
      </c>
      <c r="B60" s="72" t="s">
        <v>54</v>
      </c>
      <c r="C60" s="73">
        <v>3.8</v>
      </c>
      <c r="D60" s="73">
        <v>4.9000000000000004</v>
      </c>
      <c r="E60" s="72">
        <v>800</v>
      </c>
      <c r="F60" s="74">
        <f>((D60-C60)*E60)-9.9-(8*0.65*2)</f>
        <v>859.7000000000005</v>
      </c>
      <c r="G60" s="2" t="s">
        <v>55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 ht="16.5" thickBot="1" x14ac:dyDescent="0.3">
      <c r="A61" s="63"/>
      <c r="B61" s="64"/>
      <c r="C61" s="82"/>
      <c r="D61" s="66" t="s">
        <v>39</v>
      </c>
      <c r="E61" s="84">
        <f>F60</f>
        <v>859.7000000000005</v>
      </c>
      <c r="F61" s="68"/>
      <c r="G61" s="91">
        <f>F55+F56+F58+F60</f>
        <v>1544.7300000000005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 x14ac:dyDescent="0.25">
      <c r="A62" s="71">
        <v>42837</v>
      </c>
      <c r="B62" s="72" t="s">
        <v>56</v>
      </c>
      <c r="C62" s="128">
        <v>2.5</v>
      </c>
      <c r="D62" s="128">
        <v>2.4</v>
      </c>
      <c r="E62" s="72">
        <v>2500</v>
      </c>
      <c r="F62" s="123">
        <f>((D62-C62)*E62)-9.99</f>
        <v>-259.99000000000024</v>
      </c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 ht="16.5" thickBot="1" x14ac:dyDescent="0.3">
      <c r="A63" s="63"/>
      <c r="B63" s="64"/>
      <c r="C63" s="129"/>
      <c r="D63" s="125" t="s">
        <v>52</v>
      </c>
      <c r="E63" s="130">
        <f>F62</f>
        <v>-259.99000000000024</v>
      </c>
      <c r="F63" s="127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 x14ac:dyDescent="0.25">
      <c r="A64" s="71">
        <v>42838</v>
      </c>
      <c r="B64" s="72" t="s">
        <v>57</v>
      </c>
      <c r="C64" s="128">
        <v>2.8</v>
      </c>
      <c r="D64" s="128">
        <v>2.1798999999999999</v>
      </c>
      <c r="E64" s="72">
        <v>2150</v>
      </c>
      <c r="F64" s="123">
        <f>((D64-C64)*E64)-9.99</f>
        <v>-1343.2049999999997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 ht="16.5" thickBot="1" x14ac:dyDescent="0.3">
      <c r="A65" s="85"/>
      <c r="B65" s="86"/>
      <c r="C65" s="131"/>
      <c r="D65" s="132" t="s">
        <v>52</v>
      </c>
      <c r="E65" s="133">
        <f>F64</f>
        <v>-1343.2049999999997</v>
      </c>
      <c r="F65" s="134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 x14ac:dyDescent="0.25">
      <c r="A66" s="71">
        <v>42842</v>
      </c>
      <c r="B66" s="72" t="s">
        <v>14</v>
      </c>
      <c r="C66" s="128">
        <v>6.8</v>
      </c>
      <c r="D66" s="128">
        <v>6.91</v>
      </c>
      <c r="E66" s="72">
        <v>900</v>
      </c>
      <c r="F66" s="74">
        <f>((D66-C66)*E66)-9.99</f>
        <v>89.010000000000289</v>
      </c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 ht="16.5" thickBot="1" x14ac:dyDescent="0.3">
      <c r="A67" s="63"/>
      <c r="B67" s="64"/>
      <c r="C67" s="67"/>
      <c r="D67" s="66" t="s">
        <v>39</v>
      </c>
      <c r="E67" s="84">
        <f>F66</f>
        <v>89.010000000000289</v>
      </c>
      <c r="F67" s="68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 x14ac:dyDescent="0.25">
      <c r="A68" s="71">
        <v>42843</v>
      </c>
      <c r="B68" s="72" t="s">
        <v>14</v>
      </c>
      <c r="C68" s="128">
        <v>6.55</v>
      </c>
      <c r="D68" s="128">
        <v>6.61</v>
      </c>
      <c r="E68" s="72">
        <v>975</v>
      </c>
      <c r="F68" s="74">
        <f>((D68-C68)*E68)-9.99</f>
        <v>48.510000000000481</v>
      </c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 ht="16.5" thickBot="1" x14ac:dyDescent="0.3">
      <c r="A69" s="63"/>
      <c r="B69" s="64"/>
      <c r="C69" s="67"/>
      <c r="D69" s="66" t="s">
        <v>39</v>
      </c>
      <c r="E69" s="84">
        <f>F68</f>
        <v>48.510000000000481</v>
      </c>
      <c r="F69" s="68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 x14ac:dyDescent="0.25">
      <c r="A70" s="71">
        <v>42846</v>
      </c>
      <c r="B70" s="72" t="s">
        <v>54</v>
      </c>
      <c r="C70" s="128">
        <v>10</v>
      </c>
      <c r="D70" s="128">
        <v>7.2</v>
      </c>
      <c r="E70" s="114">
        <v>400</v>
      </c>
      <c r="F70" s="135">
        <f>((D70-C70)*E70)-(4.95*2)-(4*0.65*2)</f>
        <v>-1135.1000000000001</v>
      </c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 x14ac:dyDescent="0.25">
      <c r="A71" s="107">
        <v>42846</v>
      </c>
      <c r="B71" s="108" t="s">
        <v>58</v>
      </c>
      <c r="C71" s="136">
        <v>0</v>
      </c>
      <c r="D71" s="136">
        <v>1.1000000000000001</v>
      </c>
      <c r="E71" s="110">
        <v>700</v>
      </c>
      <c r="F71" s="74">
        <f>((D71-C71)*E71)-4.5-(7*0.65)</f>
        <v>760.95000000000016</v>
      </c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 ht="16.5" thickBot="1" x14ac:dyDescent="0.3">
      <c r="A72" s="111"/>
      <c r="B72" s="112"/>
      <c r="C72" s="137"/>
      <c r="D72" s="125" t="s">
        <v>52</v>
      </c>
      <c r="E72" s="126">
        <f>F70+F71</f>
        <v>-374.15</v>
      </c>
      <c r="F72" s="68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 x14ac:dyDescent="0.25">
      <c r="A73" s="71">
        <v>42849</v>
      </c>
      <c r="B73" s="72" t="s">
        <v>59</v>
      </c>
      <c r="C73" s="128">
        <v>3.04</v>
      </c>
      <c r="D73" s="128">
        <v>2.75</v>
      </c>
      <c r="E73" s="114">
        <v>900</v>
      </c>
      <c r="F73" s="123">
        <f>((D73-C73)*E73)-9.99</f>
        <v>-270.99000000000007</v>
      </c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 x14ac:dyDescent="0.25">
      <c r="A74" s="71">
        <v>42849</v>
      </c>
      <c r="B74" s="72" t="s">
        <v>60</v>
      </c>
      <c r="C74" s="128">
        <v>0.74990000000000001</v>
      </c>
      <c r="D74" s="128">
        <v>0.875</v>
      </c>
      <c r="E74" s="114">
        <v>3750</v>
      </c>
      <c r="F74" s="74">
        <f>((D74-C74)*E74)-9.99-(3750*0.01*2)</f>
        <v>384.13499999999993</v>
      </c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 ht="16.5" thickBot="1" x14ac:dyDescent="0.3">
      <c r="A75" s="63"/>
      <c r="B75" s="64"/>
      <c r="C75" s="67"/>
      <c r="D75" s="66" t="s">
        <v>39</v>
      </c>
      <c r="E75" s="113">
        <f>F73+F74</f>
        <v>113.14499999999987</v>
      </c>
      <c r="F75" s="68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 x14ac:dyDescent="0.25">
      <c r="A76" s="71">
        <v>42850</v>
      </c>
      <c r="B76" s="72" t="s">
        <v>18</v>
      </c>
      <c r="C76" s="128">
        <v>20.399999999999999</v>
      </c>
      <c r="D76" s="128">
        <v>20.5</v>
      </c>
      <c r="E76" s="114">
        <v>700</v>
      </c>
      <c r="F76" s="74">
        <f>((D76-C76)*E76)-9.99</f>
        <v>60.010000000000993</v>
      </c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 ht="16.5" thickBot="1" x14ac:dyDescent="0.3">
      <c r="A77" s="63"/>
      <c r="B77" s="64"/>
      <c r="C77" s="67"/>
      <c r="D77" s="66" t="s">
        <v>39</v>
      </c>
      <c r="E77" s="113">
        <f>F76</f>
        <v>60.010000000000993</v>
      </c>
      <c r="F77" s="68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 x14ac:dyDescent="0.25">
      <c r="A78" s="71">
        <v>42853</v>
      </c>
      <c r="B78" s="72" t="s">
        <v>18</v>
      </c>
      <c r="C78" s="128">
        <v>19.2499</v>
      </c>
      <c r="D78" s="128">
        <v>19.39</v>
      </c>
      <c r="E78" s="114">
        <v>750</v>
      </c>
      <c r="F78" s="74">
        <f>((D78-C78)*E78)-9.99</f>
        <v>95.08500000000025</v>
      </c>
      <c r="G78" s="2" t="s">
        <v>61</v>
      </c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 ht="16.5" thickBot="1" x14ac:dyDescent="0.3">
      <c r="A79" s="63"/>
      <c r="B79" s="64"/>
      <c r="C79" s="67"/>
      <c r="D79" s="66" t="s">
        <v>39</v>
      </c>
      <c r="E79" s="113">
        <f>F78</f>
        <v>95.08500000000025</v>
      </c>
      <c r="F79" s="68"/>
      <c r="G79" s="138">
        <f>F62+F64+F66+F68+F70+F71+F73+F74+F76+F78</f>
        <v>-1571.5849999999984</v>
      </c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</row>
  </sheetData>
  <mergeCells count="34">
    <mergeCell ref="Q10:U10"/>
    <mergeCell ref="U22:U24"/>
    <mergeCell ref="U12:U13"/>
    <mergeCell ref="N25:N28"/>
    <mergeCell ref="I9:O9"/>
    <mergeCell ref="G24:I24"/>
    <mergeCell ref="A22:F22"/>
    <mergeCell ref="T27:U29"/>
    <mergeCell ref="U16:U18"/>
    <mergeCell ref="K44:L44"/>
    <mergeCell ref="K45:L45"/>
    <mergeCell ref="M44:R46"/>
    <mergeCell ref="J36:L36"/>
    <mergeCell ref="J37:L37"/>
    <mergeCell ref="I38:M38"/>
    <mergeCell ref="K41:L41"/>
    <mergeCell ref="K42:L42"/>
    <mergeCell ref="K43:L43"/>
    <mergeCell ref="M41:R41"/>
    <mergeCell ref="Q27:S29"/>
    <mergeCell ref="J28:L28"/>
    <mergeCell ref="J29:L29"/>
    <mergeCell ref="S31:U31"/>
    <mergeCell ref="J32:L32"/>
    <mergeCell ref="J33:L33"/>
    <mergeCell ref="S33:U33"/>
    <mergeCell ref="S30:U30"/>
    <mergeCell ref="N29:N32"/>
    <mergeCell ref="P1:P32"/>
    <mergeCell ref="I12:O13"/>
    <mergeCell ref="I17:I18"/>
    <mergeCell ref="M17:M18"/>
    <mergeCell ref="J24:L24"/>
    <mergeCell ref="J25:L25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 Cook</dc:creator>
  <cp:lastModifiedBy>Colby Cook</cp:lastModifiedBy>
  <dcterms:created xsi:type="dcterms:W3CDTF">2017-09-29T06:09:48Z</dcterms:created>
  <dcterms:modified xsi:type="dcterms:W3CDTF">2017-09-29T06:50:29Z</dcterms:modified>
</cp:coreProperties>
</file>