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E:\Macierzynski Einführung Netzwerktechnik\"/>
    </mc:Choice>
  </mc:AlternateContent>
  <bookViews>
    <workbookView xWindow="0" yWindow="0" windowWidth="23040" windowHeight="9195"/>
  </bookViews>
  <sheets>
    <sheet name="IPv4Binär" sheetId="1" r:id="rId1"/>
    <sheet name="Oktett" sheetId="2" r:id="rId2"/>
    <sheet name="Binär zu Dezima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4" i="5" l="1"/>
  <c r="B133" i="5"/>
  <c r="C132" i="5"/>
  <c r="D131" i="5"/>
  <c r="E130" i="5"/>
  <c r="F129" i="5"/>
  <c r="G128" i="5"/>
  <c r="H127" i="5"/>
  <c r="A123" i="5"/>
  <c r="B122" i="5"/>
  <c r="C121" i="5"/>
  <c r="D120" i="5"/>
  <c r="E119" i="5"/>
  <c r="F118" i="5"/>
  <c r="G117" i="5"/>
  <c r="H116" i="5"/>
  <c r="A112" i="5"/>
  <c r="B111" i="5"/>
  <c r="C110" i="5"/>
  <c r="D109" i="5"/>
  <c r="E108" i="5"/>
  <c r="F107" i="5"/>
  <c r="G106" i="5"/>
  <c r="H105" i="5"/>
  <c r="A101" i="5"/>
  <c r="B100" i="5"/>
  <c r="C99" i="5"/>
  <c r="D98" i="5"/>
  <c r="E97" i="5"/>
  <c r="F96" i="5"/>
  <c r="G95" i="5"/>
  <c r="H94" i="5"/>
  <c r="AR27" i="1"/>
  <c r="H126" i="5" s="1"/>
  <c r="I127" i="5" s="1"/>
  <c r="AQ27" i="1"/>
  <c r="G126" i="5" s="1"/>
  <c r="I128" i="5" s="1"/>
  <c r="AP27" i="1"/>
  <c r="F126" i="5" s="1"/>
  <c r="I129" i="5" s="1"/>
  <c r="AO27" i="1"/>
  <c r="E126" i="5" s="1"/>
  <c r="I130" i="5" s="1"/>
  <c r="AN27" i="1"/>
  <c r="D126" i="5" s="1"/>
  <c r="I131" i="5" s="1"/>
  <c r="AM27" i="1"/>
  <c r="C126" i="5" s="1"/>
  <c r="I132" i="5" s="1"/>
  <c r="AL27" i="1"/>
  <c r="B126" i="5" s="1"/>
  <c r="AK27" i="1"/>
  <c r="A126" i="5" s="1"/>
  <c r="AI27" i="1"/>
  <c r="H115" i="5" s="1"/>
  <c r="I116" i="5" s="1"/>
  <c r="AH27" i="1"/>
  <c r="G115" i="5" s="1"/>
  <c r="I117" i="5" s="1"/>
  <c r="AG27" i="1"/>
  <c r="F115" i="5" s="1"/>
  <c r="I118" i="5" s="1"/>
  <c r="AF27" i="1"/>
  <c r="E115" i="5" s="1"/>
  <c r="I119" i="5" s="1"/>
  <c r="AE27" i="1"/>
  <c r="D115" i="5" s="1"/>
  <c r="I120" i="5" s="1"/>
  <c r="AD27" i="1"/>
  <c r="C115" i="5" s="1"/>
  <c r="I121" i="5" s="1"/>
  <c r="AC27" i="1"/>
  <c r="B115" i="5" s="1"/>
  <c r="AB27" i="1"/>
  <c r="A115" i="5" s="1"/>
  <c r="Z27" i="1"/>
  <c r="H104" i="5" s="1"/>
  <c r="I105" i="5" s="1"/>
  <c r="Y27" i="1"/>
  <c r="G104" i="5" s="1"/>
  <c r="I106" i="5" s="1"/>
  <c r="X27" i="1"/>
  <c r="F104" i="5" s="1"/>
  <c r="I107" i="5" s="1"/>
  <c r="W27" i="1"/>
  <c r="E104" i="5" s="1"/>
  <c r="I108" i="5" s="1"/>
  <c r="V27" i="1"/>
  <c r="D104" i="5" s="1"/>
  <c r="I109" i="5" s="1"/>
  <c r="U27" i="1"/>
  <c r="C104" i="5" s="1"/>
  <c r="I110" i="5" s="1"/>
  <c r="T27" i="1"/>
  <c r="B104" i="5" s="1"/>
  <c r="I111" i="5" s="1"/>
  <c r="S27" i="1"/>
  <c r="A104" i="5" s="1"/>
  <c r="I112" i="5" s="1"/>
  <c r="Q27" i="1"/>
  <c r="H93" i="5" s="1"/>
  <c r="P27" i="1"/>
  <c r="G93" i="5" s="1"/>
  <c r="I95" i="5" s="1"/>
  <c r="O27" i="1"/>
  <c r="F93" i="5" s="1"/>
  <c r="I96" i="5" s="1"/>
  <c r="N27" i="1"/>
  <c r="E93" i="5" s="1"/>
  <c r="I97" i="5" s="1"/>
  <c r="M27" i="1"/>
  <c r="D93" i="5" s="1"/>
  <c r="L27" i="1"/>
  <c r="C93" i="5" s="1"/>
  <c r="I99" i="5" s="1"/>
  <c r="K27" i="1"/>
  <c r="B93" i="5" s="1"/>
  <c r="I100" i="5" s="1"/>
  <c r="J27" i="1"/>
  <c r="A93" i="5" s="1"/>
  <c r="I101" i="5" s="1"/>
  <c r="I94" i="5" l="1"/>
  <c r="I133" i="5"/>
  <c r="I122" i="5"/>
  <c r="I134" i="5"/>
  <c r="I123" i="5"/>
  <c r="I98" i="5"/>
  <c r="I113" i="5"/>
  <c r="AV27" i="1" s="1"/>
  <c r="D8" i="1" s="1"/>
  <c r="A90" i="5"/>
  <c r="B89" i="5"/>
  <c r="C88" i="5"/>
  <c r="D87" i="5"/>
  <c r="E86" i="5"/>
  <c r="F85" i="5"/>
  <c r="G84" i="5"/>
  <c r="H83" i="5"/>
  <c r="A79" i="5"/>
  <c r="B78" i="5"/>
  <c r="C77" i="5"/>
  <c r="D76" i="5"/>
  <c r="E75" i="5"/>
  <c r="F74" i="5"/>
  <c r="G73" i="5"/>
  <c r="H72" i="5"/>
  <c r="A68" i="5"/>
  <c r="B67" i="5"/>
  <c r="C66" i="5"/>
  <c r="D65" i="5"/>
  <c r="E64" i="5"/>
  <c r="F63" i="5"/>
  <c r="G62" i="5"/>
  <c r="H61" i="5"/>
  <c r="A57" i="5"/>
  <c r="B56" i="5"/>
  <c r="C55" i="5"/>
  <c r="D54" i="5"/>
  <c r="E53" i="5"/>
  <c r="F52" i="5"/>
  <c r="G51" i="5"/>
  <c r="H50" i="5"/>
  <c r="A45" i="5"/>
  <c r="B44" i="5"/>
  <c r="C43" i="5"/>
  <c r="D42" i="5"/>
  <c r="E41" i="5"/>
  <c r="F40" i="5"/>
  <c r="G39" i="5"/>
  <c r="H38" i="5"/>
  <c r="A34" i="5"/>
  <c r="B33" i="5"/>
  <c r="C32" i="5"/>
  <c r="D31" i="5"/>
  <c r="E30" i="5"/>
  <c r="F29" i="5"/>
  <c r="G28" i="5"/>
  <c r="H27" i="5"/>
  <c r="A23" i="5"/>
  <c r="B22" i="5"/>
  <c r="C21" i="5"/>
  <c r="D20" i="5"/>
  <c r="E19" i="5"/>
  <c r="F18" i="5"/>
  <c r="G17" i="5"/>
  <c r="H16" i="5"/>
  <c r="H5" i="5"/>
  <c r="G6" i="5"/>
  <c r="F7" i="5"/>
  <c r="E8" i="5"/>
  <c r="D9" i="5"/>
  <c r="C10" i="5"/>
  <c r="B11" i="5"/>
  <c r="A12" i="5"/>
  <c r="I124" i="5" l="1"/>
  <c r="AX27" i="1" s="1"/>
  <c r="F8" i="1" s="1"/>
  <c r="I135" i="5"/>
  <c r="AZ27" i="1" s="1"/>
  <c r="H8" i="1" s="1"/>
  <c r="I102" i="5"/>
  <c r="AT27" i="1" s="1"/>
  <c r="B8" i="1" s="1"/>
  <c r="J15" i="2"/>
  <c r="N15" i="2" s="1"/>
  <c r="Z8" i="1" s="1"/>
  <c r="Z14" i="1" s="1"/>
  <c r="C35" i="2"/>
  <c r="G35" i="2" s="1"/>
  <c r="AR5" i="1" s="1"/>
  <c r="C25" i="2"/>
  <c r="E25" i="2" s="1"/>
  <c r="F25" i="2" s="1"/>
  <c r="C26" i="2" s="1"/>
  <c r="C15" i="2"/>
  <c r="G15" i="2" s="1"/>
  <c r="Z5" i="1" s="1"/>
  <c r="C5" i="2"/>
  <c r="E5" i="2" s="1"/>
  <c r="F5" i="2" s="1"/>
  <c r="C6" i="2" s="1"/>
  <c r="J5" i="2" l="1"/>
  <c r="J25" i="2"/>
  <c r="J35" i="2"/>
  <c r="Z17" i="1"/>
  <c r="H60" i="5" s="1"/>
  <c r="I61" i="5" s="1"/>
  <c r="E15" i="2"/>
  <c r="F15" i="2" s="1"/>
  <c r="C16" i="2" s="1"/>
  <c r="E16" i="2" s="1"/>
  <c r="F16" i="2" s="1"/>
  <c r="C17" i="2" s="1"/>
  <c r="G5" i="2"/>
  <c r="Q5" i="1" s="1"/>
  <c r="Z11" i="1"/>
  <c r="H15" i="5" s="1"/>
  <c r="I16" i="5" s="1"/>
  <c r="L15" i="2"/>
  <c r="M15" i="2" s="1"/>
  <c r="J16" i="2" s="1"/>
  <c r="E35" i="2"/>
  <c r="F35" i="2" s="1"/>
  <c r="C36" i="2" s="1"/>
  <c r="E36" i="2" s="1"/>
  <c r="F36" i="2" s="1"/>
  <c r="C37" i="2" s="1"/>
  <c r="G25" i="2"/>
  <c r="AI5" i="1" s="1"/>
  <c r="E26" i="2"/>
  <c r="F26" i="2" s="1"/>
  <c r="C27" i="2" s="1"/>
  <c r="G26" i="2"/>
  <c r="AH5" i="1" s="1"/>
  <c r="G6" i="2"/>
  <c r="P5" i="1" s="1"/>
  <c r="E6" i="2"/>
  <c r="F6" i="2" s="1"/>
  <c r="C7" i="2" s="1"/>
  <c r="N5" i="2" l="1"/>
  <c r="Q8" i="1" s="1"/>
  <c r="Q14" i="1" s="1"/>
  <c r="Q17" i="1" s="1"/>
  <c r="H49" i="5" s="1"/>
  <c r="I50" i="5" s="1"/>
  <c r="L5" i="2"/>
  <c r="M5" i="2" s="1"/>
  <c r="J6" i="2" s="1"/>
  <c r="N6" i="2" s="1"/>
  <c r="P8" i="1" s="1"/>
  <c r="L25" i="2"/>
  <c r="M25" i="2" s="1"/>
  <c r="J26" i="2" s="1"/>
  <c r="N25" i="2"/>
  <c r="AI8" i="1" s="1"/>
  <c r="AI11" i="1" s="1"/>
  <c r="H26" i="5" s="1"/>
  <c r="I27" i="5" s="1"/>
  <c r="L35" i="2"/>
  <c r="M35" i="2" s="1"/>
  <c r="J36" i="2" s="1"/>
  <c r="N35" i="2"/>
  <c r="AR8" i="1" s="1"/>
  <c r="AR11" i="1" s="1"/>
  <c r="H37" i="5" s="1"/>
  <c r="I38" i="5" s="1"/>
  <c r="G16" i="2"/>
  <c r="Y5" i="1" s="1"/>
  <c r="N16" i="2"/>
  <c r="Y8" i="1" s="1"/>
  <c r="Y14" i="1" s="1"/>
  <c r="L16" i="2"/>
  <c r="M16" i="2" s="1"/>
  <c r="J17" i="2" s="1"/>
  <c r="G36" i="2"/>
  <c r="AQ5" i="1" s="1"/>
  <c r="G37" i="2"/>
  <c r="AP5" i="1" s="1"/>
  <c r="E37" i="2"/>
  <c r="F37" i="2" s="1"/>
  <c r="C38" i="2" s="1"/>
  <c r="G27" i="2"/>
  <c r="AG5" i="1" s="1"/>
  <c r="E27" i="2"/>
  <c r="F27" i="2" s="1"/>
  <c r="C28" i="2" s="1"/>
  <c r="G17" i="2"/>
  <c r="X5" i="1" s="1"/>
  <c r="E17" i="2"/>
  <c r="F17" i="2" s="1"/>
  <c r="C18" i="2" s="1"/>
  <c r="E7" i="2"/>
  <c r="F7" i="2" s="1"/>
  <c r="C8" i="2" s="1"/>
  <c r="G7" i="2"/>
  <c r="O5" i="1" s="1"/>
  <c r="Q11" i="1" l="1"/>
  <c r="H4" i="5" s="1"/>
  <c r="I5" i="5" s="1"/>
  <c r="L6" i="2"/>
  <c r="M6" i="2" s="1"/>
  <c r="J7" i="2" s="1"/>
  <c r="L7" i="2" s="1"/>
  <c r="M7" i="2" s="1"/>
  <c r="J8" i="2" s="1"/>
  <c r="AI14" i="1"/>
  <c r="AI17" i="1" s="1"/>
  <c r="H71" i="5" s="1"/>
  <c r="I72" i="5" s="1"/>
  <c r="N26" i="2"/>
  <c r="AH8" i="1" s="1"/>
  <c r="L26" i="2"/>
  <c r="M26" i="2" s="1"/>
  <c r="J27" i="2" s="1"/>
  <c r="AR14" i="1"/>
  <c r="AR17" i="1" s="1"/>
  <c r="H82" i="5" s="1"/>
  <c r="I83" i="5" s="1"/>
  <c r="L36" i="2"/>
  <c r="M36" i="2" s="1"/>
  <c r="J37" i="2" s="1"/>
  <c r="N36" i="2"/>
  <c r="AQ8" i="1" s="1"/>
  <c r="AQ14" i="1" s="1"/>
  <c r="AQ17" i="1" s="1"/>
  <c r="G82" i="5" s="1"/>
  <c r="I84" i="5" s="1"/>
  <c r="P11" i="1"/>
  <c r="G4" i="5" s="1"/>
  <c r="I6" i="5" s="1"/>
  <c r="P14" i="1"/>
  <c r="P17" i="1" s="1"/>
  <c r="G49" i="5" s="1"/>
  <c r="I51" i="5" s="1"/>
  <c r="Y17" i="1"/>
  <c r="G60" i="5" s="1"/>
  <c r="I62" i="5" s="1"/>
  <c r="Y11" i="1"/>
  <c r="G15" i="5" s="1"/>
  <c r="I17" i="5" s="1"/>
  <c r="N17" i="2"/>
  <c r="X8" i="1" s="1"/>
  <c r="L17" i="2"/>
  <c r="M17" i="2" s="1"/>
  <c r="J18" i="2" s="1"/>
  <c r="E38" i="2"/>
  <c r="F38" i="2" s="1"/>
  <c r="C39" i="2" s="1"/>
  <c r="G38" i="2"/>
  <c r="AO5" i="1" s="1"/>
  <c r="G28" i="2"/>
  <c r="AF5" i="1" s="1"/>
  <c r="E28" i="2"/>
  <c r="F28" i="2" s="1"/>
  <c r="C29" i="2" s="1"/>
  <c r="E18" i="2"/>
  <c r="F18" i="2" s="1"/>
  <c r="C19" i="2" s="1"/>
  <c r="G18" i="2"/>
  <c r="W5" i="1" s="1"/>
  <c r="E8" i="2"/>
  <c r="F8" i="2" s="1"/>
  <c r="C9" i="2" s="1"/>
  <c r="G8" i="2"/>
  <c r="N5" i="1" s="1"/>
  <c r="N7" i="2" l="1"/>
  <c r="O8" i="1" s="1"/>
  <c r="O14" i="1" s="1"/>
  <c r="O17" i="1" s="1"/>
  <c r="F49" i="5" s="1"/>
  <c r="I52" i="5" s="1"/>
  <c r="AQ11" i="1"/>
  <c r="G37" i="5" s="1"/>
  <c r="I39" i="5" s="1"/>
  <c r="L27" i="2"/>
  <c r="M27" i="2" s="1"/>
  <c r="J28" i="2" s="1"/>
  <c r="N27" i="2"/>
  <c r="AG8" i="1" s="1"/>
  <c r="N37" i="2"/>
  <c r="AP8" i="1" s="1"/>
  <c r="L37" i="2"/>
  <c r="M37" i="2" s="1"/>
  <c r="J38" i="2" s="1"/>
  <c r="AH14" i="1"/>
  <c r="AH17" i="1" s="1"/>
  <c r="G71" i="5" s="1"/>
  <c r="I73" i="5" s="1"/>
  <c r="AH11" i="1"/>
  <c r="G26" i="5" s="1"/>
  <c r="I28" i="5" s="1"/>
  <c r="X11" i="1"/>
  <c r="F15" i="5" s="1"/>
  <c r="I18" i="5" s="1"/>
  <c r="X14" i="1"/>
  <c r="X17" i="1" s="1"/>
  <c r="F60" i="5" s="1"/>
  <c r="I63" i="5" s="1"/>
  <c r="N18" i="2"/>
  <c r="W8" i="1" s="1"/>
  <c r="L18" i="2"/>
  <c r="M18" i="2" s="1"/>
  <c r="J19" i="2" s="1"/>
  <c r="N8" i="2"/>
  <c r="N8" i="1" s="1"/>
  <c r="L8" i="2"/>
  <c r="M8" i="2" s="1"/>
  <c r="J9" i="2" s="1"/>
  <c r="E39" i="2"/>
  <c r="F39" i="2" s="1"/>
  <c r="C40" i="2" s="1"/>
  <c r="G39" i="2"/>
  <c r="AN5" i="1" s="1"/>
  <c r="E29" i="2"/>
  <c r="F29" i="2" s="1"/>
  <c r="C30" i="2" s="1"/>
  <c r="G29" i="2"/>
  <c r="AE5" i="1" s="1"/>
  <c r="G19" i="2"/>
  <c r="V5" i="1" s="1"/>
  <c r="E19" i="2"/>
  <c r="F19" i="2" s="1"/>
  <c r="C20" i="2" s="1"/>
  <c r="E9" i="2"/>
  <c r="F9" i="2" s="1"/>
  <c r="C10" i="2" s="1"/>
  <c r="G9" i="2"/>
  <c r="M5" i="1" s="1"/>
  <c r="O11" i="1" l="1"/>
  <c r="F4" i="5" s="1"/>
  <c r="I7" i="5" s="1"/>
  <c r="AG11" i="1"/>
  <c r="F26" i="5" s="1"/>
  <c r="I29" i="5" s="1"/>
  <c r="AG14" i="1"/>
  <c r="AG17" i="1" s="1"/>
  <c r="F71" i="5" s="1"/>
  <c r="I74" i="5" s="1"/>
  <c r="L28" i="2"/>
  <c r="M28" i="2" s="1"/>
  <c r="J29" i="2" s="1"/>
  <c r="N28" i="2"/>
  <c r="AF8" i="1" s="1"/>
  <c r="L38" i="2"/>
  <c r="M38" i="2" s="1"/>
  <c r="J39" i="2" s="1"/>
  <c r="N38" i="2"/>
  <c r="AO8" i="1" s="1"/>
  <c r="AP14" i="1"/>
  <c r="AP17" i="1" s="1"/>
  <c r="F82" i="5" s="1"/>
  <c r="I85" i="5" s="1"/>
  <c r="AP11" i="1"/>
  <c r="F37" i="5" s="1"/>
  <c r="I40" i="5" s="1"/>
  <c r="N11" i="1"/>
  <c r="E4" i="5" s="1"/>
  <c r="I8" i="5" s="1"/>
  <c r="N14" i="1"/>
  <c r="N17" i="1" s="1"/>
  <c r="E49" i="5" s="1"/>
  <c r="I53" i="5" s="1"/>
  <c r="W11" i="1"/>
  <c r="E15" i="5" s="1"/>
  <c r="I19" i="5" s="1"/>
  <c r="W14" i="1"/>
  <c r="W17" i="1" s="1"/>
  <c r="E60" i="5" s="1"/>
  <c r="I64" i="5" s="1"/>
  <c r="N19" i="2"/>
  <c r="V8" i="1" s="1"/>
  <c r="L19" i="2"/>
  <c r="M19" i="2" s="1"/>
  <c r="J20" i="2" s="1"/>
  <c r="N9" i="2"/>
  <c r="M8" i="1" s="1"/>
  <c r="L9" i="2"/>
  <c r="M9" i="2" s="1"/>
  <c r="J10" i="2" s="1"/>
  <c r="G40" i="2"/>
  <c r="AM5" i="1" s="1"/>
  <c r="E40" i="2"/>
  <c r="F40" i="2" s="1"/>
  <c r="C41" i="2" s="1"/>
  <c r="G30" i="2"/>
  <c r="AD5" i="1" s="1"/>
  <c r="E30" i="2"/>
  <c r="F30" i="2" s="1"/>
  <c r="C31" i="2" s="1"/>
  <c r="G20" i="2"/>
  <c r="U5" i="1" s="1"/>
  <c r="E20" i="2"/>
  <c r="F20" i="2" s="1"/>
  <c r="C21" i="2" s="1"/>
  <c r="G10" i="2"/>
  <c r="L5" i="1" s="1"/>
  <c r="E10" i="2"/>
  <c r="F10" i="2" s="1"/>
  <c r="C11" i="2" s="1"/>
  <c r="AO11" i="1" l="1"/>
  <c r="E37" i="5" s="1"/>
  <c r="I41" i="5" s="1"/>
  <c r="AO14" i="1"/>
  <c r="AO17" i="1" s="1"/>
  <c r="E82" i="5" s="1"/>
  <c r="I86" i="5" s="1"/>
  <c r="AF11" i="1"/>
  <c r="E26" i="5" s="1"/>
  <c r="I30" i="5" s="1"/>
  <c r="AF14" i="1"/>
  <c r="AF17" i="1" s="1"/>
  <c r="E71" i="5" s="1"/>
  <c r="I75" i="5" s="1"/>
  <c r="L39" i="2"/>
  <c r="M39" i="2" s="1"/>
  <c r="J40" i="2" s="1"/>
  <c r="N39" i="2"/>
  <c r="AN8" i="1" s="1"/>
  <c r="L29" i="2"/>
  <c r="M29" i="2" s="1"/>
  <c r="J30" i="2" s="1"/>
  <c r="N29" i="2"/>
  <c r="AE8" i="1" s="1"/>
  <c r="M11" i="1"/>
  <c r="D4" i="5" s="1"/>
  <c r="I9" i="5" s="1"/>
  <c r="M14" i="1"/>
  <c r="M17" i="1" s="1"/>
  <c r="D49" i="5" s="1"/>
  <c r="I54" i="5" s="1"/>
  <c r="V11" i="1"/>
  <c r="D15" i="5" s="1"/>
  <c r="I20" i="5" s="1"/>
  <c r="V14" i="1"/>
  <c r="V17" i="1" s="1"/>
  <c r="D60" i="5" s="1"/>
  <c r="I65" i="5" s="1"/>
  <c r="N20" i="2"/>
  <c r="U8" i="1" s="1"/>
  <c r="L20" i="2"/>
  <c r="M20" i="2" s="1"/>
  <c r="J21" i="2" s="1"/>
  <c r="N10" i="2"/>
  <c r="L8" i="1" s="1"/>
  <c r="L10" i="2"/>
  <c r="M10" i="2" s="1"/>
  <c r="J11" i="2" s="1"/>
  <c r="G41" i="2"/>
  <c r="AL5" i="1" s="1"/>
  <c r="E41" i="2"/>
  <c r="F41" i="2" s="1"/>
  <c r="C42" i="2" s="1"/>
  <c r="G31" i="2"/>
  <c r="AC5" i="1" s="1"/>
  <c r="E31" i="2"/>
  <c r="F31" i="2" s="1"/>
  <c r="C32" i="2" s="1"/>
  <c r="E21" i="2"/>
  <c r="F21" i="2" s="1"/>
  <c r="C22" i="2" s="1"/>
  <c r="G21" i="2"/>
  <c r="T5" i="1" s="1"/>
  <c r="G11" i="2"/>
  <c r="K5" i="1" s="1"/>
  <c r="E11" i="2"/>
  <c r="F11" i="2" s="1"/>
  <c r="C12" i="2" s="1"/>
  <c r="AE11" i="1" l="1"/>
  <c r="D26" i="5" s="1"/>
  <c r="I31" i="5" s="1"/>
  <c r="AE14" i="1"/>
  <c r="AE17" i="1" s="1"/>
  <c r="D71" i="5" s="1"/>
  <c r="I76" i="5" s="1"/>
  <c r="AN14" i="1"/>
  <c r="AN17" i="1" s="1"/>
  <c r="D82" i="5" s="1"/>
  <c r="I87" i="5" s="1"/>
  <c r="AN11" i="1"/>
  <c r="D37" i="5" s="1"/>
  <c r="I42" i="5" s="1"/>
  <c r="L40" i="2"/>
  <c r="M40" i="2" s="1"/>
  <c r="J41" i="2" s="1"/>
  <c r="N40" i="2"/>
  <c r="AM8" i="1" s="1"/>
  <c r="N30" i="2"/>
  <c r="AD8" i="1" s="1"/>
  <c r="L30" i="2"/>
  <c r="M30" i="2" s="1"/>
  <c r="J31" i="2" s="1"/>
  <c r="L11" i="1"/>
  <c r="C4" i="5" s="1"/>
  <c r="I10" i="5" s="1"/>
  <c r="L14" i="1"/>
  <c r="L17" i="1" s="1"/>
  <c r="C49" i="5" s="1"/>
  <c r="I55" i="5" s="1"/>
  <c r="U11" i="1"/>
  <c r="C15" i="5" s="1"/>
  <c r="I21" i="5" s="1"/>
  <c r="U14" i="1"/>
  <c r="U17" i="1" s="1"/>
  <c r="C60" i="5" s="1"/>
  <c r="I66" i="5" s="1"/>
  <c r="N21" i="2"/>
  <c r="T8" i="1" s="1"/>
  <c r="L21" i="2"/>
  <c r="M21" i="2" s="1"/>
  <c r="J22" i="2" s="1"/>
  <c r="N11" i="2"/>
  <c r="K8" i="1" s="1"/>
  <c r="L11" i="2"/>
  <c r="M11" i="2" s="1"/>
  <c r="J12" i="2" s="1"/>
  <c r="E42" i="2"/>
  <c r="F42" i="2" s="1"/>
  <c r="G42" i="2"/>
  <c r="AK5" i="1" s="1"/>
  <c r="G32" i="2"/>
  <c r="AB5" i="1" s="1"/>
  <c r="E32" i="2"/>
  <c r="F32" i="2" s="1"/>
  <c r="G22" i="2"/>
  <c r="S5" i="1" s="1"/>
  <c r="E22" i="2"/>
  <c r="F22" i="2" s="1"/>
  <c r="E12" i="2"/>
  <c r="F12" i="2" s="1"/>
  <c r="G12" i="2"/>
  <c r="J5" i="1" s="1"/>
  <c r="B33" i="1" s="1"/>
  <c r="L31" i="2" l="1"/>
  <c r="M31" i="2" s="1"/>
  <c r="J32" i="2" s="1"/>
  <c r="N31" i="2"/>
  <c r="AC8" i="1" s="1"/>
  <c r="AD14" i="1"/>
  <c r="AD17" i="1" s="1"/>
  <c r="C71" i="5" s="1"/>
  <c r="I77" i="5" s="1"/>
  <c r="AD11" i="1"/>
  <c r="C26" i="5" s="1"/>
  <c r="I32" i="5" s="1"/>
  <c r="AM11" i="1"/>
  <c r="C37" i="5" s="1"/>
  <c r="I43" i="5" s="1"/>
  <c r="AM14" i="1"/>
  <c r="AM17" i="1" s="1"/>
  <c r="C82" i="5" s="1"/>
  <c r="I88" i="5" s="1"/>
  <c r="L41" i="2"/>
  <c r="M41" i="2" s="1"/>
  <c r="J42" i="2" s="1"/>
  <c r="N41" i="2"/>
  <c r="AL8" i="1" s="1"/>
  <c r="K11" i="1"/>
  <c r="B4" i="5" s="1"/>
  <c r="I11" i="5" s="1"/>
  <c r="K14" i="1"/>
  <c r="K17" i="1" s="1"/>
  <c r="B49" i="5" s="1"/>
  <c r="I56" i="5" s="1"/>
  <c r="T11" i="1"/>
  <c r="B15" i="5" s="1"/>
  <c r="I22" i="5" s="1"/>
  <c r="T14" i="1"/>
  <c r="T17" i="1" s="1"/>
  <c r="B60" i="5" s="1"/>
  <c r="I67" i="5" s="1"/>
  <c r="N22" i="2"/>
  <c r="S8" i="1" s="1"/>
  <c r="L22" i="2"/>
  <c r="M22" i="2" s="1"/>
  <c r="L12" i="2"/>
  <c r="M12" i="2" s="1"/>
  <c r="N12" i="2"/>
  <c r="J8" i="1" s="1"/>
  <c r="J14" i="1" s="1"/>
  <c r="J17" i="1" s="1"/>
  <c r="A49" i="5" s="1"/>
  <c r="I57" i="5" s="1"/>
  <c r="AC11" i="1" l="1"/>
  <c r="B26" i="5" s="1"/>
  <c r="I33" i="5" s="1"/>
  <c r="AC14" i="1"/>
  <c r="AC17" i="1" s="1"/>
  <c r="B71" i="5" s="1"/>
  <c r="I78" i="5" s="1"/>
  <c r="N32" i="2"/>
  <c r="AB8" i="1" s="1"/>
  <c r="L32" i="2"/>
  <c r="M32" i="2" s="1"/>
  <c r="AL14" i="1"/>
  <c r="AL17" i="1" s="1"/>
  <c r="B82" i="5" s="1"/>
  <c r="I89" i="5" s="1"/>
  <c r="AL11" i="1"/>
  <c r="B37" i="5" s="1"/>
  <c r="I44" i="5" s="1"/>
  <c r="N42" i="2"/>
  <c r="AK8" i="1" s="1"/>
  <c r="L42" i="2"/>
  <c r="M42" i="2" s="1"/>
  <c r="I58" i="5"/>
  <c r="B17" i="1" s="1"/>
  <c r="S11" i="1"/>
  <c r="A15" i="5" s="1"/>
  <c r="I23" i="5" s="1"/>
  <c r="I24" i="5" s="1"/>
  <c r="D11" i="1" s="1"/>
  <c r="D24" i="1" s="1"/>
  <c r="S14" i="1"/>
  <c r="S17" i="1" s="1"/>
  <c r="A60" i="5" s="1"/>
  <c r="I68" i="5" s="1"/>
  <c r="I69" i="5" s="1"/>
  <c r="D17" i="1" s="1"/>
  <c r="J11" i="1"/>
  <c r="A4" i="5" s="1"/>
  <c r="I12" i="5" s="1"/>
  <c r="I13" i="5" s="1"/>
  <c r="B11" i="1" s="1"/>
  <c r="B24" i="1" s="1"/>
  <c r="I8" i="1" l="1"/>
  <c r="B36" i="1" s="1"/>
  <c r="AK14" i="1"/>
  <c r="AK17" i="1" s="1"/>
  <c r="A82" i="5" s="1"/>
  <c r="I90" i="5" s="1"/>
  <c r="I91" i="5" s="1"/>
  <c r="H17" i="1" s="1"/>
  <c r="AK11" i="1"/>
  <c r="A37" i="5" s="1"/>
  <c r="I45" i="5" s="1"/>
  <c r="I46" i="5" s="1"/>
  <c r="H11" i="1" s="1"/>
  <c r="AB11" i="1"/>
  <c r="A26" i="5" s="1"/>
  <c r="I34" i="5" s="1"/>
  <c r="I35" i="5" s="1"/>
  <c r="F11" i="1" s="1"/>
  <c r="F24" i="1" s="1"/>
  <c r="AB14" i="1"/>
  <c r="AB17" i="1" s="1"/>
  <c r="A71" i="5" s="1"/>
  <c r="I79" i="5" s="1"/>
  <c r="I80" i="5" s="1"/>
  <c r="F17" i="1" s="1"/>
  <c r="AT8" i="1" l="1"/>
  <c r="AT11" i="1"/>
  <c r="F27" i="1" s="1"/>
  <c r="D27" i="1" l="1"/>
  <c r="D30" i="1" s="1"/>
  <c r="F30" i="1"/>
  <c r="B27" i="1"/>
  <c r="B30" i="1" s="1"/>
  <c r="D21" i="1"/>
  <c r="B21" i="1"/>
  <c r="F21" i="1"/>
  <c r="H27" i="1"/>
  <c r="H30" i="1" s="1"/>
  <c r="H21" i="1"/>
  <c r="H24" i="1" s="1"/>
</calcChain>
</file>

<file path=xl/sharedStrings.xml><?xml version="1.0" encoding="utf-8"?>
<sst xmlns="http://schemas.openxmlformats.org/spreadsheetml/2006/main" count="230" uniqueCount="60">
  <si>
    <t>.</t>
  </si>
  <si>
    <t>Eingabe</t>
  </si>
  <si>
    <t>Rest</t>
  </si>
  <si>
    <t>Ganzzahl</t>
  </si>
  <si>
    <t>Kommerzahl</t>
  </si>
  <si>
    <t>Basis</t>
  </si>
  <si>
    <t>Dezimalzahlen</t>
  </si>
  <si>
    <t>Dustin Ermisch Umwandler</t>
  </si>
  <si>
    <t>IPv4 - 1.Oktett</t>
  </si>
  <si>
    <t>IPv4 - 2.Oktett</t>
  </si>
  <si>
    <t>IPv4 - 4.Oktett</t>
  </si>
  <si>
    <t>IPv4 - 3.Oktett</t>
  </si>
  <si>
    <t>Subnetmaske - 1.Oktett</t>
  </si>
  <si>
    <t>Subnetmaske - 2.Oktett</t>
  </si>
  <si>
    <t>Subnetmaske - 3.Oktett</t>
  </si>
  <si>
    <t>Subnetmaske - 4.Oktett</t>
  </si>
  <si>
    <t>2^6-&gt;</t>
  </si>
  <si>
    <t>2^5-&gt;</t>
  </si>
  <si>
    <t>2^4-&gt;</t>
  </si>
  <si>
    <t>2^3-&gt;</t>
  </si>
  <si>
    <t>2^2-&gt;</t>
  </si>
  <si>
    <t>2^1-&gt;</t>
  </si>
  <si>
    <t>2^0-&gt;</t>
  </si>
  <si>
    <t>ZE</t>
  </si>
  <si>
    <t>Netzadresse - 1.Oktett</t>
  </si>
  <si>
    <t>Netzadresse - 2.Oktett</t>
  </si>
  <si>
    <t>Netzadresse - 3.Oktett</t>
  </si>
  <si>
    <t>Netzadresse - 4.Oktett</t>
  </si>
  <si>
    <t>Eingabe Subnetmaske</t>
  </si>
  <si>
    <t>Invert Subnetmaske - 1.Oktett</t>
  </si>
  <si>
    <t>Invert Subnetmaske - 2.Oktett</t>
  </si>
  <si>
    <t>Invert Subnetmaske - 3.Oktett</t>
  </si>
  <si>
    <t>Invert Subnetmaske - 4.Oktett</t>
  </si>
  <si>
    <t>Broadcast - 1.Oktett</t>
  </si>
  <si>
    <t>Broadcast - 2.Oktett</t>
  </si>
  <si>
    <t>Broadcast - 3.Oktett</t>
  </si>
  <si>
    <t>Broadcast - 4.Oktett</t>
  </si>
  <si>
    <t>Ausgabe Broadcast</t>
  </si>
  <si>
    <t>Anzahl Netzbits</t>
  </si>
  <si>
    <t>Anzahl Hostbits</t>
  </si>
  <si>
    <t>Augabe Netz ID</t>
  </si>
  <si>
    <t>Eingabe CIDR</t>
  </si>
  <si>
    <t>CIDR zu Subnetmaske</t>
  </si>
  <si>
    <t>Ausgabe Subnetmaske</t>
  </si>
  <si>
    <t>Ausgabe Subnetzmaske</t>
  </si>
  <si>
    <t>Dustin Ermisch IPv4</t>
  </si>
  <si>
    <t>UND</t>
  </si>
  <si>
    <t>ergibt</t>
  </si>
  <si>
    <t>ODER mit IPv4 Adresse ergibt</t>
  </si>
  <si>
    <t>NetzAdresse</t>
  </si>
  <si>
    <t>Broadcast</t>
  </si>
  <si>
    <t>Subnetzmaske</t>
  </si>
  <si>
    <t>Eingabe Host IPv4 Adresse</t>
  </si>
  <si>
    <t>Ausgabe erste Host ID</t>
  </si>
  <si>
    <t>Ausgabe letzte Host ID</t>
  </si>
  <si>
    <t>Ausgabe erste Host Adresse</t>
  </si>
  <si>
    <t>Ausgabe letzte Host Adresse</t>
  </si>
  <si>
    <t>Ausabe CIDR</t>
  </si>
  <si>
    <t>Ausgabe Klasse</t>
  </si>
  <si>
    <t>Maximale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</si>
</sst>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&quot;/&quot;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12" borderId="4" xfId="0" applyFill="1" applyBorder="1" applyProtection="1">
      <protection locked="0"/>
    </xf>
    <xf numFmtId="0" fontId="0" fillId="13" borderId="4" xfId="0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9" borderId="2" xfId="0" applyFill="1" applyBorder="1" applyProtection="1">
      <protection locked="0"/>
    </xf>
    <xf numFmtId="164" fontId="0" fillId="9" borderId="4" xfId="1" applyNumberFormat="1" applyFont="1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8" borderId="2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8" borderId="1" xfId="0" applyFill="1" applyBorder="1" applyProtection="1">
      <protection locked="0"/>
    </xf>
    <xf numFmtId="1" fontId="0" fillId="9" borderId="1" xfId="1" applyNumberFormat="1" applyFont="1" applyFill="1" applyBorder="1" applyProtection="1">
      <protection locked="0"/>
    </xf>
    <xf numFmtId="0" fontId="0" fillId="7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10" borderId="8" xfId="0" applyFill="1" applyBorder="1" applyProtection="1">
      <protection locked="0"/>
    </xf>
    <xf numFmtId="0" fontId="0" fillId="11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3" xfId="0" applyBorder="1" applyProtection="1">
      <protection locked="0"/>
    </xf>
    <xf numFmtId="0" fontId="0" fillId="10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2" borderId="19" xfId="0" applyFill="1" applyBorder="1" applyProtection="1">
      <protection locked="0"/>
    </xf>
    <xf numFmtId="0" fontId="0" fillId="13" borderId="19" xfId="0" applyFill="1" applyBorder="1" applyProtection="1">
      <protection locked="0"/>
    </xf>
    <xf numFmtId="0" fontId="0" fillId="11" borderId="20" xfId="0" applyFill="1" applyBorder="1" applyProtection="1">
      <protection locked="0"/>
    </xf>
    <xf numFmtId="0" fontId="0" fillId="10" borderId="12" xfId="0" applyFill="1" applyBorder="1" applyProtection="1">
      <protection locked="0"/>
    </xf>
    <xf numFmtId="0" fontId="0" fillId="12" borderId="13" xfId="0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0" fillId="21" borderId="25" xfId="0" applyFill="1" applyBorder="1" applyProtection="1">
      <protection locked="0"/>
    </xf>
    <xf numFmtId="0" fontId="0" fillId="21" borderId="19" xfId="0" applyFill="1" applyBorder="1" applyProtection="1">
      <protection locked="0"/>
    </xf>
    <xf numFmtId="0" fontId="0" fillId="21" borderId="26" xfId="0" applyFill="1" applyBorder="1" applyProtection="1">
      <protection locked="0"/>
    </xf>
    <xf numFmtId="0" fontId="0" fillId="21" borderId="13" xfId="0" applyFill="1" applyBorder="1" applyProtection="1">
      <protection locked="0"/>
    </xf>
    <xf numFmtId="0" fontId="0" fillId="21" borderId="24" xfId="0" applyFill="1" applyBorder="1" applyProtection="1">
      <protection locked="0"/>
    </xf>
    <xf numFmtId="0" fontId="0" fillId="21" borderId="14" xfId="0" applyFill="1" applyBorder="1" applyProtection="1">
      <protection locked="0"/>
    </xf>
    <xf numFmtId="0" fontId="0" fillId="15" borderId="18" xfId="0" applyFill="1" applyBorder="1" applyProtection="1">
      <protection locked="0"/>
    </xf>
    <xf numFmtId="0" fontId="0" fillId="16" borderId="19" xfId="0" applyFill="1" applyBorder="1" applyProtection="1">
      <protection locked="0"/>
    </xf>
    <xf numFmtId="0" fontId="0" fillId="17" borderId="19" xfId="0" applyFill="1" applyBorder="1" applyProtection="1">
      <protection locked="0"/>
    </xf>
    <xf numFmtId="0" fontId="0" fillId="0" borderId="27" xfId="0" applyBorder="1" applyAlignment="1" applyProtection="1">
      <protection locked="0"/>
    </xf>
    <xf numFmtId="165" fontId="0" fillId="6" borderId="28" xfId="0" applyNumberFormat="1" applyFill="1" applyBorder="1" applyAlignment="1" applyProtection="1">
      <alignment horizontal="center"/>
      <protection locked="0"/>
    </xf>
    <xf numFmtId="0" fontId="0" fillId="11" borderId="14" xfId="0" applyFill="1" applyBorder="1" applyProtection="1">
      <protection locked="0"/>
    </xf>
    <xf numFmtId="0" fontId="0" fillId="19" borderId="20" xfId="0" applyFill="1" applyBorder="1" applyProtection="1">
      <protection locked="0"/>
    </xf>
    <xf numFmtId="0" fontId="0" fillId="21" borderId="18" xfId="0" applyFill="1" applyBorder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165" fontId="0" fillId="0" borderId="0" xfId="0" applyNumberForma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alignment horizontal="center"/>
    </xf>
    <xf numFmtId="0" fontId="0" fillId="8" borderId="0" xfId="0" applyFill="1" applyBorder="1" applyAlignment="1" applyProtection="1">
      <alignment horizontal="center"/>
    </xf>
    <xf numFmtId="0" fontId="0" fillId="18" borderId="23" xfId="0" applyFill="1" applyBorder="1" applyAlignment="1" applyProtection="1">
      <alignment horizontal="center"/>
      <protection locked="0"/>
    </xf>
    <xf numFmtId="0" fontId="0" fillId="18" borderId="16" xfId="0" applyFill="1" applyBorder="1" applyAlignment="1" applyProtection="1">
      <alignment horizontal="center"/>
      <protection locked="0"/>
    </xf>
    <xf numFmtId="0" fontId="0" fillId="18" borderId="17" xfId="0" applyFill="1" applyBorder="1" applyAlignment="1" applyProtection="1">
      <alignment horizontal="center"/>
      <protection locked="0"/>
    </xf>
    <xf numFmtId="0" fontId="0" fillId="10" borderId="29" xfId="0" applyFill="1" applyBorder="1" applyAlignment="1" applyProtection="1">
      <alignment horizontal="center"/>
      <protection locked="0"/>
    </xf>
    <xf numFmtId="0" fontId="0" fillId="10" borderId="22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3" borderId="23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13" borderId="21" xfId="0" applyFill="1" applyBorder="1" applyAlignment="1" applyProtection="1">
      <alignment horizontal="center"/>
      <protection locked="0"/>
    </xf>
    <xf numFmtId="0" fontId="0" fillId="11" borderId="23" xfId="0" applyFill="1" applyBorder="1" applyAlignment="1" applyProtection="1">
      <alignment horizontal="center"/>
      <protection locked="0"/>
    </xf>
    <xf numFmtId="0" fontId="0" fillId="11" borderId="16" xfId="0" applyFill="1" applyBorder="1" applyAlignment="1" applyProtection="1">
      <alignment horizontal="center"/>
      <protection locked="0"/>
    </xf>
    <xf numFmtId="0" fontId="0" fillId="11" borderId="17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13" borderId="17" xfId="0" applyFill="1" applyBorder="1" applyAlignment="1" applyProtection="1">
      <alignment horizontal="center"/>
      <protection locked="0"/>
    </xf>
    <xf numFmtId="0" fontId="0" fillId="15" borderId="15" xfId="0" applyFill="1" applyBorder="1" applyAlignment="1" applyProtection="1">
      <alignment horizontal="center"/>
      <protection locked="0"/>
    </xf>
    <xf numFmtId="0" fontId="0" fillId="15" borderId="16" xfId="0" applyFill="1" applyBorder="1" applyAlignment="1" applyProtection="1">
      <alignment horizontal="center"/>
      <protection locked="0"/>
    </xf>
    <xf numFmtId="0" fontId="0" fillId="15" borderId="21" xfId="0" applyFill="1" applyBorder="1" applyAlignment="1" applyProtection="1">
      <alignment horizontal="center"/>
      <protection locked="0"/>
    </xf>
    <xf numFmtId="0" fontId="0" fillId="16" borderId="23" xfId="0" applyFill="1" applyBorder="1" applyAlignment="1" applyProtection="1">
      <alignment horizontal="center"/>
      <protection locked="0"/>
    </xf>
    <xf numFmtId="0" fontId="0" fillId="16" borderId="16" xfId="0" applyFill="1" applyBorder="1" applyAlignment="1" applyProtection="1">
      <alignment horizontal="center"/>
      <protection locked="0"/>
    </xf>
    <xf numFmtId="0" fontId="0" fillId="16" borderId="21" xfId="0" applyFill="1" applyBorder="1" applyAlignment="1" applyProtection="1">
      <alignment horizontal="center"/>
      <protection locked="0"/>
    </xf>
    <xf numFmtId="0" fontId="0" fillId="17" borderId="23" xfId="0" applyFill="1" applyBorder="1" applyAlignment="1" applyProtection="1">
      <alignment horizontal="center"/>
      <protection locked="0"/>
    </xf>
    <xf numFmtId="0" fontId="0" fillId="17" borderId="16" xfId="0" applyFill="1" applyBorder="1" applyAlignment="1" applyProtection="1">
      <alignment horizontal="center"/>
      <protection locked="0"/>
    </xf>
    <xf numFmtId="0" fontId="0" fillId="17" borderId="21" xfId="0" applyFill="1" applyBorder="1" applyAlignment="1" applyProtection="1">
      <alignment horizontal="center"/>
      <protection locked="0"/>
    </xf>
    <xf numFmtId="0" fontId="0" fillId="20" borderId="12" xfId="0" applyFill="1" applyBorder="1" applyAlignment="1" applyProtection="1">
      <alignment horizontal="center"/>
      <protection locked="0"/>
    </xf>
    <xf numFmtId="0" fontId="0" fillId="20" borderId="13" xfId="0" applyFill="1" applyBorder="1" applyAlignment="1" applyProtection="1">
      <alignment horizontal="center"/>
      <protection locked="0"/>
    </xf>
    <xf numFmtId="0" fontId="0" fillId="20" borderId="14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0" fillId="13" borderId="4" xfId="0" applyFill="1" applyBorder="1" applyAlignment="1" applyProtection="1">
      <alignment horizontal="center"/>
      <protection locked="0"/>
    </xf>
    <xf numFmtId="0" fontId="0" fillId="13" borderId="9" xfId="0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165" fontId="0" fillId="6" borderId="33" xfId="0" applyNumberFormat="1" applyFill="1" applyBorder="1" applyAlignment="1" applyProtection="1">
      <alignment horizontal="center"/>
      <protection locked="0"/>
    </xf>
    <xf numFmtId="165" fontId="0" fillId="6" borderId="5" xfId="0" applyNumberFormat="1" applyFill="1" applyBorder="1" applyAlignment="1" applyProtection="1">
      <alignment horizontal="center"/>
      <protection locked="0"/>
    </xf>
    <xf numFmtId="165" fontId="0" fillId="6" borderId="34" xfId="0" applyNumberForma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8" borderId="2" xfId="0" applyFill="1" applyBorder="1" applyAlignment="1" applyProtection="1">
      <alignment horizontal="center"/>
    </xf>
    <xf numFmtId="0" fontId="0" fillId="8" borderId="3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2">
    <cellStyle name="Komma" xfId="1" builtinId="3"/>
    <cellStyle name="Standard" xfId="0" builtinId="0"/>
  </cellStyles>
  <dxfs count="384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3300"/>
      <color rgb="FF66FF33"/>
      <color rgb="FF33CCFF"/>
      <color rgb="FFFF0066"/>
      <color rgb="FFCC6600"/>
      <color rgb="FF993300"/>
      <color rgb="FFFF0000"/>
      <color rgb="FFA50021"/>
      <color rgb="FF66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Z36"/>
  <sheetViews>
    <sheetView tabSelected="1" zoomScale="90" zoomScaleNormal="90" workbookViewId="0">
      <selection activeCell="O29" sqref="O29"/>
    </sheetView>
  </sheetViews>
  <sheetFormatPr baseColWidth="10" defaultColWidth="11.5703125" defaultRowHeight="15" x14ac:dyDescent="0.25"/>
  <cols>
    <col min="1" max="1" width="3" style="1" customWidth="1"/>
    <col min="2" max="2" width="4.7109375" style="1" customWidth="1"/>
    <col min="3" max="3" width="1.5703125" style="1" customWidth="1"/>
    <col min="4" max="4" width="4.85546875" style="1" customWidth="1"/>
    <col min="5" max="5" width="1.5703125" style="1" customWidth="1"/>
    <col min="6" max="6" width="5.7109375" style="1" customWidth="1"/>
    <col min="7" max="7" width="1.5703125" style="1" customWidth="1"/>
    <col min="8" max="8" width="5.5703125" style="1" customWidth="1"/>
    <col min="9" max="9" width="11.7109375" style="1" customWidth="1"/>
    <col min="10" max="10" width="4.7109375" style="1" customWidth="1"/>
    <col min="11" max="18" width="3.140625" style="1" customWidth="1"/>
    <col min="19" max="19" width="4.28515625" style="1" customWidth="1"/>
    <col min="20" max="27" width="3.140625" style="1" customWidth="1"/>
    <col min="28" max="28" width="4.42578125" style="1" customWidth="1"/>
    <col min="29" max="35" width="3.140625" style="1" customWidth="1"/>
    <col min="36" max="36" width="2.7109375" style="1" customWidth="1"/>
    <col min="37" max="37" width="3.7109375" style="1" customWidth="1"/>
    <col min="38" max="43" width="3.140625" style="1" customWidth="1"/>
    <col min="44" max="44" width="3.42578125" style="1" customWidth="1"/>
    <col min="45" max="45" width="5.28515625" style="1" customWidth="1"/>
    <col min="46" max="46" width="4.28515625" style="1" customWidth="1"/>
    <col min="47" max="47" width="1.5703125" style="1" customWidth="1"/>
    <col min="48" max="48" width="4.28515625" style="1" customWidth="1"/>
    <col min="49" max="49" width="1.5703125" style="1" customWidth="1"/>
    <col min="50" max="50" width="4.28515625" style="1" customWidth="1"/>
    <col min="51" max="51" width="1.5703125" style="1" customWidth="1"/>
    <col min="52" max="52" width="4.28515625" style="1" customWidth="1"/>
    <col min="53" max="53" width="3.5703125" style="1" customWidth="1"/>
    <col min="54" max="54" width="5" style="1" customWidth="1"/>
    <col min="55" max="55" width="3.42578125" style="1" customWidth="1"/>
    <col min="56" max="16384" width="11.5703125" style="1"/>
  </cols>
  <sheetData>
    <row r="1" spans="1:50" x14ac:dyDescent="0.25">
      <c r="A1" s="61" t="s">
        <v>45</v>
      </c>
      <c r="B1" s="62"/>
      <c r="C1" s="62"/>
      <c r="D1" s="62"/>
      <c r="E1" s="62"/>
      <c r="F1" s="62"/>
      <c r="G1" s="62"/>
      <c r="H1" s="62"/>
    </row>
    <row r="3" spans="1:50" ht="15.75" thickBot="1" x14ac:dyDescent="0.3"/>
    <row r="4" spans="1:50" x14ac:dyDescent="0.25">
      <c r="B4" s="75" t="s">
        <v>52</v>
      </c>
      <c r="C4" s="70"/>
      <c r="D4" s="70"/>
      <c r="E4" s="70"/>
      <c r="F4" s="70"/>
      <c r="G4" s="70"/>
      <c r="H4" s="76"/>
      <c r="I4" s="28"/>
      <c r="J4" s="66" t="s">
        <v>8</v>
      </c>
      <c r="K4" s="67"/>
      <c r="L4" s="67"/>
      <c r="M4" s="67"/>
      <c r="N4" s="67"/>
      <c r="O4" s="67"/>
      <c r="P4" s="67"/>
      <c r="Q4" s="67"/>
      <c r="R4" s="24"/>
      <c r="S4" s="68" t="s">
        <v>9</v>
      </c>
      <c r="T4" s="68"/>
      <c r="U4" s="68"/>
      <c r="V4" s="68"/>
      <c r="W4" s="68"/>
      <c r="X4" s="68"/>
      <c r="Y4" s="68"/>
      <c r="Z4" s="68"/>
      <c r="AA4" s="24"/>
      <c r="AB4" s="69" t="s">
        <v>11</v>
      </c>
      <c r="AC4" s="70"/>
      <c r="AD4" s="70"/>
      <c r="AE4" s="70"/>
      <c r="AF4" s="70"/>
      <c r="AG4" s="70"/>
      <c r="AH4" s="70"/>
      <c r="AI4" s="71"/>
      <c r="AJ4" s="24"/>
      <c r="AK4" s="72" t="s">
        <v>10</v>
      </c>
      <c r="AL4" s="73"/>
      <c r="AM4" s="73"/>
      <c r="AN4" s="73"/>
      <c r="AO4" s="73"/>
      <c r="AP4" s="73"/>
      <c r="AQ4" s="73"/>
      <c r="AR4" s="74"/>
    </row>
    <row r="5" spans="1:50" ht="15.75" thickBot="1" x14ac:dyDescent="0.3">
      <c r="B5" s="36">
        <v>67</v>
      </c>
      <c r="C5" s="30" t="s">
        <v>0</v>
      </c>
      <c r="D5" s="37">
        <v>88</v>
      </c>
      <c r="E5" s="30" t="s">
        <v>0</v>
      </c>
      <c r="F5" s="38">
        <v>99</v>
      </c>
      <c r="G5" s="30" t="s">
        <v>0</v>
      </c>
      <c r="H5" s="50">
        <v>66</v>
      </c>
      <c r="I5" s="28"/>
      <c r="J5" s="52">
        <f>Oktett!G12</f>
        <v>0</v>
      </c>
      <c r="K5" s="40">
        <f>Oktett!G11</f>
        <v>1</v>
      </c>
      <c r="L5" s="40">
        <f>Oktett!G10</f>
        <v>0</v>
      </c>
      <c r="M5" s="41">
        <f>Oktett!G9</f>
        <v>0</v>
      </c>
      <c r="N5" s="42">
        <f>Oktett!G8</f>
        <v>0</v>
      </c>
      <c r="O5" s="42">
        <f>Oktett!G7</f>
        <v>0</v>
      </c>
      <c r="P5" s="42">
        <f>Oktett!G6</f>
        <v>1</v>
      </c>
      <c r="Q5" s="43">
        <f>Oktett!G5</f>
        <v>1</v>
      </c>
      <c r="R5" s="30"/>
      <c r="S5" s="39">
        <f>Oktett!G22</f>
        <v>0</v>
      </c>
      <c r="T5" s="40">
        <f>Oktett!G21</f>
        <v>1</v>
      </c>
      <c r="U5" s="40">
        <f>Oktett!G20</f>
        <v>0</v>
      </c>
      <c r="V5" s="41">
        <f>Oktett!G19</f>
        <v>1</v>
      </c>
      <c r="W5" s="42">
        <f>Oktett!G18</f>
        <v>1</v>
      </c>
      <c r="X5" s="42">
        <f>Oktett!G17</f>
        <v>0</v>
      </c>
      <c r="Y5" s="42">
        <f>Oktett!G16</f>
        <v>0</v>
      </c>
      <c r="Z5" s="43">
        <f>Oktett!G15</f>
        <v>0</v>
      </c>
      <c r="AA5" s="30"/>
      <c r="AB5" s="39">
        <f>Oktett!G32</f>
        <v>0</v>
      </c>
      <c r="AC5" s="40">
        <f>Oktett!G31</f>
        <v>1</v>
      </c>
      <c r="AD5" s="40">
        <f>Oktett!G30</f>
        <v>1</v>
      </c>
      <c r="AE5" s="41">
        <f>Oktett!G29</f>
        <v>0</v>
      </c>
      <c r="AF5" s="42">
        <f>Oktett!G28</f>
        <v>0</v>
      </c>
      <c r="AG5" s="42">
        <f>Oktett!G27</f>
        <v>0</v>
      </c>
      <c r="AH5" s="42">
        <f>Oktett!G26</f>
        <v>1</v>
      </c>
      <c r="AI5" s="43">
        <f>Oktett!G25</f>
        <v>1</v>
      </c>
      <c r="AJ5" s="30"/>
      <c r="AK5" s="39">
        <f>Oktett!G42</f>
        <v>0</v>
      </c>
      <c r="AL5" s="40">
        <f>Oktett!G41</f>
        <v>1</v>
      </c>
      <c r="AM5" s="40">
        <f>Oktett!G40</f>
        <v>0</v>
      </c>
      <c r="AN5" s="41">
        <f>Oktett!G39</f>
        <v>0</v>
      </c>
      <c r="AO5" s="42">
        <f>Oktett!G38</f>
        <v>0</v>
      </c>
      <c r="AP5" s="42">
        <f>Oktett!G37</f>
        <v>0</v>
      </c>
      <c r="AQ5" s="42">
        <f>Oktett!G36</f>
        <v>1</v>
      </c>
      <c r="AR5" s="44">
        <f>Oktett!G35</f>
        <v>0</v>
      </c>
    </row>
    <row r="6" spans="1:50" ht="15.75" thickBot="1" x14ac:dyDescent="0.3">
      <c r="I6" s="28"/>
      <c r="J6" s="57" t="s">
        <v>46</v>
      </c>
      <c r="K6" s="57"/>
      <c r="L6" s="57"/>
      <c r="M6" s="57"/>
      <c r="N6" s="57"/>
      <c r="O6" s="57"/>
      <c r="P6" s="57"/>
      <c r="Q6" s="57"/>
      <c r="S6" s="57" t="s">
        <v>46</v>
      </c>
      <c r="T6" s="57"/>
      <c r="U6" s="57"/>
      <c r="V6" s="57"/>
      <c r="W6" s="57"/>
      <c r="X6" s="57"/>
      <c r="Y6" s="57"/>
      <c r="Z6" s="57"/>
      <c r="AB6" s="57" t="s">
        <v>46</v>
      </c>
      <c r="AC6" s="57"/>
      <c r="AD6" s="57"/>
      <c r="AE6" s="57"/>
      <c r="AF6" s="57"/>
      <c r="AG6" s="57"/>
      <c r="AH6" s="57"/>
      <c r="AI6" s="57"/>
      <c r="AK6" s="57" t="s">
        <v>46</v>
      </c>
      <c r="AL6" s="57"/>
      <c r="AM6" s="57"/>
      <c r="AN6" s="57"/>
      <c r="AO6" s="57"/>
      <c r="AP6" s="57"/>
      <c r="AQ6" s="57"/>
      <c r="AR6" s="57"/>
    </row>
    <row r="7" spans="1:50" x14ac:dyDescent="0.25">
      <c r="B7" s="89" t="s">
        <v>28</v>
      </c>
      <c r="C7" s="90"/>
      <c r="D7" s="90"/>
      <c r="E7" s="90"/>
      <c r="F7" s="90"/>
      <c r="G7" s="90"/>
      <c r="H7" s="91"/>
      <c r="I7" s="48" t="s">
        <v>57</v>
      </c>
      <c r="J7" s="77" t="s">
        <v>12</v>
      </c>
      <c r="K7" s="78"/>
      <c r="L7" s="78"/>
      <c r="M7" s="78"/>
      <c r="N7" s="78"/>
      <c r="O7" s="78"/>
      <c r="P7" s="78"/>
      <c r="Q7" s="79"/>
      <c r="R7" s="24"/>
      <c r="S7" s="80" t="s">
        <v>13</v>
      </c>
      <c r="T7" s="81"/>
      <c r="U7" s="81"/>
      <c r="V7" s="81"/>
      <c r="W7" s="81"/>
      <c r="X7" s="81"/>
      <c r="Y7" s="81"/>
      <c r="Z7" s="82"/>
      <c r="AA7" s="24"/>
      <c r="AB7" s="83" t="s">
        <v>14</v>
      </c>
      <c r="AC7" s="84"/>
      <c r="AD7" s="84"/>
      <c r="AE7" s="84"/>
      <c r="AF7" s="84"/>
      <c r="AG7" s="84"/>
      <c r="AH7" s="84"/>
      <c r="AI7" s="85"/>
      <c r="AJ7" s="24"/>
      <c r="AK7" s="63" t="s">
        <v>15</v>
      </c>
      <c r="AL7" s="64"/>
      <c r="AM7" s="64"/>
      <c r="AN7" s="64"/>
      <c r="AO7" s="64"/>
      <c r="AP7" s="64"/>
      <c r="AQ7" s="64"/>
      <c r="AR7" s="65"/>
      <c r="AT7" s="89" t="s">
        <v>38</v>
      </c>
      <c r="AU7" s="90"/>
      <c r="AV7" s="90"/>
      <c r="AW7" s="90"/>
      <c r="AX7" s="91"/>
    </row>
    <row r="8" spans="1:50" ht="15.75" thickBot="1" x14ac:dyDescent="0.3">
      <c r="B8" s="45">
        <f>AT27</f>
        <v>255</v>
      </c>
      <c r="C8" s="32" t="s">
        <v>0</v>
      </c>
      <c r="D8" s="46">
        <f>AV27</f>
        <v>255</v>
      </c>
      <c r="E8" s="32" t="s">
        <v>0</v>
      </c>
      <c r="F8" s="47">
        <f>AX27</f>
        <v>254</v>
      </c>
      <c r="G8" s="32" t="s">
        <v>0</v>
      </c>
      <c r="H8" s="51">
        <f>AZ27</f>
        <v>0</v>
      </c>
      <c r="I8" s="49">
        <f>J8+K8+L8+M8+N8+O8+P8+Q8+S8+T8+U8+V8+W8+X8+Y8+Z8+AB8+AC8+AD8+AE8+AF8+AG8+AH8+AI8+AK8+AL8+AM8+AN8+AO8+AP8+AQ8+AR8</f>
        <v>23</v>
      </c>
      <c r="J8" s="52">
        <f>Oktett!N12</f>
        <v>1</v>
      </c>
      <c r="K8" s="40">
        <f>Oktett!N11</f>
        <v>1</v>
      </c>
      <c r="L8" s="40">
        <f>Oktett!N10</f>
        <v>1</v>
      </c>
      <c r="M8" s="41">
        <f>Oktett!N9</f>
        <v>1</v>
      </c>
      <c r="N8" s="42">
        <f>Oktett!N8</f>
        <v>1</v>
      </c>
      <c r="O8" s="42">
        <f>Oktett!N7</f>
        <v>1</v>
      </c>
      <c r="P8" s="42">
        <f>Oktett!N6</f>
        <v>1</v>
      </c>
      <c r="Q8" s="43">
        <f>Oktett!N5</f>
        <v>1</v>
      </c>
      <c r="R8" s="30"/>
      <c r="S8" s="39">
        <f>Oktett!N22</f>
        <v>1</v>
      </c>
      <c r="T8" s="40">
        <f>Oktett!N21</f>
        <v>1</v>
      </c>
      <c r="U8" s="40">
        <f>Oktett!N20</f>
        <v>1</v>
      </c>
      <c r="V8" s="41">
        <f>Oktett!N19</f>
        <v>1</v>
      </c>
      <c r="W8" s="42">
        <f>Oktett!N18</f>
        <v>1</v>
      </c>
      <c r="X8" s="42">
        <f>Oktett!N17</f>
        <v>1</v>
      </c>
      <c r="Y8" s="42">
        <f>Oktett!N16</f>
        <v>1</v>
      </c>
      <c r="Z8" s="43">
        <f>Oktett!N15</f>
        <v>1</v>
      </c>
      <c r="AA8" s="30"/>
      <c r="AB8" s="39">
        <f>Oktett!N32</f>
        <v>1</v>
      </c>
      <c r="AC8" s="40">
        <f>Oktett!N31</f>
        <v>1</v>
      </c>
      <c r="AD8" s="40">
        <f>Oktett!N30</f>
        <v>1</v>
      </c>
      <c r="AE8" s="41">
        <f>Oktett!N29</f>
        <v>1</v>
      </c>
      <c r="AF8" s="42">
        <f>Oktett!N28</f>
        <v>1</v>
      </c>
      <c r="AG8" s="42">
        <f>Oktett!N27</f>
        <v>1</v>
      </c>
      <c r="AH8" s="42">
        <f>Oktett!N26</f>
        <v>1</v>
      </c>
      <c r="AI8" s="43">
        <f>Oktett!N25</f>
        <v>0</v>
      </c>
      <c r="AJ8" s="30"/>
      <c r="AK8" s="39">
        <f>Oktett!N42</f>
        <v>0</v>
      </c>
      <c r="AL8" s="40">
        <f>Oktett!N41</f>
        <v>0</v>
      </c>
      <c r="AM8" s="40">
        <f>Oktett!N40</f>
        <v>0</v>
      </c>
      <c r="AN8" s="41">
        <f>Oktett!N39</f>
        <v>0</v>
      </c>
      <c r="AO8" s="42">
        <f>Oktett!N38</f>
        <v>0</v>
      </c>
      <c r="AP8" s="42">
        <f>Oktett!N37</f>
        <v>0</v>
      </c>
      <c r="AQ8" s="42">
        <f>Oktett!N36</f>
        <v>0</v>
      </c>
      <c r="AR8" s="44">
        <f>Oktett!N35</f>
        <v>0</v>
      </c>
      <c r="AT8" s="95">
        <f>I8</f>
        <v>23</v>
      </c>
      <c r="AU8" s="96"/>
      <c r="AV8" s="96"/>
      <c r="AW8" s="96"/>
      <c r="AX8" s="97"/>
    </row>
    <row r="9" spans="1:50" ht="15.75" thickBot="1" x14ac:dyDescent="0.3">
      <c r="J9" s="57" t="s">
        <v>47</v>
      </c>
      <c r="K9" s="57"/>
      <c r="L9" s="57"/>
      <c r="M9" s="57"/>
      <c r="N9" s="57"/>
      <c r="O9" s="57"/>
      <c r="P9" s="57"/>
      <c r="Q9" s="57"/>
      <c r="S9" s="57" t="s">
        <v>47</v>
      </c>
      <c r="T9" s="57"/>
      <c r="U9" s="57"/>
      <c r="V9" s="57"/>
      <c r="W9" s="57"/>
      <c r="X9" s="57"/>
      <c r="Y9" s="57"/>
      <c r="Z9" s="57"/>
      <c r="AB9" s="57" t="s">
        <v>47</v>
      </c>
      <c r="AC9" s="57"/>
      <c r="AD9" s="57"/>
      <c r="AE9" s="57"/>
      <c r="AF9" s="57"/>
      <c r="AG9" s="57"/>
      <c r="AH9" s="57"/>
      <c r="AI9" s="57"/>
      <c r="AK9" s="57" t="s">
        <v>47</v>
      </c>
      <c r="AL9" s="57"/>
      <c r="AM9" s="57"/>
      <c r="AN9" s="57"/>
      <c r="AO9" s="57"/>
      <c r="AP9" s="57"/>
      <c r="AQ9" s="57"/>
      <c r="AR9" s="57"/>
    </row>
    <row r="10" spans="1:50" x14ac:dyDescent="0.25">
      <c r="B10" s="92" t="s">
        <v>40</v>
      </c>
      <c r="C10" s="93"/>
      <c r="D10" s="93"/>
      <c r="E10" s="93"/>
      <c r="F10" s="93"/>
      <c r="G10" s="93"/>
      <c r="H10" s="94"/>
      <c r="I10" s="28"/>
      <c r="J10" s="66" t="s">
        <v>24</v>
      </c>
      <c r="K10" s="67"/>
      <c r="L10" s="67"/>
      <c r="M10" s="67"/>
      <c r="N10" s="67"/>
      <c r="O10" s="67"/>
      <c r="P10" s="67"/>
      <c r="Q10" s="67"/>
      <c r="R10" s="24"/>
      <c r="S10" s="68" t="s">
        <v>25</v>
      </c>
      <c r="T10" s="68"/>
      <c r="U10" s="68"/>
      <c r="V10" s="68"/>
      <c r="W10" s="68"/>
      <c r="X10" s="68"/>
      <c r="Y10" s="68"/>
      <c r="Z10" s="68"/>
      <c r="AA10" s="24"/>
      <c r="AB10" s="69" t="s">
        <v>26</v>
      </c>
      <c r="AC10" s="70"/>
      <c r="AD10" s="70"/>
      <c r="AE10" s="70"/>
      <c r="AF10" s="70"/>
      <c r="AG10" s="70"/>
      <c r="AH10" s="70"/>
      <c r="AI10" s="71"/>
      <c r="AJ10" s="24"/>
      <c r="AK10" s="72" t="s">
        <v>27</v>
      </c>
      <c r="AL10" s="73"/>
      <c r="AM10" s="73"/>
      <c r="AN10" s="73"/>
      <c r="AO10" s="73"/>
      <c r="AP10" s="73"/>
      <c r="AQ10" s="73"/>
      <c r="AR10" s="74"/>
      <c r="AT10" s="89" t="s">
        <v>39</v>
      </c>
      <c r="AU10" s="90"/>
      <c r="AV10" s="90"/>
      <c r="AW10" s="90"/>
      <c r="AX10" s="91"/>
    </row>
    <row r="11" spans="1:50" ht="15.75" thickBot="1" x14ac:dyDescent="0.3">
      <c r="B11" s="36">
        <f>'Binär zu Dezimal'!I13</f>
        <v>67</v>
      </c>
      <c r="C11" s="30" t="s">
        <v>0</v>
      </c>
      <c r="D11" s="37">
        <f>'Binär zu Dezimal'!I24</f>
        <v>88</v>
      </c>
      <c r="E11" s="30" t="s">
        <v>0</v>
      </c>
      <c r="F11" s="38">
        <f>'Binär zu Dezimal'!I35</f>
        <v>98</v>
      </c>
      <c r="G11" s="30" t="s">
        <v>0</v>
      </c>
      <c r="H11" s="50">
        <f>'Binär zu Dezimal'!I46</f>
        <v>0</v>
      </c>
      <c r="I11" s="56"/>
      <c r="J11" s="52">
        <f>IF(AND(J5=1,J8=1),1,0)</f>
        <v>0</v>
      </c>
      <c r="K11" s="40">
        <f t="shared" ref="K11:AR11" si="0">IF(AND(K5=1,K8=1),1,0)</f>
        <v>1</v>
      </c>
      <c r="L11" s="40">
        <f t="shared" si="0"/>
        <v>0</v>
      </c>
      <c r="M11" s="41">
        <f t="shared" si="0"/>
        <v>0</v>
      </c>
      <c r="N11" s="42">
        <f t="shared" si="0"/>
        <v>0</v>
      </c>
      <c r="O11" s="42">
        <f t="shared" si="0"/>
        <v>0</v>
      </c>
      <c r="P11" s="42">
        <f t="shared" si="0"/>
        <v>1</v>
      </c>
      <c r="Q11" s="43">
        <f t="shared" si="0"/>
        <v>1</v>
      </c>
      <c r="R11" s="30"/>
      <c r="S11" s="39">
        <f t="shared" si="0"/>
        <v>0</v>
      </c>
      <c r="T11" s="40">
        <f t="shared" si="0"/>
        <v>1</v>
      </c>
      <c r="U11" s="40">
        <f t="shared" si="0"/>
        <v>0</v>
      </c>
      <c r="V11" s="41">
        <f t="shared" si="0"/>
        <v>1</v>
      </c>
      <c r="W11" s="42">
        <f t="shared" si="0"/>
        <v>1</v>
      </c>
      <c r="X11" s="42">
        <f t="shared" si="0"/>
        <v>0</v>
      </c>
      <c r="Y11" s="42">
        <f t="shared" si="0"/>
        <v>0</v>
      </c>
      <c r="Z11" s="43">
        <f t="shared" si="0"/>
        <v>0</v>
      </c>
      <c r="AA11" s="30"/>
      <c r="AB11" s="39">
        <f t="shared" si="0"/>
        <v>0</v>
      </c>
      <c r="AC11" s="40">
        <f t="shared" si="0"/>
        <v>1</v>
      </c>
      <c r="AD11" s="40">
        <f t="shared" si="0"/>
        <v>1</v>
      </c>
      <c r="AE11" s="41">
        <f t="shared" si="0"/>
        <v>0</v>
      </c>
      <c r="AF11" s="42">
        <f t="shared" si="0"/>
        <v>0</v>
      </c>
      <c r="AG11" s="42">
        <f t="shared" si="0"/>
        <v>0</v>
      </c>
      <c r="AH11" s="42">
        <f t="shared" si="0"/>
        <v>1</v>
      </c>
      <c r="AI11" s="43">
        <f t="shared" si="0"/>
        <v>0</v>
      </c>
      <c r="AJ11" s="30"/>
      <c r="AK11" s="39">
        <f t="shared" si="0"/>
        <v>0</v>
      </c>
      <c r="AL11" s="40">
        <f t="shared" si="0"/>
        <v>0</v>
      </c>
      <c r="AM11" s="40">
        <f t="shared" si="0"/>
        <v>0</v>
      </c>
      <c r="AN11" s="41">
        <f t="shared" si="0"/>
        <v>0</v>
      </c>
      <c r="AO11" s="42">
        <f t="shared" si="0"/>
        <v>0</v>
      </c>
      <c r="AP11" s="42">
        <f t="shared" si="0"/>
        <v>0</v>
      </c>
      <c r="AQ11" s="42">
        <f t="shared" si="0"/>
        <v>0</v>
      </c>
      <c r="AR11" s="44">
        <f t="shared" si="0"/>
        <v>0</v>
      </c>
      <c r="AT11" s="86">
        <f>32-I8</f>
        <v>9</v>
      </c>
      <c r="AU11" s="87"/>
      <c r="AV11" s="87"/>
      <c r="AW11" s="87"/>
      <c r="AX11" s="88"/>
    </row>
    <row r="12" spans="1:50" ht="15.75" thickBot="1" x14ac:dyDescent="0.3"/>
    <row r="13" spans="1:50" x14ac:dyDescent="0.25">
      <c r="J13" s="77" t="s">
        <v>29</v>
      </c>
      <c r="K13" s="78"/>
      <c r="L13" s="78"/>
      <c r="M13" s="78"/>
      <c r="N13" s="78"/>
      <c r="O13" s="78"/>
      <c r="P13" s="78"/>
      <c r="Q13" s="79"/>
      <c r="R13" s="24"/>
      <c r="S13" s="80" t="s">
        <v>30</v>
      </c>
      <c r="T13" s="81"/>
      <c r="U13" s="81"/>
      <c r="V13" s="81"/>
      <c r="W13" s="81"/>
      <c r="X13" s="81"/>
      <c r="Y13" s="81"/>
      <c r="Z13" s="82"/>
      <c r="AA13" s="24"/>
      <c r="AB13" s="83" t="s">
        <v>31</v>
      </c>
      <c r="AC13" s="84"/>
      <c r="AD13" s="84"/>
      <c r="AE13" s="84"/>
      <c r="AF13" s="84"/>
      <c r="AG13" s="84"/>
      <c r="AH13" s="84"/>
      <c r="AI13" s="85"/>
      <c r="AJ13" s="24"/>
      <c r="AK13" s="63" t="s">
        <v>32</v>
      </c>
      <c r="AL13" s="64"/>
      <c r="AM13" s="64"/>
      <c r="AN13" s="64"/>
      <c r="AO13" s="64"/>
      <c r="AP13" s="64"/>
      <c r="AQ13" s="64"/>
      <c r="AR13" s="65"/>
    </row>
    <row r="14" spans="1:50" ht="15.75" thickBot="1" x14ac:dyDescent="0.3">
      <c r="J14" s="52">
        <f>IF(J8=1,0,1)</f>
        <v>0</v>
      </c>
      <c r="K14" s="40">
        <f t="shared" ref="K14:AR14" si="1">IF(K8=1,0,1)</f>
        <v>0</v>
      </c>
      <c r="L14" s="40">
        <f t="shared" si="1"/>
        <v>0</v>
      </c>
      <c r="M14" s="41">
        <f t="shared" si="1"/>
        <v>0</v>
      </c>
      <c r="N14" s="42">
        <f t="shared" si="1"/>
        <v>0</v>
      </c>
      <c r="O14" s="42">
        <f t="shared" si="1"/>
        <v>0</v>
      </c>
      <c r="P14" s="42">
        <f t="shared" si="1"/>
        <v>0</v>
      </c>
      <c r="Q14" s="43">
        <f t="shared" si="1"/>
        <v>0</v>
      </c>
      <c r="R14" s="30"/>
      <c r="S14" s="39">
        <f t="shared" si="1"/>
        <v>0</v>
      </c>
      <c r="T14" s="40">
        <f t="shared" si="1"/>
        <v>0</v>
      </c>
      <c r="U14" s="40">
        <f t="shared" si="1"/>
        <v>0</v>
      </c>
      <c r="V14" s="41">
        <f t="shared" si="1"/>
        <v>0</v>
      </c>
      <c r="W14" s="42">
        <f t="shared" si="1"/>
        <v>0</v>
      </c>
      <c r="X14" s="42">
        <f t="shared" si="1"/>
        <v>0</v>
      </c>
      <c r="Y14" s="42">
        <f t="shared" si="1"/>
        <v>0</v>
      </c>
      <c r="Z14" s="43">
        <f t="shared" si="1"/>
        <v>0</v>
      </c>
      <c r="AA14" s="30"/>
      <c r="AB14" s="39">
        <f t="shared" si="1"/>
        <v>0</v>
      </c>
      <c r="AC14" s="40">
        <f t="shared" si="1"/>
        <v>0</v>
      </c>
      <c r="AD14" s="40">
        <f t="shared" si="1"/>
        <v>0</v>
      </c>
      <c r="AE14" s="41">
        <f t="shared" si="1"/>
        <v>0</v>
      </c>
      <c r="AF14" s="42">
        <f t="shared" si="1"/>
        <v>0</v>
      </c>
      <c r="AG14" s="42">
        <f t="shared" si="1"/>
        <v>0</v>
      </c>
      <c r="AH14" s="42">
        <f t="shared" si="1"/>
        <v>0</v>
      </c>
      <c r="AI14" s="43">
        <f t="shared" si="1"/>
        <v>1</v>
      </c>
      <c r="AJ14" s="30"/>
      <c r="AK14" s="39">
        <f t="shared" si="1"/>
        <v>1</v>
      </c>
      <c r="AL14" s="40">
        <f t="shared" si="1"/>
        <v>1</v>
      </c>
      <c r="AM14" s="40">
        <f t="shared" si="1"/>
        <v>1</v>
      </c>
      <c r="AN14" s="41">
        <f t="shared" si="1"/>
        <v>1</v>
      </c>
      <c r="AO14" s="42">
        <f t="shared" si="1"/>
        <v>1</v>
      </c>
      <c r="AP14" s="42">
        <f t="shared" si="1"/>
        <v>1</v>
      </c>
      <c r="AQ14" s="42">
        <f t="shared" si="1"/>
        <v>1</v>
      </c>
      <c r="AR14" s="44">
        <f t="shared" si="1"/>
        <v>1</v>
      </c>
    </row>
    <row r="15" spans="1:50" ht="15.75" thickBot="1" x14ac:dyDescent="0.3">
      <c r="I15" s="28"/>
      <c r="J15" s="57" t="s">
        <v>48</v>
      </c>
      <c r="K15" s="57"/>
      <c r="L15" s="57"/>
      <c r="M15" s="57"/>
      <c r="N15" s="57"/>
      <c r="O15" s="57"/>
      <c r="P15" s="57"/>
      <c r="Q15" s="57"/>
      <c r="S15" s="57" t="s">
        <v>48</v>
      </c>
      <c r="T15" s="57"/>
      <c r="U15" s="57"/>
      <c r="V15" s="57"/>
      <c r="W15" s="57"/>
      <c r="X15" s="57"/>
      <c r="Y15" s="57"/>
      <c r="Z15" s="57"/>
      <c r="AB15" s="57" t="s">
        <v>48</v>
      </c>
      <c r="AC15" s="57"/>
      <c r="AD15" s="57"/>
      <c r="AE15" s="57"/>
      <c r="AF15" s="57"/>
      <c r="AG15" s="57"/>
      <c r="AH15" s="57"/>
      <c r="AI15" s="57"/>
      <c r="AK15" s="57" t="s">
        <v>48</v>
      </c>
      <c r="AL15" s="57"/>
      <c r="AM15" s="57"/>
      <c r="AN15" s="57"/>
      <c r="AO15" s="57"/>
      <c r="AP15" s="57"/>
      <c r="AQ15" s="57"/>
      <c r="AR15" s="57"/>
    </row>
    <row r="16" spans="1:50" x14ac:dyDescent="0.25">
      <c r="B16" s="75" t="s">
        <v>37</v>
      </c>
      <c r="C16" s="70"/>
      <c r="D16" s="70"/>
      <c r="E16" s="70"/>
      <c r="F16" s="70"/>
      <c r="G16" s="70"/>
      <c r="H16" s="76"/>
      <c r="I16" s="28"/>
      <c r="J16" s="66" t="s">
        <v>33</v>
      </c>
      <c r="K16" s="67"/>
      <c r="L16" s="67"/>
      <c r="M16" s="67"/>
      <c r="N16" s="67"/>
      <c r="O16" s="67"/>
      <c r="P16" s="67"/>
      <c r="Q16" s="67"/>
      <c r="R16" s="24"/>
      <c r="S16" s="68" t="s">
        <v>34</v>
      </c>
      <c r="T16" s="68"/>
      <c r="U16" s="68"/>
      <c r="V16" s="68"/>
      <c r="W16" s="68"/>
      <c r="X16" s="68"/>
      <c r="Y16" s="68"/>
      <c r="Z16" s="68"/>
      <c r="AA16" s="24"/>
      <c r="AB16" s="69" t="s">
        <v>35</v>
      </c>
      <c r="AC16" s="70"/>
      <c r="AD16" s="70"/>
      <c r="AE16" s="70"/>
      <c r="AF16" s="70"/>
      <c r="AG16" s="70"/>
      <c r="AH16" s="70"/>
      <c r="AI16" s="71"/>
      <c r="AJ16" s="24"/>
      <c r="AK16" s="72" t="s">
        <v>36</v>
      </c>
      <c r="AL16" s="73"/>
      <c r="AM16" s="73"/>
      <c r="AN16" s="73"/>
      <c r="AO16" s="73"/>
      <c r="AP16" s="73"/>
      <c r="AQ16" s="73"/>
      <c r="AR16" s="74"/>
    </row>
    <row r="17" spans="2:52" ht="15.75" thickBot="1" x14ac:dyDescent="0.3">
      <c r="B17" s="36">
        <f>'Binär zu Dezimal'!I58</f>
        <v>67</v>
      </c>
      <c r="C17" s="30" t="s">
        <v>0</v>
      </c>
      <c r="D17" s="37">
        <f>'Binär zu Dezimal'!I69</f>
        <v>88</v>
      </c>
      <c r="E17" s="30" t="s">
        <v>0</v>
      </c>
      <c r="F17" s="38">
        <f>'Binär zu Dezimal'!I80</f>
        <v>99</v>
      </c>
      <c r="G17" s="30" t="s">
        <v>0</v>
      </c>
      <c r="H17" s="50">
        <f>'Binär zu Dezimal'!I91</f>
        <v>255</v>
      </c>
      <c r="I17" s="28"/>
      <c r="J17" s="52">
        <f>IF(OR(J5=1,J14=1),1,0)</f>
        <v>0</v>
      </c>
      <c r="K17" s="40">
        <f t="shared" ref="K17:AR17" si="2">IF(OR(K5=1,K14=1),1,0)</f>
        <v>1</v>
      </c>
      <c r="L17" s="40">
        <f t="shared" si="2"/>
        <v>0</v>
      </c>
      <c r="M17" s="41">
        <f t="shared" si="2"/>
        <v>0</v>
      </c>
      <c r="N17" s="42">
        <f t="shared" si="2"/>
        <v>0</v>
      </c>
      <c r="O17" s="42">
        <f t="shared" si="2"/>
        <v>0</v>
      </c>
      <c r="P17" s="42">
        <f t="shared" si="2"/>
        <v>1</v>
      </c>
      <c r="Q17" s="43">
        <f t="shared" si="2"/>
        <v>1</v>
      </c>
      <c r="R17" s="30"/>
      <c r="S17" s="39">
        <f t="shared" si="2"/>
        <v>0</v>
      </c>
      <c r="T17" s="40">
        <f t="shared" si="2"/>
        <v>1</v>
      </c>
      <c r="U17" s="40">
        <f t="shared" si="2"/>
        <v>0</v>
      </c>
      <c r="V17" s="41">
        <f t="shared" si="2"/>
        <v>1</v>
      </c>
      <c r="W17" s="42">
        <f t="shared" si="2"/>
        <v>1</v>
      </c>
      <c r="X17" s="42">
        <f t="shared" si="2"/>
        <v>0</v>
      </c>
      <c r="Y17" s="42">
        <f t="shared" si="2"/>
        <v>0</v>
      </c>
      <c r="Z17" s="43">
        <f t="shared" si="2"/>
        <v>0</v>
      </c>
      <c r="AA17" s="30"/>
      <c r="AB17" s="39">
        <f t="shared" si="2"/>
        <v>0</v>
      </c>
      <c r="AC17" s="40">
        <f t="shared" si="2"/>
        <v>1</v>
      </c>
      <c r="AD17" s="40">
        <f t="shared" si="2"/>
        <v>1</v>
      </c>
      <c r="AE17" s="41">
        <f t="shared" si="2"/>
        <v>0</v>
      </c>
      <c r="AF17" s="42">
        <f t="shared" si="2"/>
        <v>0</v>
      </c>
      <c r="AG17" s="42">
        <f t="shared" si="2"/>
        <v>0</v>
      </c>
      <c r="AH17" s="42">
        <f t="shared" si="2"/>
        <v>1</v>
      </c>
      <c r="AI17" s="43">
        <f t="shared" si="2"/>
        <v>1</v>
      </c>
      <c r="AJ17" s="30"/>
      <c r="AK17" s="39">
        <f t="shared" si="2"/>
        <v>1</v>
      </c>
      <c r="AL17" s="40">
        <f t="shared" si="2"/>
        <v>1</v>
      </c>
      <c r="AM17" s="40">
        <f t="shared" si="2"/>
        <v>1</v>
      </c>
      <c r="AN17" s="41">
        <f t="shared" si="2"/>
        <v>1</v>
      </c>
      <c r="AO17" s="42">
        <f t="shared" si="2"/>
        <v>1</v>
      </c>
      <c r="AP17" s="42">
        <f t="shared" si="2"/>
        <v>1</v>
      </c>
      <c r="AQ17" s="42">
        <f t="shared" si="2"/>
        <v>1</v>
      </c>
      <c r="AR17" s="44">
        <f t="shared" si="2"/>
        <v>1</v>
      </c>
    </row>
    <row r="18" spans="2:52" x14ac:dyDescent="0.25">
      <c r="I18" s="28"/>
    </row>
    <row r="19" spans="2:52" ht="15.75" thickBot="1" x14ac:dyDescent="0.3"/>
    <row r="20" spans="2:52" ht="15.75" thickBot="1" x14ac:dyDescent="0.3">
      <c r="B20" s="92" t="s">
        <v>53</v>
      </c>
      <c r="C20" s="93"/>
      <c r="D20" s="93"/>
      <c r="E20" s="93"/>
      <c r="F20" s="93"/>
      <c r="G20" s="93"/>
      <c r="H20" s="94"/>
    </row>
    <row r="21" spans="2:52" ht="15.75" thickBot="1" x14ac:dyDescent="0.3">
      <c r="B21" s="25">
        <f>IF(AT11&gt;=1,0,0)</f>
        <v>0</v>
      </c>
      <c r="C21" s="2" t="s">
        <v>0</v>
      </c>
      <c r="D21" s="3">
        <f>IF(AT11&gt;=1,0,0)</f>
        <v>0</v>
      </c>
      <c r="E21" s="2" t="s">
        <v>0</v>
      </c>
      <c r="F21" s="4">
        <f>IF(AT11&gt;=1,0,0)</f>
        <v>0</v>
      </c>
      <c r="G21" s="2" t="s">
        <v>0</v>
      </c>
      <c r="H21" s="26">
        <f>IF(AT11&gt;=1,1+H11,0)</f>
        <v>1</v>
      </c>
      <c r="J21" s="58" t="s">
        <v>42</v>
      </c>
      <c r="K21" s="59"/>
      <c r="L21" s="59"/>
      <c r="M21" s="59"/>
      <c r="N21" s="59"/>
      <c r="O21" s="60"/>
    </row>
    <row r="22" spans="2:52" ht="15.75" thickBot="1" x14ac:dyDescent="0.3">
      <c r="B22" s="27"/>
      <c r="C22" s="28"/>
      <c r="D22" s="28"/>
      <c r="E22" s="28"/>
      <c r="F22" s="28"/>
      <c r="G22" s="28"/>
      <c r="H22" s="29"/>
    </row>
    <row r="23" spans="2:52" x14ac:dyDescent="0.25">
      <c r="B23" s="98" t="s">
        <v>55</v>
      </c>
      <c r="C23" s="99"/>
      <c r="D23" s="99"/>
      <c r="E23" s="99"/>
      <c r="F23" s="99"/>
      <c r="G23" s="99"/>
      <c r="H23" s="100"/>
      <c r="J23" s="89" t="s">
        <v>41</v>
      </c>
      <c r="K23" s="90"/>
      <c r="L23" s="90"/>
      <c r="M23" s="91"/>
    </row>
    <row r="24" spans="2:52" ht="15.75" thickBot="1" x14ac:dyDescent="0.3">
      <c r="B24" s="31">
        <f>B11</f>
        <v>67</v>
      </c>
      <c r="C24" s="32" t="s">
        <v>0</v>
      </c>
      <c r="D24" s="33">
        <f>D11</f>
        <v>88</v>
      </c>
      <c r="E24" s="32" t="s">
        <v>0</v>
      </c>
      <c r="F24" s="34">
        <f>F11</f>
        <v>98</v>
      </c>
      <c r="G24" s="32" t="s">
        <v>0</v>
      </c>
      <c r="H24" s="35">
        <f>H21</f>
        <v>1</v>
      </c>
      <c r="J24" s="104">
        <v>23</v>
      </c>
      <c r="K24" s="105"/>
      <c r="L24" s="105"/>
      <c r="M24" s="106"/>
    </row>
    <row r="25" spans="2:52" ht="15.75" thickBot="1" x14ac:dyDescent="0.3">
      <c r="J25" s="101" t="s">
        <v>44</v>
      </c>
      <c r="K25" s="102"/>
      <c r="L25" s="102"/>
      <c r="M25" s="102"/>
      <c r="N25" s="102"/>
      <c r="O25" s="103"/>
    </row>
    <row r="26" spans="2:52" x14ac:dyDescent="0.25">
      <c r="B26" s="92" t="s">
        <v>54</v>
      </c>
      <c r="C26" s="93"/>
      <c r="D26" s="93"/>
      <c r="E26" s="93"/>
      <c r="F26" s="93"/>
      <c r="G26" s="93"/>
      <c r="H26" s="94"/>
      <c r="J26" s="77" t="s">
        <v>12</v>
      </c>
      <c r="K26" s="78"/>
      <c r="L26" s="78"/>
      <c r="M26" s="78"/>
      <c r="N26" s="78"/>
      <c r="O26" s="78"/>
      <c r="P26" s="78"/>
      <c r="Q26" s="79"/>
      <c r="R26" s="24"/>
      <c r="S26" s="80" t="s">
        <v>13</v>
      </c>
      <c r="T26" s="81"/>
      <c r="U26" s="81"/>
      <c r="V26" s="81"/>
      <c r="W26" s="81"/>
      <c r="X26" s="81"/>
      <c r="Y26" s="81"/>
      <c r="Z26" s="82"/>
      <c r="AA26" s="24"/>
      <c r="AB26" s="83" t="s">
        <v>14</v>
      </c>
      <c r="AC26" s="84"/>
      <c r="AD26" s="84"/>
      <c r="AE26" s="84"/>
      <c r="AF26" s="84"/>
      <c r="AG26" s="84"/>
      <c r="AH26" s="84"/>
      <c r="AI26" s="85"/>
      <c r="AJ26" s="24"/>
      <c r="AK26" s="63" t="s">
        <v>15</v>
      </c>
      <c r="AL26" s="64"/>
      <c r="AM26" s="64"/>
      <c r="AN26" s="64"/>
      <c r="AO26" s="64"/>
      <c r="AP26" s="64"/>
      <c r="AQ26" s="64"/>
      <c r="AR26" s="65"/>
      <c r="AT26" s="54" t="s">
        <v>43</v>
      </c>
      <c r="AU26" s="53"/>
      <c r="AV26" s="53"/>
      <c r="AW26" s="53"/>
      <c r="AX26" s="53"/>
      <c r="AY26" s="53"/>
      <c r="AZ26" s="55"/>
    </row>
    <row r="27" spans="2:52" ht="15.75" thickBot="1" x14ac:dyDescent="0.3">
      <c r="B27" s="25">
        <f>IF($AT$11=25,1+B11,IF($AT$11=26,B11+2,IF($AT$11=27,B11+6,IF($AT$11=28,B11+14,IF($AT$11=29,B11+30,IF($AT$11=30,B11+62,IF($AT$11=31,B11+126,IF($AT$11=32,B11+254,0))))))))</f>
        <v>0</v>
      </c>
      <c r="C27" s="2" t="s">
        <v>0</v>
      </c>
      <c r="D27" s="3">
        <f>IF($AT$11=17,1+D11,IF($AT$11=18,D11+3,IF($AT$11=19,D11+7,IF($AT$11=20,D11+15,IF($AT$11=21,D11+31,IF($AT$11=22,D11+63,IF($AT$11=23,D11+127,IF($AT$11=24,D11+255,IF(AT11&gt;24,255,0)))))))))</f>
        <v>0</v>
      </c>
      <c r="E27" s="2" t="s">
        <v>0</v>
      </c>
      <c r="F27" s="4">
        <f>IF($AT$11=9,1+F11,IF($AT$11=10,F11+3,IF($AT$11=11,F11+7,IF($AT$11=12,F11+15,IF($AT$11=13,F11+31,IF($AT$11=14,F11+63,IF($AT$11=15,F11+127,IF($AT$11=16,F11+255,IF($AT$11&gt;16,255,0)))))))))</f>
        <v>99</v>
      </c>
      <c r="G27" s="2" t="s">
        <v>0</v>
      </c>
      <c r="H27" s="26">
        <f>IF($AT$11=1,1+H11,IF($AT$11=2,H11+2,IF($AT$11=3,H11+6,IF($AT$11=4,H11+14,IF($AT$11=5,H11+30,IF($AT$11=6,H11+62,IF($AT$11=7,H11+126,IF($AT$11=8,H11+254,IF(AT11&gt;8,254,0)))))))))</f>
        <v>254</v>
      </c>
      <c r="J27" s="52">
        <f>IF($J$24&gt;=1,1,0)</f>
        <v>1</v>
      </c>
      <c r="K27" s="40">
        <f>IF($J$24&gt;=2,1,0)</f>
        <v>1</v>
      </c>
      <c r="L27" s="40">
        <f>IF($J$24&gt;=3,1,0)</f>
        <v>1</v>
      </c>
      <c r="M27" s="41">
        <f>IF($J$24&gt;=4,1,0)</f>
        <v>1</v>
      </c>
      <c r="N27" s="42">
        <f>IF($J$24&gt;=5,1,0)</f>
        <v>1</v>
      </c>
      <c r="O27" s="42">
        <f>IF($J$24&gt;=6,1,0)</f>
        <v>1</v>
      </c>
      <c r="P27" s="42">
        <f>IF($J$24&gt;=7,1,0)</f>
        <v>1</v>
      </c>
      <c r="Q27" s="43">
        <f>IF($J$24&gt;=8,1,0)</f>
        <v>1</v>
      </c>
      <c r="R27" s="30"/>
      <c r="S27" s="39">
        <f>IF($J$24&gt;=9,1,0)</f>
        <v>1</v>
      </c>
      <c r="T27" s="40">
        <f>IF($J$24&gt;=10,1,0)</f>
        <v>1</v>
      </c>
      <c r="U27" s="40">
        <f>IF($J$24&gt;=11,1,0)</f>
        <v>1</v>
      </c>
      <c r="V27" s="41">
        <f>IF($J$24&gt;=12,1,0)</f>
        <v>1</v>
      </c>
      <c r="W27" s="42">
        <f>IF($J$24&gt;=13,1,0)</f>
        <v>1</v>
      </c>
      <c r="X27" s="42">
        <f>IF($J$24&gt;=14,1,0)</f>
        <v>1</v>
      </c>
      <c r="Y27" s="42">
        <f>IF($J$24&gt;=15,1,0)</f>
        <v>1</v>
      </c>
      <c r="Z27" s="43">
        <f>IF($J$24&gt;=16,1,0)</f>
        <v>1</v>
      </c>
      <c r="AA27" s="30"/>
      <c r="AB27" s="39">
        <f>IF($J$24&gt;=17,1,0)</f>
        <v>1</v>
      </c>
      <c r="AC27" s="40">
        <f>IF($J$24&gt;=18,1,0)</f>
        <v>1</v>
      </c>
      <c r="AD27" s="40">
        <f>IF($J$24&gt;=19,1,0)</f>
        <v>1</v>
      </c>
      <c r="AE27" s="41">
        <f>IF($J$24&gt;=20,1,0)</f>
        <v>1</v>
      </c>
      <c r="AF27" s="42">
        <f>IF($J$24&gt;=21,1,0)</f>
        <v>1</v>
      </c>
      <c r="AG27" s="42">
        <f>IF($J$24&gt;=22,1,0)</f>
        <v>1</v>
      </c>
      <c r="AH27" s="42">
        <f>IF($J$24&gt;=23,1,0)</f>
        <v>1</v>
      </c>
      <c r="AI27" s="43">
        <f>IF($J$24&gt;=24,1,0)</f>
        <v>0</v>
      </c>
      <c r="AJ27" s="30"/>
      <c r="AK27" s="39">
        <f>IF($J$24&gt;=25,1,0)</f>
        <v>0</v>
      </c>
      <c r="AL27" s="40">
        <f>IF($J$24&gt;=26,1,0)</f>
        <v>0</v>
      </c>
      <c r="AM27" s="40">
        <f>IF($J$24&gt;=27,1,0)</f>
        <v>0</v>
      </c>
      <c r="AN27" s="41">
        <f>IF($J$24&gt;=28,1,0)</f>
        <v>0</v>
      </c>
      <c r="AO27" s="42">
        <f>IF($J$24&gt;=29,1,0)</f>
        <v>0</v>
      </c>
      <c r="AP27" s="42">
        <f>IF($J$24&gt;=30,1,0)</f>
        <v>0</v>
      </c>
      <c r="AQ27" s="42">
        <f>IF($J$24&gt;=31,1,0)</f>
        <v>0</v>
      </c>
      <c r="AR27" s="44">
        <f>IF($J$24&gt;=32,1,0)</f>
        <v>0</v>
      </c>
      <c r="AT27" s="45">
        <f>'Binär zu Dezimal'!I102</f>
        <v>255</v>
      </c>
      <c r="AU27" s="32" t="s">
        <v>0</v>
      </c>
      <c r="AV27" s="46">
        <f>'Binär zu Dezimal'!I113</f>
        <v>255</v>
      </c>
      <c r="AW27" s="32" t="s">
        <v>0</v>
      </c>
      <c r="AX27" s="47">
        <f>'Binär zu Dezimal'!I124</f>
        <v>254</v>
      </c>
      <c r="AY27" s="32" t="s">
        <v>0</v>
      </c>
      <c r="AZ27" s="51">
        <f>'Binär zu Dezimal'!I135</f>
        <v>0</v>
      </c>
    </row>
    <row r="28" spans="2:52" x14ac:dyDescent="0.25">
      <c r="B28" s="27"/>
      <c r="C28" s="28"/>
      <c r="D28" s="28"/>
      <c r="E28" s="28"/>
      <c r="F28" s="28"/>
      <c r="G28" s="28"/>
      <c r="H28" s="29"/>
    </row>
    <row r="29" spans="2:52" x14ac:dyDescent="0.25">
      <c r="B29" s="98" t="s">
        <v>56</v>
      </c>
      <c r="C29" s="99"/>
      <c r="D29" s="99"/>
      <c r="E29" s="99"/>
      <c r="F29" s="99"/>
      <c r="G29" s="99"/>
      <c r="H29" s="100"/>
    </row>
    <row r="30" spans="2:52" ht="15.75" thickBot="1" x14ac:dyDescent="0.3">
      <c r="B30" s="31">
        <f>IF(B27=0,B5,B27)</f>
        <v>67</v>
      </c>
      <c r="C30" s="32" t="s">
        <v>0</v>
      </c>
      <c r="D30" s="33">
        <f>IF(D27=0,D5,D27)</f>
        <v>88</v>
      </c>
      <c r="E30" s="32" t="s">
        <v>0</v>
      </c>
      <c r="F30" s="34">
        <f>IF(F27=0,F5,F27)</f>
        <v>99</v>
      </c>
      <c r="G30" s="32" t="s">
        <v>0</v>
      </c>
      <c r="H30" s="35">
        <f>H27</f>
        <v>254</v>
      </c>
    </row>
    <row r="31" spans="2:52" ht="15.75" thickBot="1" x14ac:dyDescent="0.3"/>
    <row r="32" spans="2:52" x14ac:dyDescent="0.25">
      <c r="B32" s="89" t="s">
        <v>58</v>
      </c>
      <c r="C32" s="90"/>
      <c r="D32" s="90"/>
      <c r="E32" s="90"/>
      <c r="F32" s="90"/>
      <c r="G32" s="90"/>
      <c r="H32" s="91"/>
    </row>
    <row r="33" spans="2:8" ht="15.75" thickBot="1" x14ac:dyDescent="0.3">
      <c r="B33" s="107" t="str">
        <f>IF(J5=0,"A",IF(AND(J5=1,K5=0),"B",IF(AND(J5=1,K5=1,L5=0),"C",IF(AND(J5=1,K5=1,L5=1,M5=0),"D",IF(AND(J5=1,K5=1,L5=1,M5=1),"E","individuelle")))))</f>
        <v>A</v>
      </c>
      <c r="C33" s="108"/>
      <c r="D33" s="108"/>
      <c r="E33" s="108"/>
      <c r="F33" s="108"/>
      <c r="G33" s="108"/>
      <c r="H33" s="109"/>
    </row>
    <row r="35" spans="2:8" x14ac:dyDescent="0.25">
      <c r="B35" s="112" t="s">
        <v>59</v>
      </c>
      <c r="C35" s="112"/>
      <c r="D35" s="112"/>
      <c r="E35" s="112"/>
      <c r="F35" s="112"/>
      <c r="G35" s="112"/>
      <c r="H35" s="112"/>
    </row>
    <row r="36" spans="2:8" x14ac:dyDescent="0.25">
      <c r="B36" s="113">
        <f>(2^(32-I8))-2</f>
        <v>510</v>
      </c>
      <c r="C36" s="112"/>
      <c r="D36" s="112"/>
      <c r="E36" s="112"/>
      <c r="F36" s="112"/>
      <c r="G36" s="112"/>
      <c r="H36" s="112"/>
    </row>
  </sheetData>
  <sheetProtection algorithmName="SHA-512" hashValue="JMTqg1ZSHyRFxjGauioDhCbK4QiN/x2j0mnfwQ8VO2q4bKjekdqFZO6FU5kkMS+Ru9i3n4Qw24T+qvyc/Bdhvw==" saltValue="JpSMz1HWz3DLOxkS7Hw6ww==" spinCount="100000" sheet="1" objects="1" scenarios="1" formatCells="0" formatColumns="0" formatRows="0" selectLockedCells="1"/>
  <mergeCells count="57">
    <mergeCell ref="B35:H35"/>
    <mergeCell ref="B36:H36"/>
    <mergeCell ref="B32:H32"/>
    <mergeCell ref="B33:H33"/>
    <mergeCell ref="B29:H29"/>
    <mergeCell ref="B7:H7"/>
    <mergeCell ref="AB26:AI26"/>
    <mergeCell ref="J15:Q15"/>
    <mergeCell ref="S15:Z15"/>
    <mergeCell ref="AB15:AI15"/>
    <mergeCell ref="AK26:AR26"/>
    <mergeCell ref="B16:H16"/>
    <mergeCell ref="B20:H20"/>
    <mergeCell ref="B23:H23"/>
    <mergeCell ref="B26:H26"/>
    <mergeCell ref="J23:M23"/>
    <mergeCell ref="J25:O25"/>
    <mergeCell ref="J24:M24"/>
    <mergeCell ref="J26:Q26"/>
    <mergeCell ref="S26:Z26"/>
    <mergeCell ref="AT11:AX11"/>
    <mergeCell ref="AT7:AX7"/>
    <mergeCell ref="AT10:AX10"/>
    <mergeCell ref="B10:H10"/>
    <mergeCell ref="J13:Q13"/>
    <mergeCell ref="S13:Z13"/>
    <mergeCell ref="AB13:AI13"/>
    <mergeCell ref="AK13:AR13"/>
    <mergeCell ref="AK10:AR10"/>
    <mergeCell ref="J9:Q9"/>
    <mergeCell ref="S9:Z9"/>
    <mergeCell ref="AB9:AI9"/>
    <mergeCell ref="AK9:AR9"/>
    <mergeCell ref="AT8:AX8"/>
    <mergeCell ref="AB7:AI7"/>
    <mergeCell ref="J4:Q4"/>
    <mergeCell ref="S4:Z4"/>
    <mergeCell ref="J10:Q10"/>
    <mergeCell ref="S10:Z10"/>
    <mergeCell ref="AB10:AI10"/>
    <mergeCell ref="AB4:AI4"/>
    <mergeCell ref="AK15:AR15"/>
    <mergeCell ref="AK6:AR6"/>
    <mergeCell ref="J21:O21"/>
    <mergeCell ref="A1:H1"/>
    <mergeCell ref="AK7:AR7"/>
    <mergeCell ref="J16:Q16"/>
    <mergeCell ref="S16:Z16"/>
    <mergeCell ref="AB16:AI16"/>
    <mergeCell ref="AK16:AR16"/>
    <mergeCell ref="J6:Q6"/>
    <mergeCell ref="S6:Z6"/>
    <mergeCell ref="AB6:AI6"/>
    <mergeCell ref="B4:H4"/>
    <mergeCell ref="AK4:AR4"/>
    <mergeCell ref="J7:Q7"/>
    <mergeCell ref="S7:Z7"/>
  </mergeCells>
  <conditionalFormatting sqref="AR5">
    <cfRule type="expression" dxfId="383" priority="394">
      <formula>AND($AT$11&gt;=1)</formula>
    </cfRule>
    <cfRule type="expression" dxfId="382" priority="395">
      <formula>$AT$8&gt;=32</formula>
    </cfRule>
  </conditionalFormatting>
  <conditionalFormatting sqref="AQ5">
    <cfRule type="expression" dxfId="381" priority="390">
      <formula>AND($AT$11&gt;=2)</formula>
    </cfRule>
    <cfRule type="expression" dxfId="380" priority="391">
      <formula>$AT$8&gt;=31</formula>
    </cfRule>
  </conditionalFormatting>
  <conditionalFormatting sqref="AP5">
    <cfRule type="expression" dxfId="379" priority="388">
      <formula>AND($AT$11&gt;=3)</formula>
    </cfRule>
    <cfRule type="expression" dxfId="378" priority="389">
      <formula>$AT$8&gt;=30</formula>
    </cfRule>
  </conditionalFormatting>
  <conditionalFormatting sqref="AO5">
    <cfRule type="expression" dxfId="377" priority="385">
      <formula>$AT$8&gt;=29</formula>
    </cfRule>
    <cfRule type="expression" dxfId="376" priority="386">
      <formula>AND($AT$11&gt;=4)</formula>
    </cfRule>
  </conditionalFormatting>
  <conditionalFormatting sqref="AN5">
    <cfRule type="expression" dxfId="375" priority="382">
      <formula>AND($AT$11&gt;=5)</formula>
    </cfRule>
    <cfRule type="expression" dxfId="374" priority="383">
      <formula>$AT$8&gt;=28</formula>
    </cfRule>
  </conditionalFormatting>
  <conditionalFormatting sqref="AM5">
    <cfRule type="expression" dxfId="373" priority="380">
      <formula>AND($AT$11&gt;=6)</formula>
    </cfRule>
    <cfRule type="expression" dxfId="372" priority="381">
      <formula>$AT$8&gt;=26</formula>
    </cfRule>
  </conditionalFormatting>
  <conditionalFormatting sqref="AL5">
    <cfRule type="expression" dxfId="371" priority="378">
      <formula>AND($AT$11&gt;=7)</formula>
    </cfRule>
    <cfRule type="expression" dxfId="370" priority="379">
      <formula>$AT$8&gt;=26</formula>
    </cfRule>
  </conditionalFormatting>
  <conditionalFormatting sqref="AK5">
    <cfRule type="expression" dxfId="369" priority="376">
      <formula>AND($AT$11&gt;=8)</formula>
    </cfRule>
    <cfRule type="expression" dxfId="368" priority="377">
      <formula>$AT$8&gt;=25</formula>
    </cfRule>
  </conditionalFormatting>
  <conditionalFormatting sqref="AI5">
    <cfRule type="expression" dxfId="367" priority="374">
      <formula>AND($AT$11&gt;=9)</formula>
    </cfRule>
    <cfRule type="expression" dxfId="366" priority="375">
      <formula>$AT$8&gt;=24</formula>
    </cfRule>
  </conditionalFormatting>
  <conditionalFormatting sqref="AH5">
    <cfRule type="expression" dxfId="365" priority="372">
      <formula>AND($AT$11&gt;=10)</formula>
    </cfRule>
    <cfRule type="expression" dxfId="364" priority="373">
      <formula>$AT$8&gt;=23</formula>
    </cfRule>
  </conditionalFormatting>
  <conditionalFormatting sqref="AG5">
    <cfRule type="expression" dxfId="363" priority="370">
      <formula>AND($AT$11&gt;=11)</formula>
    </cfRule>
    <cfRule type="expression" dxfId="362" priority="371">
      <formula>$AT$8&gt;=22</formula>
    </cfRule>
  </conditionalFormatting>
  <conditionalFormatting sqref="AF5">
    <cfRule type="expression" dxfId="361" priority="368">
      <formula>AND($AT$11&gt;=12)</formula>
    </cfRule>
    <cfRule type="expression" dxfId="360" priority="369">
      <formula>$AT$8&gt;=21</formula>
    </cfRule>
  </conditionalFormatting>
  <conditionalFormatting sqref="AE5">
    <cfRule type="expression" dxfId="359" priority="366">
      <formula>AND($AT$11&gt;=13)</formula>
    </cfRule>
    <cfRule type="expression" dxfId="358" priority="367">
      <formula>$AT$8&gt;=20</formula>
    </cfRule>
  </conditionalFormatting>
  <conditionalFormatting sqref="AD5">
    <cfRule type="expression" dxfId="357" priority="364">
      <formula>AND($AT$11&gt;=14)</formula>
    </cfRule>
    <cfRule type="expression" dxfId="356" priority="365">
      <formula>$AT$8&gt;=19</formula>
    </cfRule>
  </conditionalFormatting>
  <conditionalFormatting sqref="AC5">
    <cfRule type="expression" dxfId="355" priority="362">
      <formula>AND($AT$11&gt;=15)</formula>
    </cfRule>
    <cfRule type="expression" dxfId="354" priority="363">
      <formula>$AT$8&gt;=18</formula>
    </cfRule>
  </conditionalFormatting>
  <conditionalFormatting sqref="AB5">
    <cfRule type="expression" dxfId="353" priority="360">
      <formula>AND($AT$11&gt;=16)</formula>
    </cfRule>
    <cfRule type="expression" dxfId="352" priority="361">
      <formula>$AT$8&gt;=17</formula>
    </cfRule>
  </conditionalFormatting>
  <conditionalFormatting sqref="Z5">
    <cfRule type="expression" dxfId="351" priority="358">
      <formula>AND($AT$11&gt;=17)</formula>
    </cfRule>
    <cfRule type="expression" dxfId="350" priority="359">
      <formula>$AT$8&gt;=16</formula>
    </cfRule>
  </conditionalFormatting>
  <conditionalFormatting sqref="Y5">
    <cfRule type="expression" dxfId="349" priority="356">
      <formula>AND($AT$11&gt;=18)</formula>
    </cfRule>
    <cfRule type="expression" dxfId="348" priority="357">
      <formula>$AT$8&gt;=15</formula>
    </cfRule>
  </conditionalFormatting>
  <conditionalFormatting sqref="X5">
    <cfRule type="expression" dxfId="347" priority="354">
      <formula>AND($AT$11&gt;=19)</formula>
    </cfRule>
    <cfRule type="expression" dxfId="346" priority="355">
      <formula>$AT$8&gt;=14</formula>
    </cfRule>
  </conditionalFormatting>
  <conditionalFormatting sqref="W5">
    <cfRule type="expression" dxfId="345" priority="352">
      <formula>AND($AT$11&gt;=20)</formula>
    </cfRule>
    <cfRule type="expression" dxfId="344" priority="353">
      <formula>$AT$8&gt;=13</formula>
    </cfRule>
  </conditionalFormatting>
  <conditionalFormatting sqref="V5">
    <cfRule type="expression" dxfId="343" priority="347">
      <formula>AND($AT$11&gt;=21)</formula>
    </cfRule>
    <cfRule type="expression" dxfId="342" priority="348">
      <formula>$AT$8&gt;=12</formula>
    </cfRule>
  </conditionalFormatting>
  <conditionalFormatting sqref="U5">
    <cfRule type="expression" dxfId="341" priority="345">
      <formula>AND($AT$11&gt;=22)</formula>
    </cfRule>
    <cfRule type="expression" dxfId="340" priority="346">
      <formula>$AT$8&gt;=11</formula>
    </cfRule>
  </conditionalFormatting>
  <conditionalFormatting sqref="T5">
    <cfRule type="expression" dxfId="339" priority="343">
      <formula>AND($AT$11&gt;=23)</formula>
    </cfRule>
    <cfRule type="expression" dxfId="338" priority="344">
      <formula>$AT$8&gt;=10</formula>
    </cfRule>
  </conditionalFormatting>
  <conditionalFormatting sqref="S5">
    <cfRule type="expression" dxfId="337" priority="341">
      <formula>AND($AT$11&gt;=24)</formula>
    </cfRule>
    <cfRule type="expression" dxfId="336" priority="342">
      <formula>$AT$8&gt;=9</formula>
    </cfRule>
  </conditionalFormatting>
  <conditionalFormatting sqref="Q5">
    <cfRule type="expression" dxfId="335" priority="339">
      <formula>AND($AT$11&gt;=25)</formula>
    </cfRule>
    <cfRule type="expression" dxfId="334" priority="340">
      <formula>$AT$8&gt;=8</formula>
    </cfRule>
  </conditionalFormatting>
  <conditionalFormatting sqref="P5">
    <cfRule type="expression" dxfId="333" priority="337">
      <formula>AND($AT$11&gt;=26)</formula>
    </cfRule>
    <cfRule type="expression" dxfId="332" priority="338">
      <formula>$AT$8&gt;=7</formula>
    </cfRule>
  </conditionalFormatting>
  <conditionalFormatting sqref="O5">
    <cfRule type="expression" dxfId="331" priority="335">
      <formula>AND($AT$11&gt;=27)</formula>
    </cfRule>
    <cfRule type="expression" dxfId="330" priority="336">
      <formula>$AT$8&gt;=6</formula>
    </cfRule>
  </conditionalFormatting>
  <conditionalFormatting sqref="N5">
    <cfRule type="expression" dxfId="329" priority="333">
      <formula>AND($AT$11&gt;=28)</formula>
    </cfRule>
    <cfRule type="expression" dxfId="328" priority="334">
      <formula>$AT$8&gt;=5</formula>
    </cfRule>
  </conditionalFormatting>
  <conditionalFormatting sqref="M5">
    <cfRule type="expression" dxfId="327" priority="331">
      <formula>AND($AT$11&gt;=29)</formula>
    </cfRule>
    <cfRule type="expression" dxfId="326" priority="332">
      <formula>$AT$8&gt;=4</formula>
    </cfRule>
  </conditionalFormatting>
  <conditionalFormatting sqref="L5">
    <cfRule type="expression" dxfId="325" priority="329">
      <formula>AND($AT$11&gt;=30)</formula>
    </cfRule>
    <cfRule type="expression" dxfId="324" priority="330">
      <formula>$AT$8&gt;=3</formula>
    </cfRule>
  </conditionalFormatting>
  <conditionalFormatting sqref="K5">
    <cfRule type="expression" dxfId="323" priority="327">
      <formula>AND($AT$11&gt;=31)</formula>
    </cfRule>
    <cfRule type="expression" dxfId="322" priority="328">
      <formula>$AT$8&gt;=2</formula>
    </cfRule>
  </conditionalFormatting>
  <conditionalFormatting sqref="J5">
    <cfRule type="expression" dxfId="321" priority="325">
      <formula>AND($AT$11&gt;=32)</formula>
    </cfRule>
    <cfRule type="expression" dxfId="320" priority="326">
      <formula>$AT$8&gt;=1</formula>
    </cfRule>
  </conditionalFormatting>
  <conditionalFormatting sqref="J11">
    <cfRule type="expression" dxfId="319" priority="323">
      <formula>AND($AT$11&gt;=32)</formula>
    </cfRule>
    <cfRule type="expression" dxfId="318" priority="324">
      <formula>$AT$8&gt;=1</formula>
    </cfRule>
  </conditionalFormatting>
  <conditionalFormatting sqref="J17">
    <cfRule type="expression" dxfId="317" priority="321">
      <formula>AND($AT$11&gt;=32)</formula>
    </cfRule>
    <cfRule type="expression" dxfId="316" priority="322">
      <formula>$AT$8&gt;=1</formula>
    </cfRule>
  </conditionalFormatting>
  <conditionalFormatting sqref="K11">
    <cfRule type="expression" dxfId="315" priority="319">
      <formula>AND($AT$11&gt;=31)</formula>
    </cfRule>
    <cfRule type="expression" dxfId="314" priority="320">
      <formula>$AT$8&gt;=2</formula>
    </cfRule>
  </conditionalFormatting>
  <conditionalFormatting sqref="K17">
    <cfRule type="expression" dxfId="313" priority="317">
      <formula>AND($AT$11&gt;=31)</formula>
    </cfRule>
    <cfRule type="expression" dxfId="312" priority="318">
      <formula>$AT$8&gt;=2</formula>
    </cfRule>
  </conditionalFormatting>
  <conditionalFormatting sqref="L11">
    <cfRule type="expression" dxfId="311" priority="315">
      <formula>AND($AT$11&gt;=30)</formula>
    </cfRule>
    <cfRule type="expression" dxfId="310" priority="316">
      <formula>$AT$8&gt;=3</formula>
    </cfRule>
  </conditionalFormatting>
  <conditionalFormatting sqref="L17">
    <cfRule type="expression" dxfId="309" priority="313">
      <formula>AND($AT$11&gt;=30)</formula>
    </cfRule>
    <cfRule type="expression" dxfId="308" priority="314">
      <formula>$AT$8&gt;=3</formula>
    </cfRule>
  </conditionalFormatting>
  <conditionalFormatting sqref="M11">
    <cfRule type="expression" dxfId="307" priority="311">
      <formula>AND($AT$11&gt;=29)</formula>
    </cfRule>
    <cfRule type="expression" dxfId="306" priority="312">
      <formula>$AT$8&gt;=4</formula>
    </cfRule>
  </conditionalFormatting>
  <conditionalFormatting sqref="M17">
    <cfRule type="expression" dxfId="305" priority="309">
      <formula>AND($AT$11&gt;=29)</formula>
    </cfRule>
    <cfRule type="expression" dxfId="304" priority="310">
      <formula>$AT$8&gt;=4</formula>
    </cfRule>
  </conditionalFormatting>
  <conditionalFormatting sqref="N11">
    <cfRule type="expression" dxfId="303" priority="307">
      <formula>AND($AT$11&gt;=28)</formula>
    </cfRule>
    <cfRule type="expression" dxfId="302" priority="308">
      <formula>$AT$8&gt;=5</formula>
    </cfRule>
  </conditionalFormatting>
  <conditionalFormatting sqref="N17">
    <cfRule type="expression" dxfId="301" priority="305">
      <formula>AND($AT$11&gt;=28)</formula>
    </cfRule>
    <cfRule type="expression" dxfId="300" priority="306">
      <formula>$AT$8&gt;=5</formula>
    </cfRule>
  </conditionalFormatting>
  <conditionalFormatting sqref="O11">
    <cfRule type="expression" dxfId="299" priority="303">
      <formula>AND($AT$11&gt;=27)</formula>
    </cfRule>
    <cfRule type="expression" dxfId="298" priority="304">
      <formula>$AT$8&gt;=6</formula>
    </cfRule>
  </conditionalFormatting>
  <conditionalFormatting sqref="O17">
    <cfRule type="expression" dxfId="297" priority="301">
      <formula>AND($AT$11&gt;=27)</formula>
    </cfRule>
    <cfRule type="expression" dxfId="296" priority="302">
      <formula>$AT$8&gt;=6</formula>
    </cfRule>
  </conditionalFormatting>
  <conditionalFormatting sqref="P11">
    <cfRule type="expression" dxfId="295" priority="299">
      <formula>AND($AT$11&gt;=26)</formula>
    </cfRule>
    <cfRule type="expression" dxfId="294" priority="300">
      <formula>$AT$8&gt;=7</formula>
    </cfRule>
  </conditionalFormatting>
  <conditionalFormatting sqref="P17">
    <cfRule type="expression" dxfId="293" priority="297">
      <formula>AND($AT$11&gt;=26)</formula>
    </cfRule>
    <cfRule type="expression" dxfId="292" priority="298">
      <formula>$AT$8&gt;=7</formula>
    </cfRule>
  </conditionalFormatting>
  <conditionalFormatting sqref="Q11">
    <cfRule type="expression" dxfId="291" priority="295">
      <formula>AND($AT$11&gt;=25)</formula>
    </cfRule>
    <cfRule type="expression" dxfId="290" priority="296">
      <formula>$AT$8&gt;=8</formula>
    </cfRule>
  </conditionalFormatting>
  <conditionalFormatting sqref="Q17">
    <cfRule type="expression" dxfId="289" priority="293">
      <formula>AND($AT$11&gt;=25)</formula>
    </cfRule>
    <cfRule type="expression" dxfId="288" priority="294">
      <formula>$AT$8&gt;=8</formula>
    </cfRule>
  </conditionalFormatting>
  <conditionalFormatting sqref="S11">
    <cfRule type="expression" dxfId="287" priority="291">
      <formula>AND($AT$11&gt;=24)</formula>
    </cfRule>
    <cfRule type="expression" dxfId="286" priority="292">
      <formula>$AT$8&gt;=9</formula>
    </cfRule>
  </conditionalFormatting>
  <conditionalFormatting sqref="S17">
    <cfRule type="expression" dxfId="285" priority="289">
      <formula>AND($AT$11&gt;=24)</formula>
    </cfRule>
    <cfRule type="expression" dxfId="284" priority="290">
      <formula>$AT$8&gt;=9</formula>
    </cfRule>
  </conditionalFormatting>
  <conditionalFormatting sqref="T11">
    <cfRule type="expression" dxfId="283" priority="287">
      <formula>AND($AT$11&gt;=23)</formula>
    </cfRule>
    <cfRule type="expression" dxfId="282" priority="288">
      <formula>$AT$8&gt;=10</formula>
    </cfRule>
  </conditionalFormatting>
  <conditionalFormatting sqref="T17">
    <cfRule type="expression" dxfId="281" priority="285">
      <formula>AND($AT$11&gt;=23)</formula>
    </cfRule>
    <cfRule type="expression" dxfId="280" priority="286">
      <formula>$AT$8&gt;=10</formula>
    </cfRule>
  </conditionalFormatting>
  <conditionalFormatting sqref="U11">
    <cfRule type="expression" dxfId="279" priority="283">
      <formula>AND($AT$11&gt;=22)</formula>
    </cfRule>
    <cfRule type="expression" dxfId="278" priority="284">
      <formula>$AT$8&gt;=11</formula>
    </cfRule>
  </conditionalFormatting>
  <conditionalFormatting sqref="U17">
    <cfRule type="expression" dxfId="277" priority="281">
      <formula>AND($AT$11&gt;=22)</formula>
    </cfRule>
    <cfRule type="expression" dxfId="276" priority="282">
      <formula>$AT$8&gt;=11</formula>
    </cfRule>
  </conditionalFormatting>
  <conditionalFormatting sqref="V11">
    <cfRule type="expression" dxfId="275" priority="279">
      <formula>AND($AT$11&gt;=21)</formula>
    </cfRule>
    <cfRule type="expression" dxfId="274" priority="280">
      <formula>$AT$8&gt;=12</formula>
    </cfRule>
  </conditionalFormatting>
  <conditionalFormatting sqref="V17">
    <cfRule type="expression" dxfId="273" priority="277">
      <formula>AND($AT$11&gt;=21)</formula>
    </cfRule>
    <cfRule type="expression" dxfId="272" priority="278">
      <formula>$AT$8&gt;=12</formula>
    </cfRule>
  </conditionalFormatting>
  <conditionalFormatting sqref="W11">
    <cfRule type="expression" dxfId="271" priority="275">
      <formula>AND($AT$11&gt;=20)</formula>
    </cfRule>
    <cfRule type="expression" dxfId="270" priority="276">
      <formula>$AT$8&gt;=13</formula>
    </cfRule>
  </conditionalFormatting>
  <conditionalFormatting sqref="W17">
    <cfRule type="expression" dxfId="269" priority="273">
      <formula>AND($AT$11&gt;=20)</formula>
    </cfRule>
    <cfRule type="expression" dxfId="268" priority="274">
      <formula>$AT$8&gt;=13</formula>
    </cfRule>
  </conditionalFormatting>
  <conditionalFormatting sqref="X11">
    <cfRule type="expression" dxfId="267" priority="271">
      <formula>AND($AT$11&gt;=19)</formula>
    </cfRule>
    <cfRule type="expression" dxfId="266" priority="272">
      <formula>$AT$8&gt;=14</formula>
    </cfRule>
  </conditionalFormatting>
  <conditionalFormatting sqref="X17">
    <cfRule type="expression" dxfId="265" priority="269">
      <formula>AND($AT$11&gt;=19)</formula>
    </cfRule>
    <cfRule type="expression" dxfId="264" priority="270">
      <formula>$AT$8&gt;=14</formula>
    </cfRule>
  </conditionalFormatting>
  <conditionalFormatting sqref="Y11">
    <cfRule type="expression" dxfId="263" priority="267">
      <formula>AND($AT$11&gt;=18)</formula>
    </cfRule>
    <cfRule type="expression" dxfId="262" priority="268">
      <formula>$AT$8&gt;=15</formula>
    </cfRule>
  </conditionalFormatting>
  <conditionalFormatting sqref="Y17">
    <cfRule type="expression" dxfId="261" priority="265">
      <formula>AND($AT$11&gt;=18)</formula>
    </cfRule>
    <cfRule type="expression" dxfId="260" priority="266">
      <formula>$AT$8&gt;=15</formula>
    </cfRule>
  </conditionalFormatting>
  <conditionalFormatting sqref="Z11">
    <cfRule type="expression" dxfId="259" priority="263">
      <formula>AND($AT$11&gt;=17)</formula>
    </cfRule>
    <cfRule type="expression" dxfId="258" priority="264">
      <formula>$AT$8&gt;=16</formula>
    </cfRule>
  </conditionalFormatting>
  <conditionalFormatting sqref="Z17">
    <cfRule type="expression" dxfId="257" priority="261">
      <formula>AND($AT$11&gt;=17)</formula>
    </cfRule>
    <cfRule type="expression" dxfId="256" priority="262">
      <formula>$AT$8&gt;=16</formula>
    </cfRule>
  </conditionalFormatting>
  <conditionalFormatting sqref="AB11">
    <cfRule type="expression" dxfId="255" priority="259">
      <formula>AND($AT$11&gt;=16)</formula>
    </cfRule>
    <cfRule type="expression" dxfId="254" priority="260">
      <formula>$AT$8&gt;=17</formula>
    </cfRule>
  </conditionalFormatting>
  <conditionalFormatting sqref="AB17">
    <cfRule type="expression" dxfId="253" priority="257">
      <formula>AND($AT$11&gt;=16)</formula>
    </cfRule>
    <cfRule type="expression" dxfId="252" priority="258">
      <formula>$AT$8&gt;=17</formula>
    </cfRule>
  </conditionalFormatting>
  <conditionalFormatting sqref="AC11">
    <cfRule type="expression" dxfId="251" priority="255">
      <formula>AND($AT$11&gt;=15)</formula>
    </cfRule>
    <cfRule type="expression" dxfId="250" priority="256">
      <formula>$AT$8&gt;=18</formula>
    </cfRule>
  </conditionalFormatting>
  <conditionalFormatting sqref="AC17">
    <cfRule type="expression" dxfId="249" priority="253">
      <formula>AND($AT$11&gt;=15)</formula>
    </cfRule>
    <cfRule type="expression" dxfId="248" priority="254">
      <formula>$AT$8&gt;=18</formula>
    </cfRule>
  </conditionalFormatting>
  <conditionalFormatting sqref="AD11">
    <cfRule type="expression" dxfId="247" priority="251">
      <formula>AND($AT$11&gt;=14)</formula>
    </cfRule>
    <cfRule type="expression" dxfId="246" priority="252">
      <formula>$AT$8&gt;=19</formula>
    </cfRule>
  </conditionalFormatting>
  <conditionalFormatting sqref="AD17">
    <cfRule type="expression" dxfId="245" priority="249">
      <formula>AND($AT$11&gt;=14)</formula>
    </cfRule>
    <cfRule type="expression" dxfId="244" priority="250">
      <formula>$AT$8&gt;=19</formula>
    </cfRule>
  </conditionalFormatting>
  <conditionalFormatting sqref="AE11">
    <cfRule type="expression" dxfId="243" priority="247">
      <formula>AND($AT$11&gt;=13)</formula>
    </cfRule>
    <cfRule type="expression" dxfId="242" priority="248">
      <formula>$AT$8&gt;=20</formula>
    </cfRule>
  </conditionalFormatting>
  <conditionalFormatting sqref="AE17">
    <cfRule type="expression" dxfId="241" priority="245">
      <formula>AND($AT$11&gt;=13)</formula>
    </cfRule>
    <cfRule type="expression" dxfId="240" priority="246">
      <formula>$AT$8&gt;=20</formula>
    </cfRule>
  </conditionalFormatting>
  <conditionalFormatting sqref="AF11">
    <cfRule type="expression" dxfId="239" priority="243">
      <formula>AND($AT$11&gt;=12)</formula>
    </cfRule>
    <cfRule type="expression" dxfId="238" priority="244">
      <formula>$AT$8&gt;=21</formula>
    </cfRule>
  </conditionalFormatting>
  <conditionalFormatting sqref="AF17">
    <cfRule type="expression" dxfId="237" priority="241">
      <formula>AND($AT$11&gt;=12)</formula>
    </cfRule>
    <cfRule type="expression" dxfId="236" priority="242">
      <formula>$AT$8&gt;=21</formula>
    </cfRule>
  </conditionalFormatting>
  <conditionalFormatting sqref="AG11">
    <cfRule type="expression" dxfId="235" priority="239">
      <formula>AND($AT$11&gt;=11)</formula>
    </cfRule>
    <cfRule type="expression" dxfId="234" priority="240">
      <formula>$AT$8&gt;=22</formula>
    </cfRule>
  </conditionalFormatting>
  <conditionalFormatting sqref="AG17">
    <cfRule type="expression" dxfId="233" priority="237">
      <formula>AND($AT$11&gt;=11)</formula>
    </cfRule>
    <cfRule type="expression" dxfId="232" priority="238">
      <formula>$AT$8&gt;=22</formula>
    </cfRule>
  </conditionalFormatting>
  <conditionalFormatting sqref="AH11">
    <cfRule type="expression" dxfId="231" priority="235">
      <formula>AND($AT$11&gt;=10)</formula>
    </cfRule>
    <cfRule type="expression" dxfId="230" priority="236">
      <formula>$AT$8&gt;=23</formula>
    </cfRule>
  </conditionalFormatting>
  <conditionalFormatting sqref="AH17">
    <cfRule type="expression" dxfId="229" priority="233">
      <formula>AND($AT$11&gt;=10)</formula>
    </cfRule>
    <cfRule type="expression" dxfId="228" priority="234">
      <formula>$AT$8&gt;=23</formula>
    </cfRule>
  </conditionalFormatting>
  <conditionalFormatting sqref="AI11">
    <cfRule type="expression" dxfId="227" priority="231">
      <formula>AND($AT$11&gt;=9)</formula>
    </cfRule>
    <cfRule type="expression" dxfId="226" priority="232">
      <formula>$AT$8&gt;=24</formula>
    </cfRule>
  </conditionalFormatting>
  <conditionalFormatting sqref="AI17">
    <cfRule type="expression" dxfId="225" priority="229">
      <formula>AND($AT$11&gt;=9)</formula>
    </cfRule>
    <cfRule type="expression" dxfId="224" priority="230">
      <formula>$AT$8&gt;=24</formula>
    </cfRule>
  </conditionalFormatting>
  <conditionalFormatting sqref="AK11">
    <cfRule type="expression" dxfId="223" priority="227">
      <formula>AND($AT$11&gt;=8)</formula>
    </cfRule>
    <cfRule type="expression" dxfId="222" priority="228">
      <formula>$AT$8&gt;=25</formula>
    </cfRule>
  </conditionalFormatting>
  <conditionalFormatting sqref="AK17">
    <cfRule type="expression" dxfId="221" priority="225">
      <formula>AND($AT$11&gt;=8)</formula>
    </cfRule>
    <cfRule type="expression" dxfId="220" priority="226">
      <formula>$AT$8&gt;=25</formula>
    </cfRule>
  </conditionalFormatting>
  <conditionalFormatting sqref="AL11">
    <cfRule type="expression" dxfId="219" priority="223">
      <formula>AND($AT$11&gt;=7)</formula>
    </cfRule>
    <cfRule type="expression" dxfId="218" priority="224">
      <formula>$AT$8&gt;=26</formula>
    </cfRule>
  </conditionalFormatting>
  <conditionalFormatting sqref="AL17">
    <cfRule type="expression" dxfId="217" priority="221">
      <formula>AND($AT$11&gt;=7)</formula>
    </cfRule>
    <cfRule type="expression" dxfId="216" priority="222">
      <formula>$AT$8&gt;=26</formula>
    </cfRule>
  </conditionalFormatting>
  <conditionalFormatting sqref="AM11">
    <cfRule type="expression" dxfId="215" priority="219">
      <formula>AND($AT$11&gt;=6)</formula>
    </cfRule>
    <cfRule type="expression" dxfId="214" priority="220">
      <formula>$AT$8&gt;=26</formula>
    </cfRule>
  </conditionalFormatting>
  <conditionalFormatting sqref="AM17">
    <cfRule type="expression" dxfId="213" priority="217">
      <formula>AND($AT$11&gt;=6)</formula>
    </cfRule>
    <cfRule type="expression" dxfId="212" priority="218">
      <formula>$AT$8&gt;=26</formula>
    </cfRule>
  </conditionalFormatting>
  <conditionalFormatting sqref="AN11">
    <cfRule type="expression" dxfId="211" priority="215">
      <formula>AND($AT$11&gt;=5)</formula>
    </cfRule>
    <cfRule type="expression" dxfId="210" priority="216">
      <formula>$AT$8&gt;=28</formula>
    </cfRule>
  </conditionalFormatting>
  <conditionalFormatting sqref="AN17">
    <cfRule type="expression" dxfId="209" priority="213">
      <formula>AND($AT$11&gt;=5)</formula>
    </cfRule>
    <cfRule type="expression" dxfId="208" priority="214">
      <formula>$AT$8&gt;=28</formula>
    </cfRule>
  </conditionalFormatting>
  <conditionalFormatting sqref="AO11">
    <cfRule type="expression" dxfId="207" priority="211">
      <formula>$AT$8&gt;=29</formula>
    </cfRule>
    <cfRule type="expression" dxfId="206" priority="212">
      <formula>AND($AT$11&gt;=4)</formula>
    </cfRule>
  </conditionalFormatting>
  <conditionalFormatting sqref="AO17">
    <cfRule type="expression" dxfId="205" priority="209">
      <formula>$AT$8&gt;=29</formula>
    </cfRule>
    <cfRule type="expression" dxfId="204" priority="210">
      <formula>AND($AT$11&gt;=4)</formula>
    </cfRule>
  </conditionalFormatting>
  <conditionalFormatting sqref="AP11">
    <cfRule type="expression" dxfId="203" priority="207">
      <formula>AND($AT$11&gt;=3)</formula>
    </cfRule>
    <cfRule type="expression" dxfId="202" priority="208">
      <formula>$AT$8&gt;=30</formula>
    </cfRule>
  </conditionalFormatting>
  <conditionalFormatting sqref="AP17">
    <cfRule type="expression" dxfId="201" priority="205">
      <formula>AND($AT$11&gt;=3)</formula>
    </cfRule>
    <cfRule type="expression" dxfId="200" priority="206">
      <formula>$AT$8&gt;=30</formula>
    </cfRule>
  </conditionalFormatting>
  <conditionalFormatting sqref="AQ11">
    <cfRule type="expression" dxfId="199" priority="203">
      <formula>AND($AT$11&gt;=2)</formula>
    </cfRule>
    <cfRule type="expression" dxfId="198" priority="204">
      <formula>$AT$8&gt;=31</formula>
    </cfRule>
  </conditionalFormatting>
  <conditionalFormatting sqref="AQ17">
    <cfRule type="expression" dxfId="197" priority="201">
      <formula>AND($AT$11&gt;=2)</formula>
    </cfRule>
    <cfRule type="expression" dxfId="196" priority="202">
      <formula>$AT$8&gt;=31</formula>
    </cfRule>
  </conditionalFormatting>
  <conditionalFormatting sqref="AR11">
    <cfRule type="expression" dxfId="195" priority="199">
      <formula>AND($AT$11&gt;=1)</formula>
    </cfRule>
    <cfRule type="expression" dxfId="194" priority="200">
      <formula>$AT$8&gt;=32</formula>
    </cfRule>
  </conditionalFormatting>
  <conditionalFormatting sqref="AR17">
    <cfRule type="expression" dxfId="193" priority="197">
      <formula>AND($AT$11&gt;=1)</formula>
    </cfRule>
    <cfRule type="expression" dxfId="192" priority="198">
      <formula>$AT$8&gt;=32</formula>
    </cfRule>
  </conditionalFormatting>
  <conditionalFormatting sqref="J8">
    <cfRule type="expression" dxfId="191" priority="195">
      <formula>AND($AT$11&gt;=32)</formula>
    </cfRule>
    <cfRule type="expression" dxfId="190" priority="196">
      <formula>$AT$8&gt;=1</formula>
    </cfRule>
  </conditionalFormatting>
  <conditionalFormatting sqref="J14">
    <cfRule type="expression" dxfId="189" priority="193">
      <formula>AND($AT$11&gt;=32)</formula>
    </cfRule>
    <cfRule type="expression" dxfId="188" priority="194">
      <formula>$AT$8&gt;=1</formula>
    </cfRule>
  </conditionalFormatting>
  <conditionalFormatting sqref="K8">
    <cfRule type="expression" dxfId="187" priority="191">
      <formula>AND($AT$11&gt;=31)</formula>
    </cfRule>
    <cfRule type="expression" dxfId="186" priority="192">
      <formula>$AT$8&gt;=2</formula>
    </cfRule>
  </conditionalFormatting>
  <conditionalFormatting sqref="K14">
    <cfRule type="expression" dxfId="185" priority="189">
      <formula>AND($AT$11&gt;=31)</formula>
    </cfRule>
    <cfRule type="expression" dxfId="184" priority="190">
      <formula>$AT$8&gt;=2</formula>
    </cfRule>
  </conditionalFormatting>
  <conditionalFormatting sqref="L8">
    <cfRule type="expression" dxfId="183" priority="187">
      <formula>AND($AT$11&gt;=30)</formula>
    </cfRule>
    <cfRule type="expression" dxfId="182" priority="188">
      <formula>$AT$8&gt;=3</formula>
    </cfRule>
  </conditionalFormatting>
  <conditionalFormatting sqref="L14">
    <cfRule type="expression" dxfId="181" priority="185">
      <formula>AND($AT$11&gt;=30)</formula>
    </cfRule>
    <cfRule type="expression" dxfId="180" priority="186">
      <formula>$AT$8&gt;=3</formula>
    </cfRule>
  </conditionalFormatting>
  <conditionalFormatting sqref="M8">
    <cfRule type="expression" dxfId="179" priority="183">
      <formula>AND($AT$11&gt;=29)</formula>
    </cfRule>
    <cfRule type="expression" dxfId="178" priority="184">
      <formula>$AT$8&gt;=4</formula>
    </cfRule>
  </conditionalFormatting>
  <conditionalFormatting sqref="M14">
    <cfRule type="expression" dxfId="177" priority="181">
      <formula>AND($AT$11&gt;=29)</formula>
    </cfRule>
    <cfRule type="expression" dxfId="176" priority="182">
      <formula>$AT$8&gt;=4</formula>
    </cfRule>
  </conditionalFormatting>
  <conditionalFormatting sqref="N8">
    <cfRule type="expression" dxfId="175" priority="179">
      <formula>AND($AT$11&gt;=28)</formula>
    </cfRule>
    <cfRule type="expression" dxfId="174" priority="180">
      <formula>$AT$8&gt;=5</formula>
    </cfRule>
  </conditionalFormatting>
  <conditionalFormatting sqref="N14">
    <cfRule type="expression" dxfId="173" priority="177">
      <formula>AND($AT$11&gt;=28)</formula>
    </cfRule>
    <cfRule type="expression" dxfId="172" priority="178">
      <formula>$AT$8&gt;=5</formula>
    </cfRule>
  </conditionalFormatting>
  <conditionalFormatting sqref="O8">
    <cfRule type="expression" dxfId="171" priority="175">
      <formula>AND($AT$11&gt;=27)</formula>
    </cfRule>
    <cfRule type="expression" dxfId="170" priority="176">
      <formula>$AT$8&gt;=6</formula>
    </cfRule>
  </conditionalFormatting>
  <conditionalFormatting sqref="O14">
    <cfRule type="expression" dxfId="169" priority="173">
      <formula>AND($AT$11&gt;=27)</formula>
    </cfRule>
    <cfRule type="expression" dxfId="168" priority="174">
      <formula>$AT$8&gt;=6</formula>
    </cfRule>
  </conditionalFormatting>
  <conditionalFormatting sqref="P8">
    <cfRule type="expression" dxfId="167" priority="171">
      <formula>AND($AT$11&gt;=26)</formula>
    </cfRule>
    <cfRule type="expression" dxfId="166" priority="172">
      <formula>$AT$8&gt;=7</formula>
    </cfRule>
  </conditionalFormatting>
  <conditionalFormatting sqref="P14">
    <cfRule type="expression" dxfId="165" priority="169">
      <formula>AND($AT$11&gt;=26)</formula>
    </cfRule>
    <cfRule type="expression" dxfId="164" priority="170">
      <formula>$AT$8&gt;=7</formula>
    </cfRule>
  </conditionalFormatting>
  <conditionalFormatting sqref="Q8">
    <cfRule type="expression" dxfId="163" priority="167">
      <formula>AND($AT$11&gt;=25)</formula>
    </cfRule>
    <cfRule type="expression" dxfId="162" priority="168">
      <formula>$AT$8&gt;=8</formula>
    </cfRule>
  </conditionalFormatting>
  <conditionalFormatting sqref="Q14">
    <cfRule type="expression" dxfId="161" priority="165">
      <formula>AND($AT$11&gt;=25)</formula>
    </cfRule>
    <cfRule type="expression" dxfId="160" priority="166">
      <formula>$AT$8&gt;=8</formula>
    </cfRule>
  </conditionalFormatting>
  <conditionalFormatting sqref="S8">
    <cfRule type="expression" dxfId="159" priority="163">
      <formula>AND($AT$11&gt;=24)</formula>
    </cfRule>
    <cfRule type="expression" dxfId="158" priority="164">
      <formula>$AT$8&gt;=9</formula>
    </cfRule>
  </conditionalFormatting>
  <conditionalFormatting sqref="S14">
    <cfRule type="expression" dxfId="157" priority="161">
      <formula>AND($AT$11&gt;=24)</formula>
    </cfRule>
    <cfRule type="expression" dxfId="156" priority="162">
      <formula>$AT$8&gt;=9</formula>
    </cfRule>
  </conditionalFormatting>
  <conditionalFormatting sqref="T8">
    <cfRule type="expression" dxfId="155" priority="159">
      <formula>AND($AT$11&gt;=23)</formula>
    </cfRule>
    <cfRule type="expression" dxfId="154" priority="160">
      <formula>$AT$8&gt;=10</formula>
    </cfRule>
  </conditionalFormatting>
  <conditionalFormatting sqref="T14">
    <cfRule type="expression" dxfId="153" priority="157">
      <formula>AND($AT$11&gt;=23)</formula>
    </cfRule>
    <cfRule type="expression" dxfId="152" priority="158">
      <formula>$AT$8&gt;=10</formula>
    </cfRule>
  </conditionalFormatting>
  <conditionalFormatting sqref="U8">
    <cfRule type="expression" dxfId="151" priority="155">
      <formula>AND($AT$11&gt;=22)</formula>
    </cfRule>
    <cfRule type="expression" dxfId="150" priority="156">
      <formula>$AT$8&gt;=11</formula>
    </cfRule>
  </conditionalFormatting>
  <conditionalFormatting sqref="U14">
    <cfRule type="expression" dxfId="149" priority="153">
      <formula>AND($AT$11&gt;=22)</formula>
    </cfRule>
    <cfRule type="expression" dxfId="148" priority="154">
      <formula>$AT$8&gt;=11</formula>
    </cfRule>
  </conditionalFormatting>
  <conditionalFormatting sqref="V8">
    <cfRule type="expression" dxfId="147" priority="151">
      <formula>AND($AT$11&gt;=21)</formula>
    </cfRule>
    <cfRule type="expression" dxfId="146" priority="152">
      <formula>$AT$8&gt;=12</formula>
    </cfRule>
  </conditionalFormatting>
  <conditionalFormatting sqref="V14">
    <cfRule type="expression" dxfId="145" priority="149">
      <formula>AND($AT$11&gt;=21)</formula>
    </cfRule>
    <cfRule type="expression" dxfId="144" priority="150">
      <formula>$AT$8&gt;=12</formula>
    </cfRule>
  </conditionalFormatting>
  <conditionalFormatting sqref="W8">
    <cfRule type="expression" dxfId="143" priority="147">
      <formula>AND($AT$11&gt;=20)</formula>
    </cfRule>
    <cfRule type="expression" dxfId="142" priority="148">
      <formula>$AT$8&gt;=13</formula>
    </cfRule>
  </conditionalFormatting>
  <conditionalFormatting sqref="W14">
    <cfRule type="expression" dxfId="141" priority="145">
      <formula>AND($AT$11&gt;=20)</formula>
    </cfRule>
    <cfRule type="expression" dxfId="140" priority="146">
      <formula>$AT$8&gt;=13</formula>
    </cfRule>
  </conditionalFormatting>
  <conditionalFormatting sqref="X8">
    <cfRule type="expression" dxfId="139" priority="143">
      <formula>AND($AT$11&gt;=19)</formula>
    </cfRule>
    <cfRule type="expression" dxfId="138" priority="144">
      <formula>$AT$8&gt;=14</formula>
    </cfRule>
  </conditionalFormatting>
  <conditionalFormatting sqref="X14">
    <cfRule type="expression" dxfId="137" priority="141">
      <formula>AND($AT$11&gt;=19)</formula>
    </cfRule>
    <cfRule type="expression" dxfId="136" priority="142">
      <formula>$AT$8&gt;=14</formula>
    </cfRule>
  </conditionalFormatting>
  <conditionalFormatting sqref="Y8">
    <cfRule type="expression" dxfId="135" priority="139">
      <formula>AND($AT$11&gt;=18)</formula>
    </cfRule>
    <cfRule type="expression" dxfId="134" priority="140">
      <formula>$AT$8&gt;=15</formula>
    </cfRule>
  </conditionalFormatting>
  <conditionalFormatting sqref="Y14">
    <cfRule type="expression" dxfId="133" priority="137">
      <formula>AND($AT$11&gt;=18)</formula>
    </cfRule>
    <cfRule type="expression" dxfId="132" priority="138">
      <formula>$AT$8&gt;=15</formula>
    </cfRule>
  </conditionalFormatting>
  <conditionalFormatting sqref="Z8">
    <cfRule type="expression" dxfId="131" priority="135">
      <formula>AND($AT$11&gt;=17)</formula>
    </cfRule>
    <cfRule type="expression" dxfId="130" priority="136">
      <formula>$AT$8&gt;=16</formula>
    </cfRule>
  </conditionalFormatting>
  <conditionalFormatting sqref="Z14">
    <cfRule type="expression" dxfId="129" priority="133">
      <formula>AND($AT$11&gt;=17)</formula>
    </cfRule>
    <cfRule type="expression" dxfId="128" priority="134">
      <formula>$AT$8&gt;=16</formula>
    </cfRule>
  </conditionalFormatting>
  <conditionalFormatting sqref="AB8">
    <cfRule type="expression" dxfId="127" priority="131">
      <formula>AND($AT$11&gt;=16)</formula>
    </cfRule>
    <cfRule type="expression" dxfId="126" priority="132">
      <formula>$AT$8&gt;=17</formula>
    </cfRule>
  </conditionalFormatting>
  <conditionalFormatting sqref="AB14">
    <cfRule type="expression" dxfId="125" priority="129">
      <formula>AND($AT$11&gt;=16)</formula>
    </cfRule>
    <cfRule type="expression" dxfId="124" priority="130">
      <formula>$AT$8&gt;=17</formula>
    </cfRule>
  </conditionalFormatting>
  <conditionalFormatting sqref="AC8">
    <cfRule type="expression" dxfId="123" priority="127">
      <formula>AND($AT$11&gt;=15)</formula>
    </cfRule>
    <cfRule type="expression" dxfId="122" priority="128">
      <formula>$AT$8&gt;=18</formula>
    </cfRule>
  </conditionalFormatting>
  <conditionalFormatting sqref="AC14">
    <cfRule type="expression" dxfId="121" priority="125">
      <formula>AND($AT$11&gt;=15)</formula>
    </cfRule>
    <cfRule type="expression" dxfId="120" priority="126">
      <formula>$AT$8&gt;=18</formula>
    </cfRule>
  </conditionalFormatting>
  <conditionalFormatting sqref="AD8">
    <cfRule type="expression" dxfId="119" priority="123">
      <formula>AND($AT$11&gt;=14)</formula>
    </cfRule>
    <cfRule type="expression" dxfId="118" priority="124">
      <formula>$AT$8&gt;=19</formula>
    </cfRule>
  </conditionalFormatting>
  <conditionalFormatting sqref="AD14">
    <cfRule type="expression" dxfId="117" priority="121">
      <formula>AND($AT$11&gt;=14)</formula>
    </cfRule>
    <cfRule type="expression" dxfId="116" priority="122">
      <formula>$AT$8&gt;=19</formula>
    </cfRule>
  </conditionalFormatting>
  <conditionalFormatting sqref="AE8">
    <cfRule type="expression" dxfId="115" priority="119">
      <formula>AND($AT$11&gt;=13)</formula>
    </cfRule>
    <cfRule type="expression" dxfId="114" priority="120">
      <formula>$AT$8&gt;=20</formula>
    </cfRule>
  </conditionalFormatting>
  <conditionalFormatting sqref="AE14">
    <cfRule type="expression" dxfId="113" priority="117">
      <formula>AND($AT$11&gt;=13)</formula>
    </cfRule>
    <cfRule type="expression" dxfId="112" priority="118">
      <formula>$AT$8&gt;=20</formula>
    </cfRule>
  </conditionalFormatting>
  <conditionalFormatting sqref="AF8">
    <cfRule type="expression" dxfId="111" priority="115">
      <formula>AND($AT$11&gt;=12)</formula>
    </cfRule>
    <cfRule type="expression" dxfId="110" priority="116">
      <formula>$AT$8&gt;=21</formula>
    </cfRule>
  </conditionalFormatting>
  <conditionalFormatting sqref="AF14">
    <cfRule type="expression" dxfId="109" priority="113">
      <formula>AND($AT$11&gt;=12)</formula>
    </cfRule>
    <cfRule type="expression" dxfId="108" priority="114">
      <formula>$AT$8&gt;=21</formula>
    </cfRule>
  </conditionalFormatting>
  <conditionalFormatting sqref="AG8">
    <cfRule type="expression" dxfId="107" priority="111">
      <formula>AND($AT$11&gt;=11)</formula>
    </cfRule>
    <cfRule type="expression" dxfId="106" priority="112">
      <formula>$AT$8&gt;=22</formula>
    </cfRule>
  </conditionalFormatting>
  <conditionalFormatting sqref="AG14">
    <cfRule type="expression" dxfId="105" priority="109">
      <formula>AND($AT$11&gt;=11)</formula>
    </cfRule>
    <cfRule type="expression" dxfId="104" priority="110">
      <formula>$AT$8&gt;=22</formula>
    </cfRule>
  </conditionalFormatting>
  <conditionalFormatting sqref="AH8">
    <cfRule type="expression" dxfId="103" priority="107">
      <formula>AND($AT$11&gt;=10)</formula>
    </cfRule>
    <cfRule type="expression" dxfId="102" priority="108">
      <formula>$AT$8&gt;=23</formula>
    </cfRule>
  </conditionalFormatting>
  <conditionalFormatting sqref="AH14">
    <cfRule type="expression" dxfId="101" priority="105">
      <formula>AND($AT$11&gt;=10)</formula>
    </cfRule>
    <cfRule type="expression" dxfId="100" priority="106">
      <formula>$AT$8&gt;=23</formula>
    </cfRule>
  </conditionalFormatting>
  <conditionalFormatting sqref="AI8">
    <cfRule type="expression" dxfId="99" priority="103">
      <formula>AND($AT$11&gt;=9)</formula>
    </cfRule>
    <cfRule type="expression" dxfId="98" priority="104">
      <formula>$AT$8&gt;=24</formula>
    </cfRule>
  </conditionalFormatting>
  <conditionalFormatting sqref="AI14">
    <cfRule type="expression" dxfId="97" priority="101">
      <formula>AND($AT$11&gt;=9)</formula>
    </cfRule>
    <cfRule type="expression" dxfId="96" priority="102">
      <formula>$AT$8&gt;=24</formula>
    </cfRule>
  </conditionalFormatting>
  <conditionalFormatting sqref="AK8">
    <cfRule type="expression" dxfId="95" priority="99">
      <formula>AND($AT$11&gt;=8)</formula>
    </cfRule>
    <cfRule type="expression" dxfId="94" priority="100">
      <formula>$AT$8&gt;=25</formula>
    </cfRule>
  </conditionalFormatting>
  <conditionalFormatting sqref="AK14">
    <cfRule type="expression" dxfId="93" priority="97">
      <formula>AND($AT$11&gt;=8)</formula>
    </cfRule>
    <cfRule type="expression" dxfId="92" priority="98">
      <formula>$AT$8&gt;=25</formula>
    </cfRule>
  </conditionalFormatting>
  <conditionalFormatting sqref="AL8">
    <cfRule type="expression" dxfId="91" priority="95">
      <formula>AND($AT$11&gt;=7)</formula>
    </cfRule>
    <cfRule type="expression" dxfId="90" priority="96">
      <formula>$AT$8&gt;=26</formula>
    </cfRule>
  </conditionalFormatting>
  <conditionalFormatting sqref="AL14">
    <cfRule type="expression" dxfId="89" priority="93">
      <formula>AND($AT$11&gt;=7)</formula>
    </cfRule>
    <cfRule type="expression" dxfId="88" priority="94">
      <formula>$AT$8&gt;=26</formula>
    </cfRule>
  </conditionalFormatting>
  <conditionalFormatting sqref="AM8">
    <cfRule type="expression" dxfId="87" priority="91">
      <formula>AND($AT$11&gt;=6)</formula>
    </cfRule>
    <cfRule type="expression" dxfId="86" priority="92">
      <formula>$AT$8&gt;=26</formula>
    </cfRule>
  </conditionalFormatting>
  <conditionalFormatting sqref="AM14">
    <cfRule type="expression" dxfId="85" priority="89">
      <formula>AND($AT$11&gt;=6)</formula>
    </cfRule>
    <cfRule type="expression" dxfId="84" priority="90">
      <formula>$AT$8&gt;=26</formula>
    </cfRule>
  </conditionalFormatting>
  <conditionalFormatting sqref="AN8">
    <cfRule type="expression" dxfId="83" priority="87">
      <formula>AND($AT$11&gt;=5)</formula>
    </cfRule>
    <cfRule type="expression" dxfId="82" priority="88">
      <formula>$AT$8&gt;=28</formula>
    </cfRule>
  </conditionalFormatting>
  <conditionalFormatting sqref="AN14">
    <cfRule type="expression" dxfId="81" priority="85">
      <formula>AND($AT$11&gt;=5)</formula>
    </cfRule>
    <cfRule type="expression" dxfId="80" priority="86">
      <formula>$AT$8&gt;=28</formula>
    </cfRule>
  </conditionalFormatting>
  <conditionalFormatting sqref="AO8">
    <cfRule type="expression" dxfId="79" priority="83">
      <formula>$AT$8&gt;=29</formula>
    </cfRule>
    <cfRule type="expression" dxfId="78" priority="84">
      <formula>AND($AT$11&gt;=4)</formula>
    </cfRule>
  </conditionalFormatting>
  <conditionalFormatting sqref="AO14">
    <cfRule type="expression" dxfId="77" priority="79">
      <formula>$AT$8&gt;=29</formula>
    </cfRule>
    <cfRule type="expression" dxfId="76" priority="80">
      <formula>AND($AT$11&gt;=4)</formula>
    </cfRule>
  </conditionalFormatting>
  <conditionalFormatting sqref="AP8">
    <cfRule type="expression" dxfId="75" priority="77">
      <formula>AND($AT$11&gt;=3)</formula>
    </cfRule>
    <cfRule type="expression" dxfId="74" priority="78">
      <formula>$AT$8&gt;=30</formula>
    </cfRule>
  </conditionalFormatting>
  <conditionalFormatting sqref="AP14">
    <cfRule type="expression" dxfId="73" priority="75">
      <formula>AND($AT$11&gt;=3)</formula>
    </cfRule>
    <cfRule type="expression" dxfId="72" priority="76">
      <formula>$AT$8&gt;=30</formula>
    </cfRule>
  </conditionalFormatting>
  <conditionalFormatting sqref="AQ8">
    <cfRule type="expression" dxfId="71" priority="73">
      <formula>AND($AT$11&gt;=2)</formula>
    </cfRule>
    <cfRule type="expression" dxfId="70" priority="74">
      <formula>$AT$8&gt;=31</formula>
    </cfRule>
  </conditionalFormatting>
  <conditionalFormatting sqref="AQ14">
    <cfRule type="expression" dxfId="69" priority="71">
      <formula>AND($AT$11&gt;=2)</formula>
    </cfRule>
    <cfRule type="expression" dxfId="68" priority="72">
      <formula>$AT$8&gt;=31</formula>
    </cfRule>
  </conditionalFormatting>
  <conditionalFormatting sqref="AR8">
    <cfRule type="expression" dxfId="67" priority="69">
      <formula>AND($AT$11&gt;=1)</formula>
    </cfRule>
    <cfRule type="expression" dxfId="66" priority="70">
      <formula>$AT$8&gt;=32</formula>
    </cfRule>
  </conditionalFormatting>
  <conditionalFormatting sqref="AR14">
    <cfRule type="expression" dxfId="65" priority="67">
      <formula>AND($AT$11&gt;=1)</formula>
    </cfRule>
    <cfRule type="expression" dxfId="64" priority="68">
      <formula>$AT$8&gt;=32</formula>
    </cfRule>
  </conditionalFormatting>
  <conditionalFormatting sqref="J27">
    <cfRule type="expression" dxfId="63" priority="65">
      <formula>AND($AT$11&gt;=32)</formula>
    </cfRule>
    <cfRule type="expression" dxfId="62" priority="66">
      <formula>$AT$8&gt;=1</formula>
    </cfRule>
  </conditionalFormatting>
  <conditionalFormatting sqref="K27">
    <cfRule type="expression" dxfId="61" priority="63">
      <formula>AND($AT$11&gt;=31)</formula>
    </cfRule>
    <cfRule type="expression" dxfId="60" priority="64">
      <formula>$AT$8&gt;=2</formula>
    </cfRule>
  </conditionalFormatting>
  <conditionalFormatting sqref="L27">
    <cfRule type="expression" dxfId="59" priority="61">
      <formula>AND($AT$11&gt;=30)</formula>
    </cfRule>
    <cfRule type="expression" dxfId="58" priority="62">
      <formula>$AT$8&gt;=3</formula>
    </cfRule>
  </conditionalFormatting>
  <conditionalFormatting sqref="M27">
    <cfRule type="expression" dxfId="57" priority="59">
      <formula>AND($AT$11&gt;=29)</formula>
    </cfRule>
    <cfRule type="expression" dxfId="56" priority="60">
      <formula>$AT$8&gt;=4</formula>
    </cfRule>
  </conditionalFormatting>
  <conditionalFormatting sqref="N27">
    <cfRule type="expression" dxfId="55" priority="57">
      <formula>AND($AT$11&gt;=28)</formula>
    </cfRule>
    <cfRule type="expression" dxfId="54" priority="58">
      <formula>$AT$8&gt;=5</formula>
    </cfRule>
  </conditionalFormatting>
  <conditionalFormatting sqref="O27">
    <cfRule type="expression" dxfId="53" priority="55">
      <formula>AND($AT$11&gt;=27)</formula>
    </cfRule>
    <cfRule type="expression" dxfId="52" priority="56">
      <formula>$AT$8&gt;=6</formula>
    </cfRule>
  </conditionalFormatting>
  <conditionalFormatting sqref="P27">
    <cfRule type="expression" dxfId="51" priority="53">
      <formula>AND($AT$11&gt;=26)</formula>
    </cfRule>
    <cfRule type="expression" dxfId="50" priority="54">
      <formula>$AT$8&gt;=7</formula>
    </cfRule>
  </conditionalFormatting>
  <conditionalFormatting sqref="Q27">
    <cfRule type="expression" dxfId="49" priority="51">
      <formula>AND($AT$11&gt;=25)</formula>
    </cfRule>
    <cfRule type="expression" dxfId="48" priority="52">
      <formula>$AT$8&gt;=8</formula>
    </cfRule>
  </conditionalFormatting>
  <conditionalFormatting sqref="S27">
    <cfRule type="expression" dxfId="47" priority="49">
      <formula>AND($AT$11&gt;=24)</formula>
    </cfRule>
    <cfRule type="expression" dxfId="46" priority="50">
      <formula>$AT$8&gt;=9</formula>
    </cfRule>
  </conditionalFormatting>
  <conditionalFormatting sqref="T27">
    <cfRule type="expression" dxfId="45" priority="47">
      <formula>AND($AT$11&gt;=23)</formula>
    </cfRule>
    <cfRule type="expression" dxfId="44" priority="48">
      <formula>$AT$8&gt;=10</formula>
    </cfRule>
  </conditionalFormatting>
  <conditionalFormatting sqref="U27">
    <cfRule type="expression" dxfId="43" priority="45">
      <formula>AND($AT$11&gt;=22)</formula>
    </cfRule>
    <cfRule type="expression" dxfId="42" priority="46">
      <formula>$AT$8&gt;=11</formula>
    </cfRule>
  </conditionalFormatting>
  <conditionalFormatting sqref="V27">
    <cfRule type="expression" dxfId="41" priority="43">
      <formula>AND($AT$11&gt;=21)</formula>
    </cfRule>
    <cfRule type="expression" dxfId="40" priority="44">
      <formula>$AT$8&gt;=12</formula>
    </cfRule>
  </conditionalFormatting>
  <conditionalFormatting sqref="W27">
    <cfRule type="expression" dxfId="39" priority="41">
      <formula>AND($AT$11&gt;=20)</formula>
    </cfRule>
    <cfRule type="expression" dxfId="38" priority="42">
      <formula>$AT$8&gt;=13</formula>
    </cfRule>
  </conditionalFormatting>
  <conditionalFormatting sqref="X27">
    <cfRule type="expression" dxfId="37" priority="39">
      <formula>AND($AT$11&gt;=19)</formula>
    </cfRule>
    <cfRule type="expression" dxfId="36" priority="40">
      <formula>$AT$8&gt;=14</formula>
    </cfRule>
  </conditionalFormatting>
  <conditionalFormatting sqref="Y27">
    <cfRule type="expression" dxfId="35" priority="37">
      <formula>AND($AT$11&gt;=18)</formula>
    </cfRule>
    <cfRule type="expression" dxfId="34" priority="38">
      <formula>$AT$8&gt;=15</formula>
    </cfRule>
  </conditionalFormatting>
  <conditionalFormatting sqref="Z27">
    <cfRule type="expression" dxfId="33" priority="35">
      <formula>AND($AT$11&gt;=17)</formula>
    </cfRule>
    <cfRule type="expression" dxfId="32" priority="36">
      <formula>$AT$8&gt;=16</formula>
    </cfRule>
  </conditionalFormatting>
  <conditionalFormatting sqref="AB27">
    <cfRule type="expression" dxfId="31" priority="33">
      <formula>AND($AT$11&gt;=16)</formula>
    </cfRule>
    <cfRule type="expression" dxfId="30" priority="34">
      <formula>$AT$8&gt;=17</formula>
    </cfRule>
  </conditionalFormatting>
  <conditionalFormatting sqref="AC27">
    <cfRule type="expression" dxfId="29" priority="31">
      <formula>AND($AT$11&gt;=15)</formula>
    </cfRule>
    <cfRule type="expression" dxfId="28" priority="32">
      <formula>$AT$8&gt;=18</formula>
    </cfRule>
  </conditionalFormatting>
  <conditionalFormatting sqref="AD27">
    <cfRule type="expression" dxfId="27" priority="29">
      <formula>AND($AT$11&gt;=14)</formula>
    </cfRule>
    <cfRule type="expression" dxfId="26" priority="30">
      <formula>$AT$8&gt;=19</formula>
    </cfRule>
  </conditionalFormatting>
  <conditionalFormatting sqref="AE27">
    <cfRule type="expression" dxfId="25" priority="27">
      <formula>AND($AT$11&gt;=13)</formula>
    </cfRule>
    <cfRule type="expression" dxfId="24" priority="28">
      <formula>$AT$8&gt;=20</formula>
    </cfRule>
  </conditionalFormatting>
  <conditionalFormatting sqref="AF27">
    <cfRule type="expression" dxfId="23" priority="25">
      <formula>AND($AT$11&gt;=12)</formula>
    </cfRule>
    <cfRule type="expression" dxfId="22" priority="26">
      <formula>$AT$8&gt;=21</formula>
    </cfRule>
  </conditionalFormatting>
  <conditionalFormatting sqref="AG27">
    <cfRule type="expression" dxfId="21" priority="23">
      <formula>AND($AT$11&gt;=11)</formula>
    </cfRule>
    <cfRule type="expression" dxfId="20" priority="24">
      <formula>$AT$8&gt;=22</formula>
    </cfRule>
  </conditionalFormatting>
  <conditionalFormatting sqref="AH27">
    <cfRule type="expression" dxfId="19" priority="19">
      <formula>AND($AT$11&gt;=10)</formula>
    </cfRule>
    <cfRule type="expression" dxfId="18" priority="20">
      <formula>$AT$8&gt;=23</formula>
    </cfRule>
  </conditionalFormatting>
  <conditionalFormatting sqref="AI27">
    <cfRule type="expression" dxfId="17" priority="17">
      <formula>AND($AT$11&gt;=9)</formula>
    </cfRule>
    <cfRule type="expression" dxfId="16" priority="18">
      <formula>$AT$8&gt;=24</formula>
    </cfRule>
  </conditionalFormatting>
  <conditionalFormatting sqref="AK27">
    <cfRule type="expression" dxfId="15" priority="15">
      <formula>AND($AT$11&gt;=8)</formula>
    </cfRule>
    <cfRule type="expression" dxfId="14" priority="16">
      <formula>$AT$8&gt;=25</formula>
    </cfRule>
  </conditionalFormatting>
  <conditionalFormatting sqref="AL27">
    <cfRule type="expression" dxfId="13" priority="13">
      <formula>AND($AT$11&gt;=7)</formula>
    </cfRule>
    <cfRule type="expression" dxfId="12" priority="14">
      <formula>$AT$8&gt;=26</formula>
    </cfRule>
  </conditionalFormatting>
  <conditionalFormatting sqref="AM27">
    <cfRule type="expression" dxfId="11" priority="11">
      <formula>AND($AT$11&gt;=6)</formula>
    </cfRule>
    <cfRule type="expression" dxfId="10" priority="12">
      <formula>$AT$8&gt;=26</formula>
    </cfRule>
  </conditionalFormatting>
  <conditionalFormatting sqref="AN27">
    <cfRule type="expression" dxfId="9" priority="9">
      <formula>AND($AT$11&gt;=5)</formula>
    </cfRule>
    <cfRule type="expression" dxfId="8" priority="10">
      <formula>$AT$8&gt;=28</formula>
    </cfRule>
  </conditionalFormatting>
  <conditionalFormatting sqref="AO27">
    <cfRule type="expression" dxfId="7" priority="7">
      <formula>$AT$8&gt;=29</formula>
    </cfRule>
    <cfRule type="expression" dxfId="6" priority="8">
      <formula>AND($AT$11&gt;=4)</formula>
    </cfRule>
  </conditionalFormatting>
  <conditionalFormatting sqref="AP27">
    <cfRule type="expression" dxfId="5" priority="5">
      <formula>AND($AT$11&gt;=3)</formula>
    </cfRule>
    <cfRule type="expression" dxfId="4" priority="6">
      <formula>$AT$8&gt;=30</formula>
    </cfRule>
  </conditionalFormatting>
  <conditionalFormatting sqref="AQ27">
    <cfRule type="expression" dxfId="3" priority="3">
      <formula>AND($AT$11&gt;=2)</formula>
    </cfRule>
    <cfRule type="expression" dxfId="2" priority="4">
      <formula>$AT$8&gt;=31</formula>
    </cfRule>
  </conditionalFormatting>
  <conditionalFormatting sqref="AR27">
    <cfRule type="expression" dxfId="1" priority="1">
      <formula>AND($AT$11&gt;=1)</formula>
    </cfRule>
    <cfRule type="expression" dxfId="0" priority="2">
      <formula>$AT$8&gt;=32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42"/>
  <sheetViews>
    <sheetView workbookViewId="0">
      <selection activeCell="B3" sqref="B3"/>
    </sheetView>
  </sheetViews>
  <sheetFormatPr baseColWidth="10" defaultColWidth="11.5703125" defaultRowHeight="15" x14ac:dyDescent="0.25"/>
  <cols>
    <col min="1" max="1" width="11.5703125" style="1"/>
    <col min="2" max="2" width="12.28515625" style="1" customWidth="1"/>
    <col min="3" max="3" width="12.85546875" style="1" bestFit="1" customWidth="1"/>
    <col min="4" max="8" width="11.5703125" style="1"/>
    <col min="9" max="9" width="26.7109375" style="1" customWidth="1"/>
    <col min="10" max="10" width="15.42578125" style="1" customWidth="1"/>
    <col min="11" max="16384" width="11.5703125" style="1"/>
  </cols>
  <sheetData>
    <row r="1" spans="1:14" x14ac:dyDescent="0.25">
      <c r="A1" s="110" t="s">
        <v>7</v>
      </c>
      <c r="B1" s="111"/>
    </row>
    <row r="4" spans="1:14" x14ac:dyDescent="0.25">
      <c r="C4" s="5" t="s">
        <v>6</v>
      </c>
      <c r="D4" s="6" t="s">
        <v>5</v>
      </c>
      <c r="E4" s="7" t="s">
        <v>4</v>
      </c>
      <c r="F4" s="8" t="s">
        <v>3</v>
      </c>
      <c r="G4" s="9" t="s">
        <v>2</v>
      </c>
      <c r="J4" s="5" t="s">
        <v>6</v>
      </c>
      <c r="K4" s="6" t="s">
        <v>5</v>
      </c>
      <c r="L4" s="7" t="s">
        <v>4</v>
      </c>
      <c r="M4" s="8" t="s">
        <v>3</v>
      </c>
      <c r="N4" s="9" t="s">
        <v>2</v>
      </c>
    </row>
    <row r="5" spans="1:14" x14ac:dyDescent="0.25">
      <c r="B5" s="10" t="s">
        <v>1</v>
      </c>
      <c r="C5" s="11">
        <f>IPv4Binär!B5</f>
        <v>67</v>
      </c>
      <c r="D5" s="6">
        <v>2</v>
      </c>
      <c r="E5" s="7">
        <f t="shared" ref="E5:E12" si="0">C5/D5</f>
        <v>33.5</v>
      </c>
      <c r="F5" s="8">
        <f t="shared" ref="F5:F12" si="1">ROUNDDOWN(E5,0)</f>
        <v>33</v>
      </c>
      <c r="G5" s="9">
        <f t="shared" ref="G5:G12" si="2">MOD(C5,D5)</f>
        <v>1</v>
      </c>
      <c r="I5" s="10" t="s">
        <v>1</v>
      </c>
      <c r="J5" s="11">
        <f>IPv4Binär!B8</f>
        <v>255</v>
      </c>
      <c r="K5" s="6">
        <v>2</v>
      </c>
      <c r="L5" s="7">
        <f t="shared" ref="L5:L12" si="3">J5/K5</f>
        <v>127.5</v>
      </c>
      <c r="M5" s="8">
        <f t="shared" ref="M5:M12" si="4">ROUNDDOWN(L5,0)</f>
        <v>127</v>
      </c>
      <c r="N5" s="9">
        <f t="shared" ref="N5:N12" si="5">MOD(J5,K5)</f>
        <v>1</v>
      </c>
    </row>
    <row r="6" spans="1:14" x14ac:dyDescent="0.25">
      <c r="C6" s="12">
        <f t="shared" ref="C6:C12" si="6">F5</f>
        <v>33</v>
      </c>
      <c r="D6" s="6">
        <v>2</v>
      </c>
      <c r="E6" s="7">
        <f t="shared" si="0"/>
        <v>16.5</v>
      </c>
      <c r="F6" s="8">
        <f t="shared" si="1"/>
        <v>16</v>
      </c>
      <c r="G6" s="9">
        <f t="shared" si="2"/>
        <v>1</v>
      </c>
      <c r="J6" s="12">
        <f t="shared" ref="J6:J12" si="7">M5</f>
        <v>127</v>
      </c>
      <c r="K6" s="6">
        <v>2</v>
      </c>
      <c r="L6" s="7">
        <f t="shared" si="3"/>
        <v>63.5</v>
      </c>
      <c r="M6" s="8">
        <f t="shared" si="4"/>
        <v>63</v>
      </c>
      <c r="N6" s="9">
        <f t="shared" si="5"/>
        <v>1</v>
      </c>
    </row>
    <row r="7" spans="1:14" x14ac:dyDescent="0.25">
      <c r="C7" s="12">
        <f t="shared" si="6"/>
        <v>16</v>
      </c>
      <c r="D7" s="6">
        <v>2</v>
      </c>
      <c r="E7" s="7">
        <f t="shared" si="0"/>
        <v>8</v>
      </c>
      <c r="F7" s="8">
        <f t="shared" si="1"/>
        <v>8</v>
      </c>
      <c r="G7" s="9">
        <f t="shared" si="2"/>
        <v>0</v>
      </c>
      <c r="J7" s="12">
        <f t="shared" si="7"/>
        <v>63</v>
      </c>
      <c r="K7" s="6">
        <v>2</v>
      </c>
      <c r="L7" s="7">
        <f t="shared" si="3"/>
        <v>31.5</v>
      </c>
      <c r="M7" s="8">
        <f t="shared" si="4"/>
        <v>31</v>
      </c>
      <c r="N7" s="9">
        <f t="shared" si="5"/>
        <v>1</v>
      </c>
    </row>
    <row r="8" spans="1:14" x14ac:dyDescent="0.25">
      <c r="C8" s="12">
        <f t="shared" si="6"/>
        <v>8</v>
      </c>
      <c r="D8" s="6">
        <v>2</v>
      </c>
      <c r="E8" s="7">
        <f t="shared" si="0"/>
        <v>4</v>
      </c>
      <c r="F8" s="8">
        <f t="shared" si="1"/>
        <v>4</v>
      </c>
      <c r="G8" s="9">
        <f t="shared" si="2"/>
        <v>0</v>
      </c>
      <c r="J8" s="12">
        <f t="shared" si="7"/>
        <v>31</v>
      </c>
      <c r="K8" s="6">
        <v>2</v>
      </c>
      <c r="L8" s="7">
        <f t="shared" si="3"/>
        <v>15.5</v>
      </c>
      <c r="M8" s="8">
        <f t="shared" si="4"/>
        <v>15</v>
      </c>
      <c r="N8" s="9">
        <f t="shared" si="5"/>
        <v>1</v>
      </c>
    </row>
    <row r="9" spans="1:14" x14ac:dyDescent="0.25">
      <c r="C9" s="12">
        <f t="shared" si="6"/>
        <v>4</v>
      </c>
      <c r="D9" s="6">
        <v>2</v>
      </c>
      <c r="E9" s="7">
        <f t="shared" si="0"/>
        <v>2</v>
      </c>
      <c r="F9" s="8">
        <f t="shared" si="1"/>
        <v>2</v>
      </c>
      <c r="G9" s="9">
        <f t="shared" si="2"/>
        <v>0</v>
      </c>
      <c r="J9" s="12">
        <f t="shared" si="7"/>
        <v>15</v>
      </c>
      <c r="K9" s="6">
        <v>2</v>
      </c>
      <c r="L9" s="7">
        <f t="shared" si="3"/>
        <v>7.5</v>
      </c>
      <c r="M9" s="8">
        <f t="shared" si="4"/>
        <v>7</v>
      </c>
      <c r="N9" s="9">
        <f t="shared" si="5"/>
        <v>1</v>
      </c>
    </row>
    <row r="10" spans="1:14" x14ac:dyDescent="0.25">
      <c r="C10" s="12">
        <f t="shared" si="6"/>
        <v>2</v>
      </c>
      <c r="D10" s="6">
        <v>2</v>
      </c>
      <c r="E10" s="7">
        <f t="shared" si="0"/>
        <v>1</v>
      </c>
      <c r="F10" s="8">
        <f t="shared" si="1"/>
        <v>1</v>
      </c>
      <c r="G10" s="9">
        <f t="shared" si="2"/>
        <v>0</v>
      </c>
      <c r="J10" s="12">
        <f t="shared" si="7"/>
        <v>7</v>
      </c>
      <c r="K10" s="6">
        <v>2</v>
      </c>
      <c r="L10" s="7">
        <f t="shared" si="3"/>
        <v>3.5</v>
      </c>
      <c r="M10" s="8">
        <f t="shared" si="4"/>
        <v>3</v>
      </c>
      <c r="N10" s="9">
        <f t="shared" si="5"/>
        <v>1</v>
      </c>
    </row>
    <row r="11" spans="1:14" x14ac:dyDescent="0.25">
      <c r="C11" s="12">
        <f t="shared" si="6"/>
        <v>1</v>
      </c>
      <c r="D11" s="6">
        <v>2</v>
      </c>
      <c r="E11" s="7">
        <f t="shared" si="0"/>
        <v>0.5</v>
      </c>
      <c r="F11" s="8">
        <f t="shared" si="1"/>
        <v>0</v>
      </c>
      <c r="G11" s="9">
        <f t="shared" si="2"/>
        <v>1</v>
      </c>
      <c r="J11" s="12">
        <f t="shared" si="7"/>
        <v>3</v>
      </c>
      <c r="K11" s="6">
        <v>2</v>
      </c>
      <c r="L11" s="7">
        <f t="shared" si="3"/>
        <v>1.5</v>
      </c>
      <c r="M11" s="8">
        <f t="shared" si="4"/>
        <v>1</v>
      </c>
      <c r="N11" s="9">
        <f t="shared" si="5"/>
        <v>1</v>
      </c>
    </row>
    <row r="12" spans="1:14" x14ac:dyDescent="0.25">
      <c r="C12" s="12">
        <f t="shared" si="6"/>
        <v>0</v>
      </c>
      <c r="D12" s="6">
        <v>2</v>
      </c>
      <c r="E12" s="7">
        <f t="shared" si="0"/>
        <v>0</v>
      </c>
      <c r="F12" s="8">
        <f t="shared" si="1"/>
        <v>0</v>
      </c>
      <c r="G12" s="9">
        <f t="shared" si="2"/>
        <v>0</v>
      </c>
      <c r="J12" s="12">
        <f t="shared" si="7"/>
        <v>1</v>
      </c>
      <c r="K12" s="6">
        <v>2</v>
      </c>
      <c r="L12" s="7">
        <f t="shared" si="3"/>
        <v>0.5</v>
      </c>
      <c r="M12" s="8">
        <f t="shared" si="4"/>
        <v>0</v>
      </c>
      <c r="N12" s="9">
        <f t="shared" si="5"/>
        <v>1</v>
      </c>
    </row>
    <row r="14" spans="1:14" x14ac:dyDescent="0.25">
      <c r="C14" s="5" t="s">
        <v>6</v>
      </c>
      <c r="D14" s="6" t="s">
        <v>5</v>
      </c>
      <c r="E14" s="7" t="s">
        <v>4</v>
      </c>
      <c r="F14" s="8" t="s">
        <v>3</v>
      </c>
      <c r="G14" s="9" t="s">
        <v>2</v>
      </c>
      <c r="J14" s="5" t="s">
        <v>6</v>
      </c>
      <c r="K14" s="6" t="s">
        <v>5</v>
      </c>
      <c r="L14" s="7" t="s">
        <v>4</v>
      </c>
      <c r="M14" s="8" t="s">
        <v>3</v>
      </c>
      <c r="N14" s="9" t="s">
        <v>2</v>
      </c>
    </row>
    <row r="15" spans="1:14" x14ac:dyDescent="0.25">
      <c r="B15" s="10" t="s">
        <v>1</v>
      </c>
      <c r="C15" s="11">
        <f>IPv4Binär!D5</f>
        <v>88</v>
      </c>
      <c r="D15" s="6">
        <v>2</v>
      </c>
      <c r="E15" s="7">
        <f t="shared" ref="E15:E22" si="8">C15/D15</f>
        <v>44</v>
      </c>
      <c r="F15" s="8">
        <f t="shared" ref="F15:F22" si="9">ROUNDDOWN(E15,0)</f>
        <v>44</v>
      </c>
      <c r="G15" s="9">
        <f t="shared" ref="G15:G22" si="10">MOD(C15,D15)</f>
        <v>0</v>
      </c>
      <c r="I15" s="10" t="s">
        <v>1</v>
      </c>
      <c r="J15" s="11">
        <f>IPv4Binär!D8</f>
        <v>255</v>
      </c>
      <c r="K15" s="6">
        <v>2</v>
      </c>
      <c r="L15" s="7">
        <f t="shared" ref="L15:L22" si="11">J15/K15</f>
        <v>127.5</v>
      </c>
      <c r="M15" s="8">
        <f t="shared" ref="M15:M22" si="12">ROUNDDOWN(L15,0)</f>
        <v>127</v>
      </c>
      <c r="N15" s="9">
        <f t="shared" ref="N15:N22" si="13">MOD(J15,K15)</f>
        <v>1</v>
      </c>
    </row>
    <row r="16" spans="1:14" x14ac:dyDescent="0.25">
      <c r="C16" s="12">
        <f t="shared" ref="C16:C22" si="14">F15</f>
        <v>44</v>
      </c>
      <c r="D16" s="6">
        <v>2</v>
      </c>
      <c r="E16" s="7">
        <f t="shared" si="8"/>
        <v>22</v>
      </c>
      <c r="F16" s="8">
        <f t="shared" si="9"/>
        <v>22</v>
      </c>
      <c r="G16" s="9">
        <f t="shared" si="10"/>
        <v>0</v>
      </c>
      <c r="J16" s="12">
        <f t="shared" ref="J16:J22" si="15">M15</f>
        <v>127</v>
      </c>
      <c r="K16" s="6">
        <v>2</v>
      </c>
      <c r="L16" s="7">
        <f t="shared" si="11"/>
        <v>63.5</v>
      </c>
      <c r="M16" s="8">
        <f t="shared" si="12"/>
        <v>63</v>
      </c>
      <c r="N16" s="9">
        <f t="shared" si="13"/>
        <v>1</v>
      </c>
    </row>
    <row r="17" spans="2:14" x14ac:dyDescent="0.25">
      <c r="C17" s="12">
        <f t="shared" si="14"/>
        <v>22</v>
      </c>
      <c r="D17" s="6">
        <v>2</v>
      </c>
      <c r="E17" s="7">
        <f t="shared" si="8"/>
        <v>11</v>
      </c>
      <c r="F17" s="8">
        <f t="shared" si="9"/>
        <v>11</v>
      </c>
      <c r="G17" s="9">
        <f t="shared" si="10"/>
        <v>0</v>
      </c>
      <c r="J17" s="12">
        <f t="shared" si="15"/>
        <v>63</v>
      </c>
      <c r="K17" s="6">
        <v>2</v>
      </c>
      <c r="L17" s="7">
        <f t="shared" si="11"/>
        <v>31.5</v>
      </c>
      <c r="M17" s="8">
        <f t="shared" si="12"/>
        <v>31</v>
      </c>
      <c r="N17" s="9">
        <f t="shared" si="13"/>
        <v>1</v>
      </c>
    </row>
    <row r="18" spans="2:14" x14ac:dyDescent="0.25">
      <c r="C18" s="12">
        <f t="shared" si="14"/>
        <v>11</v>
      </c>
      <c r="D18" s="6">
        <v>2</v>
      </c>
      <c r="E18" s="7">
        <f t="shared" si="8"/>
        <v>5.5</v>
      </c>
      <c r="F18" s="8">
        <f t="shared" si="9"/>
        <v>5</v>
      </c>
      <c r="G18" s="9">
        <f t="shared" si="10"/>
        <v>1</v>
      </c>
      <c r="J18" s="12">
        <f t="shared" si="15"/>
        <v>31</v>
      </c>
      <c r="K18" s="6">
        <v>2</v>
      </c>
      <c r="L18" s="7">
        <f t="shared" si="11"/>
        <v>15.5</v>
      </c>
      <c r="M18" s="8">
        <f t="shared" si="12"/>
        <v>15</v>
      </c>
      <c r="N18" s="9">
        <f t="shared" si="13"/>
        <v>1</v>
      </c>
    </row>
    <row r="19" spans="2:14" x14ac:dyDescent="0.25">
      <c r="C19" s="12">
        <f t="shared" si="14"/>
        <v>5</v>
      </c>
      <c r="D19" s="6">
        <v>2</v>
      </c>
      <c r="E19" s="7">
        <f t="shared" si="8"/>
        <v>2.5</v>
      </c>
      <c r="F19" s="8">
        <f t="shared" si="9"/>
        <v>2</v>
      </c>
      <c r="G19" s="9">
        <f t="shared" si="10"/>
        <v>1</v>
      </c>
      <c r="J19" s="12">
        <f t="shared" si="15"/>
        <v>15</v>
      </c>
      <c r="K19" s="6">
        <v>2</v>
      </c>
      <c r="L19" s="7">
        <f t="shared" si="11"/>
        <v>7.5</v>
      </c>
      <c r="M19" s="8">
        <f t="shared" si="12"/>
        <v>7</v>
      </c>
      <c r="N19" s="9">
        <f t="shared" si="13"/>
        <v>1</v>
      </c>
    </row>
    <row r="20" spans="2:14" x14ac:dyDescent="0.25">
      <c r="C20" s="12">
        <f t="shared" si="14"/>
        <v>2</v>
      </c>
      <c r="D20" s="6">
        <v>2</v>
      </c>
      <c r="E20" s="7">
        <f t="shared" si="8"/>
        <v>1</v>
      </c>
      <c r="F20" s="8">
        <f t="shared" si="9"/>
        <v>1</v>
      </c>
      <c r="G20" s="9">
        <f t="shared" si="10"/>
        <v>0</v>
      </c>
      <c r="J20" s="12">
        <f t="shared" si="15"/>
        <v>7</v>
      </c>
      <c r="K20" s="6">
        <v>2</v>
      </c>
      <c r="L20" s="7">
        <f t="shared" si="11"/>
        <v>3.5</v>
      </c>
      <c r="M20" s="8">
        <f t="shared" si="12"/>
        <v>3</v>
      </c>
      <c r="N20" s="9">
        <f t="shared" si="13"/>
        <v>1</v>
      </c>
    </row>
    <row r="21" spans="2:14" x14ac:dyDescent="0.25">
      <c r="C21" s="12">
        <f t="shared" si="14"/>
        <v>1</v>
      </c>
      <c r="D21" s="6">
        <v>2</v>
      </c>
      <c r="E21" s="7">
        <f t="shared" si="8"/>
        <v>0.5</v>
      </c>
      <c r="F21" s="8">
        <f t="shared" si="9"/>
        <v>0</v>
      </c>
      <c r="G21" s="9">
        <f t="shared" si="10"/>
        <v>1</v>
      </c>
      <c r="J21" s="12">
        <f t="shared" si="15"/>
        <v>3</v>
      </c>
      <c r="K21" s="6">
        <v>2</v>
      </c>
      <c r="L21" s="7">
        <f t="shared" si="11"/>
        <v>1.5</v>
      </c>
      <c r="M21" s="8">
        <f t="shared" si="12"/>
        <v>1</v>
      </c>
      <c r="N21" s="9">
        <f t="shared" si="13"/>
        <v>1</v>
      </c>
    </row>
    <row r="22" spans="2:14" x14ac:dyDescent="0.25">
      <c r="C22" s="12">
        <f t="shared" si="14"/>
        <v>0</v>
      </c>
      <c r="D22" s="6">
        <v>2</v>
      </c>
      <c r="E22" s="7">
        <f t="shared" si="8"/>
        <v>0</v>
      </c>
      <c r="F22" s="8">
        <f t="shared" si="9"/>
        <v>0</v>
      </c>
      <c r="G22" s="9">
        <f t="shared" si="10"/>
        <v>0</v>
      </c>
      <c r="J22" s="12">
        <f t="shared" si="15"/>
        <v>1</v>
      </c>
      <c r="K22" s="6">
        <v>2</v>
      </c>
      <c r="L22" s="7">
        <f t="shared" si="11"/>
        <v>0.5</v>
      </c>
      <c r="M22" s="8">
        <f t="shared" si="12"/>
        <v>0</v>
      </c>
      <c r="N22" s="9">
        <f t="shared" si="13"/>
        <v>1</v>
      </c>
    </row>
    <row r="24" spans="2:14" x14ac:dyDescent="0.25">
      <c r="C24" s="5" t="s">
        <v>6</v>
      </c>
      <c r="D24" s="6" t="s">
        <v>5</v>
      </c>
      <c r="E24" s="7" t="s">
        <v>4</v>
      </c>
      <c r="F24" s="8" t="s">
        <v>3</v>
      </c>
      <c r="G24" s="9" t="s">
        <v>2</v>
      </c>
      <c r="J24" s="5" t="s">
        <v>6</v>
      </c>
      <c r="K24" s="6" t="s">
        <v>5</v>
      </c>
      <c r="L24" s="7" t="s">
        <v>4</v>
      </c>
      <c r="M24" s="8" t="s">
        <v>3</v>
      </c>
      <c r="N24" s="9" t="s">
        <v>2</v>
      </c>
    </row>
    <row r="25" spans="2:14" x14ac:dyDescent="0.25">
      <c r="B25" s="10" t="s">
        <v>1</v>
      </c>
      <c r="C25" s="11">
        <f>IPv4Binär!F5</f>
        <v>99</v>
      </c>
      <c r="D25" s="6">
        <v>2</v>
      </c>
      <c r="E25" s="7">
        <f t="shared" ref="E25:E32" si="16">C25/D25</f>
        <v>49.5</v>
      </c>
      <c r="F25" s="8">
        <f t="shared" ref="F25:F32" si="17">ROUNDDOWN(E25,0)</f>
        <v>49</v>
      </c>
      <c r="G25" s="9">
        <f t="shared" ref="G25:G32" si="18">MOD(C25,D25)</f>
        <v>1</v>
      </c>
      <c r="I25" s="10" t="s">
        <v>1</v>
      </c>
      <c r="J25" s="11">
        <f>IPv4Binär!F8</f>
        <v>254</v>
      </c>
      <c r="K25" s="6">
        <v>2</v>
      </c>
      <c r="L25" s="7">
        <f t="shared" ref="L25:L32" si="19">J25/K25</f>
        <v>127</v>
      </c>
      <c r="M25" s="8">
        <f t="shared" ref="M25:M32" si="20">ROUNDDOWN(L25,0)</f>
        <v>127</v>
      </c>
      <c r="N25" s="9">
        <f t="shared" ref="N25:N32" si="21">MOD(J25,K25)</f>
        <v>0</v>
      </c>
    </row>
    <row r="26" spans="2:14" x14ac:dyDescent="0.25">
      <c r="C26" s="12">
        <f t="shared" ref="C26:C32" si="22">F25</f>
        <v>49</v>
      </c>
      <c r="D26" s="6">
        <v>2</v>
      </c>
      <c r="E26" s="7">
        <f t="shared" si="16"/>
        <v>24.5</v>
      </c>
      <c r="F26" s="8">
        <f t="shared" si="17"/>
        <v>24</v>
      </c>
      <c r="G26" s="9">
        <f t="shared" si="18"/>
        <v>1</v>
      </c>
      <c r="J26" s="12">
        <f t="shared" ref="J26:J32" si="23">M25</f>
        <v>127</v>
      </c>
      <c r="K26" s="6">
        <v>2</v>
      </c>
      <c r="L26" s="7">
        <f t="shared" si="19"/>
        <v>63.5</v>
      </c>
      <c r="M26" s="8">
        <f t="shared" si="20"/>
        <v>63</v>
      </c>
      <c r="N26" s="9">
        <f t="shared" si="21"/>
        <v>1</v>
      </c>
    </row>
    <row r="27" spans="2:14" x14ac:dyDescent="0.25">
      <c r="C27" s="12">
        <f t="shared" si="22"/>
        <v>24</v>
      </c>
      <c r="D27" s="6">
        <v>2</v>
      </c>
      <c r="E27" s="7">
        <f t="shared" si="16"/>
        <v>12</v>
      </c>
      <c r="F27" s="8">
        <f t="shared" si="17"/>
        <v>12</v>
      </c>
      <c r="G27" s="9">
        <f t="shared" si="18"/>
        <v>0</v>
      </c>
      <c r="J27" s="12">
        <f t="shared" si="23"/>
        <v>63</v>
      </c>
      <c r="K27" s="6">
        <v>2</v>
      </c>
      <c r="L27" s="7">
        <f t="shared" si="19"/>
        <v>31.5</v>
      </c>
      <c r="M27" s="8">
        <f t="shared" si="20"/>
        <v>31</v>
      </c>
      <c r="N27" s="9">
        <f t="shared" si="21"/>
        <v>1</v>
      </c>
    </row>
    <row r="28" spans="2:14" x14ac:dyDescent="0.25">
      <c r="C28" s="12">
        <f t="shared" si="22"/>
        <v>12</v>
      </c>
      <c r="D28" s="6">
        <v>2</v>
      </c>
      <c r="E28" s="7">
        <f t="shared" si="16"/>
        <v>6</v>
      </c>
      <c r="F28" s="8">
        <f t="shared" si="17"/>
        <v>6</v>
      </c>
      <c r="G28" s="9">
        <f t="shared" si="18"/>
        <v>0</v>
      </c>
      <c r="J28" s="12">
        <f t="shared" si="23"/>
        <v>31</v>
      </c>
      <c r="K28" s="6">
        <v>2</v>
      </c>
      <c r="L28" s="7">
        <f t="shared" si="19"/>
        <v>15.5</v>
      </c>
      <c r="M28" s="8">
        <f t="shared" si="20"/>
        <v>15</v>
      </c>
      <c r="N28" s="9">
        <f t="shared" si="21"/>
        <v>1</v>
      </c>
    </row>
    <row r="29" spans="2:14" x14ac:dyDescent="0.25">
      <c r="C29" s="12">
        <f t="shared" si="22"/>
        <v>6</v>
      </c>
      <c r="D29" s="6">
        <v>2</v>
      </c>
      <c r="E29" s="7">
        <f t="shared" si="16"/>
        <v>3</v>
      </c>
      <c r="F29" s="8">
        <f t="shared" si="17"/>
        <v>3</v>
      </c>
      <c r="G29" s="9">
        <f t="shared" si="18"/>
        <v>0</v>
      </c>
      <c r="J29" s="12">
        <f t="shared" si="23"/>
        <v>15</v>
      </c>
      <c r="K29" s="6">
        <v>2</v>
      </c>
      <c r="L29" s="7">
        <f t="shared" si="19"/>
        <v>7.5</v>
      </c>
      <c r="M29" s="8">
        <f t="shared" si="20"/>
        <v>7</v>
      </c>
      <c r="N29" s="9">
        <f t="shared" si="21"/>
        <v>1</v>
      </c>
    </row>
    <row r="30" spans="2:14" x14ac:dyDescent="0.25">
      <c r="C30" s="12">
        <f t="shared" si="22"/>
        <v>3</v>
      </c>
      <c r="D30" s="6">
        <v>2</v>
      </c>
      <c r="E30" s="7">
        <f t="shared" si="16"/>
        <v>1.5</v>
      </c>
      <c r="F30" s="8">
        <f t="shared" si="17"/>
        <v>1</v>
      </c>
      <c r="G30" s="9">
        <f t="shared" si="18"/>
        <v>1</v>
      </c>
      <c r="J30" s="12">
        <f t="shared" si="23"/>
        <v>7</v>
      </c>
      <c r="K30" s="6">
        <v>2</v>
      </c>
      <c r="L30" s="7">
        <f t="shared" si="19"/>
        <v>3.5</v>
      </c>
      <c r="M30" s="8">
        <f t="shared" si="20"/>
        <v>3</v>
      </c>
      <c r="N30" s="9">
        <f t="shared" si="21"/>
        <v>1</v>
      </c>
    </row>
    <row r="31" spans="2:14" x14ac:dyDescent="0.25">
      <c r="C31" s="12">
        <f t="shared" si="22"/>
        <v>1</v>
      </c>
      <c r="D31" s="6">
        <v>2</v>
      </c>
      <c r="E31" s="7">
        <f t="shared" si="16"/>
        <v>0.5</v>
      </c>
      <c r="F31" s="8">
        <f t="shared" si="17"/>
        <v>0</v>
      </c>
      <c r="G31" s="9">
        <f t="shared" si="18"/>
        <v>1</v>
      </c>
      <c r="J31" s="12">
        <f t="shared" si="23"/>
        <v>3</v>
      </c>
      <c r="K31" s="6">
        <v>2</v>
      </c>
      <c r="L31" s="7">
        <f t="shared" si="19"/>
        <v>1.5</v>
      </c>
      <c r="M31" s="8">
        <f t="shared" si="20"/>
        <v>1</v>
      </c>
      <c r="N31" s="9">
        <f t="shared" si="21"/>
        <v>1</v>
      </c>
    </row>
    <row r="32" spans="2:14" x14ac:dyDescent="0.25">
      <c r="C32" s="12">
        <f t="shared" si="22"/>
        <v>0</v>
      </c>
      <c r="D32" s="6">
        <v>2</v>
      </c>
      <c r="E32" s="7">
        <f t="shared" si="16"/>
        <v>0</v>
      </c>
      <c r="F32" s="8">
        <f t="shared" si="17"/>
        <v>0</v>
      </c>
      <c r="G32" s="9">
        <f t="shared" si="18"/>
        <v>0</v>
      </c>
      <c r="J32" s="12">
        <f t="shared" si="23"/>
        <v>1</v>
      </c>
      <c r="K32" s="6">
        <v>2</v>
      </c>
      <c r="L32" s="7">
        <f t="shared" si="19"/>
        <v>0.5</v>
      </c>
      <c r="M32" s="8">
        <f t="shared" si="20"/>
        <v>0</v>
      </c>
      <c r="N32" s="9">
        <f t="shared" si="21"/>
        <v>1</v>
      </c>
    </row>
    <row r="34" spans="2:14" x14ac:dyDescent="0.25">
      <c r="C34" s="5" t="s">
        <v>6</v>
      </c>
      <c r="D34" s="6" t="s">
        <v>5</v>
      </c>
      <c r="E34" s="7" t="s">
        <v>4</v>
      </c>
      <c r="F34" s="8" t="s">
        <v>3</v>
      </c>
      <c r="G34" s="9" t="s">
        <v>2</v>
      </c>
      <c r="J34" s="5" t="s">
        <v>6</v>
      </c>
      <c r="K34" s="6" t="s">
        <v>5</v>
      </c>
      <c r="L34" s="7" t="s">
        <v>4</v>
      </c>
      <c r="M34" s="8" t="s">
        <v>3</v>
      </c>
      <c r="N34" s="9" t="s">
        <v>2</v>
      </c>
    </row>
    <row r="35" spans="2:14" x14ac:dyDescent="0.25">
      <c r="B35" s="10" t="s">
        <v>1</v>
      </c>
      <c r="C35" s="11">
        <f>IPv4Binär!H5</f>
        <v>66</v>
      </c>
      <c r="D35" s="6">
        <v>2</v>
      </c>
      <c r="E35" s="7">
        <f t="shared" ref="E35:E42" si="24">C35/D35</f>
        <v>33</v>
      </c>
      <c r="F35" s="8">
        <f t="shared" ref="F35:F42" si="25">ROUNDDOWN(E35,0)</f>
        <v>33</v>
      </c>
      <c r="G35" s="9">
        <f t="shared" ref="G35:G42" si="26">MOD(C35,D35)</f>
        <v>0</v>
      </c>
      <c r="I35" s="10" t="s">
        <v>1</v>
      </c>
      <c r="J35" s="11">
        <f>IPv4Binär!H8</f>
        <v>0</v>
      </c>
      <c r="K35" s="6">
        <v>2</v>
      </c>
      <c r="L35" s="7">
        <f t="shared" ref="L35:L42" si="27">J35/K35</f>
        <v>0</v>
      </c>
      <c r="M35" s="8">
        <f t="shared" ref="M35:M42" si="28">ROUNDDOWN(L35,0)</f>
        <v>0</v>
      </c>
      <c r="N35" s="9">
        <f t="shared" ref="N35:N42" si="29">MOD(J35,K35)</f>
        <v>0</v>
      </c>
    </row>
    <row r="36" spans="2:14" x14ac:dyDescent="0.25">
      <c r="C36" s="12">
        <f t="shared" ref="C36:C42" si="30">F35</f>
        <v>33</v>
      </c>
      <c r="D36" s="6">
        <v>2</v>
      </c>
      <c r="E36" s="7">
        <f t="shared" si="24"/>
        <v>16.5</v>
      </c>
      <c r="F36" s="8">
        <f t="shared" si="25"/>
        <v>16</v>
      </c>
      <c r="G36" s="9">
        <f t="shared" si="26"/>
        <v>1</v>
      </c>
      <c r="J36" s="12">
        <f t="shared" ref="J36:J42" si="31">M35</f>
        <v>0</v>
      </c>
      <c r="K36" s="6">
        <v>2</v>
      </c>
      <c r="L36" s="7">
        <f t="shared" si="27"/>
        <v>0</v>
      </c>
      <c r="M36" s="8">
        <f t="shared" si="28"/>
        <v>0</v>
      </c>
      <c r="N36" s="9">
        <f t="shared" si="29"/>
        <v>0</v>
      </c>
    </row>
    <row r="37" spans="2:14" x14ac:dyDescent="0.25">
      <c r="C37" s="12">
        <f t="shared" si="30"/>
        <v>16</v>
      </c>
      <c r="D37" s="6">
        <v>2</v>
      </c>
      <c r="E37" s="7">
        <f t="shared" si="24"/>
        <v>8</v>
      </c>
      <c r="F37" s="8">
        <f t="shared" si="25"/>
        <v>8</v>
      </c>
      <c r="G37" s="9">
        <f t="shared" si="26"/>
        <v>0</v>
      </c>
      <c r="J37" s="12">
        <f t="shared" si="31"/>
        <v>0</v>
      </c>
      <c r="K37" s="6">
        <v>2</v>
      </c>
      <c r="L37" s="7">
        <f t="shared" si="27"/>
        <v>0</v>
      </c>
      <c r="M37" s="8">
        <f t="shared" si="28"/>
        <v>0</v>
      </c>
      <c r="N37" s="9">
        <f t="shared" si="29"/>
        <v>0</v>
      </c>
    </row>
    <row r="38" spans="2:14" x14ac:dyDescent="0.25">
      <c r="C38" s="12">
        <f t="shared" si="30"/>
        <v>8</v>
      </c>
      <c r="D38" s="6">
        <v>2</v>
      </c>
      <c r="E38" s="7">
        <f t="shared" si="24"/>
        <v>4</v>
      </c>
      <c r="F38" s="8">
        <f t="shared" si="25"/>
        <v>4</v>
      </c>
      <c r="G38" s="9">
        <f t="shared" si="26"/>
        <v>0</v>
      </c>
      <c r="J38" s="12">
        <f t="shared" si="31"/>
        <v>0</v>
      </c>
      <c r="K38" s="6">
        <v>2</v>
      </c>
      <c r="L38" s="7">
        <f t="shared" si="27"/>
        <v>0</v>
      </c>
      <c r="M38" s="8">
        <f t="shared" si="28"/>
        <v>0</v>
      </c>
      <c r="N38" s="9">
        <f t="shared" si="29"/>
        <v>0</v>
      </c>
    </row>
    <row r="39" spans="2:14" x14ac:dyDescent="0.25">
      <c r="C39" s="12">
        <f t="shared" si="30"/>
        <v>4</v>
      </c>
      <c r="D39" s="6">
        <v>2</v>
      </c>
      <c r="E39" s="7">
        <f t="shared" si="24"/>
        <v>2</v>
      </c>
      <c r="F39" s="8">
        <f t="shared" si="25"/>
        <v>2</v>
      </c>
      <c r="G39" s="9">
        <f t="shared" si="26"/>
        <v>0</v>
      </c>
      <c r="J39" s="12">
        <f t="shared" si="31"/>
        <v>0</v>
      </c>
      <c r="K39" s="6">
        <v>2</v>
      </c>
      <c r="L39" s="7">
        <f t="shared" si="27"/>
        <v>0</v>
      </c>
      <c r="M39" s="8">
        <f t="shared" si="28"/>
        <v>0</v>
      </c>
      <c r="N39" s="9">
        <f t="shared" si="29"/>
        <v>0</v>
      </c>
    </row>
    <row r="40" spans="2:14" x14ac:dyDescent="0.25">
      <c r="C40" s="12">
        <f t="shared" si="30"/>
        <v>2</v>
      </c>
      <c r="D40" s="6">
        <v>2</v>
      </c>
      <c r="E40" s="7">
        <f t="shared" si="24"/>
        <v>1</v>
      </c>
      <c r="F40" s="8">
        <f t="shared" si="25"/>
        <v>1</v>
      </c>
      <c r="G40" s="9">
        <f t="shared" si="26"/>
        <v>0</v>
      </c>
      <c r="J40" s="12">
        <f t="shared" si="31"/>
        <v>0</v>
      </c>
      <c r="K40" s="6">
        <v>2</v>
      </c>
      <c r="L40" s="7">
        <f t="shared" si="27"/>
        <v>0</v>
      </c>
      <c r="M40" s="8">
        <f t="shared" si="28"/>
        <v>0</v>
      </c>
      <c r="N40" s="9">
        <f t="shared" si="29"/>
        <v>0</v>
      </c>
    </row>
    <row r="41" spans="2:14" x14ac:dyDescent="0.25">
      <c r="C41" s="12">
        <f t="shared" si="30"/>
        <v>1</v>
      </c>
      <c r="D41" s="6">
        <v>2</v>
      </c>
      <c r="E41" s="7">
        <f t="shared" si="24"/>
        <v>0.5</v>
      </c>
      <c r="F41" s="8">
        <f t="shared" si="25"/>
        <v>0</v>
      </c>
      <c r="G41" s="9">
        <f t="shared" si="26"/>
        <v>1</v>
      </c>
      <c r="J41" s="12">
        <f t="shared" si="31"/>
        <v>0</v>
      </c>
      <c r="K41" s="6">
        <v>2</v>
      </c>
      <c r="L41" s="7">
        <f t="shared" si="27"/>
        <v>0</v>
      </c>
      <c r="M41" s="8">
        <f t="shared" si="28"/>
        <v>0</v>
      </c>
      <c r="N41" s="9">
        <f t="shared" si="29"/>
        <v>0</v>
      </c>
    </row>
    <row r="42" spans="2:14" x14ac:dyDescent="0.25">
      <c r="C42" s="12">
        <f t="shared" si="30"/>
        <v>0</v>
      </c>
      <c r="D42" s="6">
        <v>2</v>
      </c>
      <c r="E42" s="7">
        <f t="shared" si="24"/>
        <v>0</v>
      </c>
      <c r="F42" s="8">
        <f t="shared" si="25"/>
        <v>0</v>
      </c>
      <c r="G42" s="9">
        <f t="shared" si="26"/>
        <v>0</v>
      </c>
      <c r="J42" s="12">
        <f t="shared" si="31"/>
        <v>0</v>
      </c>
      <c r="K42" s="6">
        <v>2</v>
      </c>
      <c r="L42" s="7">
        <f t="shared" si="27"/>
        <v>0</v>
      </c>
      <c r="M42" s="8">
        <f t="shared" si="28"/>
        <v>0</v>
      </c>
      <c r="N42" s="9">
        <f t="shared" si="29"/>
        <v>0</v>
      </c>
    </row>
  </sheetData>
  <sheetProtection algorithmName="SHA-512" hashValue="w6jblDtnS4LUjPCSSOYU3DzIDVWXZ4nE/Z8JMRuzpLbn5zHi+q8dl1GxXzaURqxsrqsSk9i0QbEMLDMimOmMTA==" saltValue="OcO4xMhDA1LDCdfRAEvTOw==" spinCount="100000" sheet="1" objects="1" scenarios="1" selectLockedCells="1"/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D2" sqref="D2"/>
    </sheetView>
  </sheetViews>
  <sheetFormatPr baseColWidth="10" defaultColWidth="11.5703125" defaultRowHeight="15" x14ac:dyDescent="0.25"/>
  <cols>
    <col min="1" max="1" width="11.5703125" style="1"/>
    <col min="2" max="2" width="12.28515625" style="1" customWidth="1"/>
    <col min="3" max="18" width="6.28515625" style="1" customWidth="1"/>
    <col min="19" max="19" width="17.28515625" style="1" customWidth="1"/>
    <col min="20" max="16384" width="11.5703125" style="1"/>
  </cols>
  <sheetData>
    <row r="1" spans="1:9" x14ac:dyDescent="0.25">
      <c r="A1" s="110" t="s">
        <v>7</v>
      </c>
      <c r="B1" s="111"/>
    </row>
    <row r="3" spans="1:9" x14ac:dyDescent="0.25">
      <c r="A3" s="1" t="s">
        <v>49</v>
      </c>
    </row>
    <row r="4" spans="1:9" x14ac:dyDescent="0.25">
      <c r="A4" s="13">
        <f>IPv4Binär!J11</f>
        <v>0</v>
      </c>
      <c r="B4" s="14">
        <f>IPv4Binär!K11</f>
        <v>1</v>
      </c>
      <c r="C4" s="14">
        <f>IPv4Binär!L11</f>
        <v>0</v>
      </c>
      <c r="D4" s="15">
        <f>IPv4Binär!M11</f>
        <v>0</v>
      </c>
      <c r="E4" s="16">
        <f>IPv4Binär!N11</f>
        <v>0</v>
      </c>
      <c r="F4" s="17">
        <f>IPv4Binär!O11</f>
        <v>0</v>
      </c>
      <c r="G4" s="18">
        <f>IPv4Binär!P11</f>
        <v>1</v>
      </c>
      <c r="H4" s="18">
        <f>IPv4Binär!Q11</f>
        <v>1</v>
      </c>
      <c r="I4" s="19" t="s">
        <v>23</v>
      </c>
    </row>
    <row r="5" spans="1:9" x14ac:dyDescent="0.25">
      <c r="G5" s="16" t="s">
        <v>22</v>
      </c>
      <c r="H5" s="17">
        <f>2^0</f>
        <v>1</v>
      </c>
      <c r="I5" s="19">
        <f>H4*H5</f>
        <v>1</v>
      </c>
    </row>
    <row r="6" spans="1:9" x14ac:dyDescent="0.25">
      <c r="F6" s="16" t="s">
        <v>21</v>
      </c>
      <c r="G6" s="20">
        <f>2^1</f>
        <v>2</v>
      </c>
      <c r="I6" s="19">
        <f>G4*G6</f>
        <v>2</v>
      </c>
    </row>
    <row r="7" spans="1:9" x14ac:dyDescent="0.25">
      <c r="E7" s="16" t="s">
        <v>20</v>
      </c>
      <c r="F7" s="20">
        <f>2^2</f>
        <v>4</v>
      </c>
      <c r="I7" s="19">
        <f>F4*F7</f>
        <v>0</v>
      </c>
    </row>
    <row r="8" spans="1:9" x14ac:dyDescent="0.25">
      <c r="D8" s="16" t="s">
        <v>19</v>
      </c>
      <c r="E8" s="20">
        <f>2^3</f>
        <v>8</v>
      </c>
      <c r="I8" s="19">
        <f>E4*E8</f>
        <v>0</v>
      </c>
    </row>
    <row r="9" spans="1:9" x14ac:dyDescent="0.25">
      <c r="C9" s="13" t="s">
        <v>18</v>
      </c>
      <c r="D9" s="15">
        <f>2^4</f>
        <v>16</v>
      </c>
      <c r="I9" s="19">
        <f>D4*D9</f>
        <v>0</v>
      </c>
    </row>
    <row r="10" spans="1:9" x14ac:dyDescent="0.25">
      <c r="B10" s="13" t="s">
        <v>17</v>
      </c>
      <c r="C10" s="15">
        <f>2^5</f>
        <v>32</v>
      </c>
      <c r="I10" s="19">
        <f>C4*C10</f>
        <v>0</v>
      </c>
    </row>
    <row r="11" spans="1:9" x14ac:dyDescent="0.25">
      <c r="A11" s="13" t="s">
        <v>16</v>
      </c>
      <c r="B11" s="15">
        <f>2^6</f>
        <v>64</v>
      </c>
      <c r="I11" s="19">
        <f>B4*B11</f>
        <v>64</v>
      </c>
    </row>
    <row r="12" spans="1:9" x14ac:dyDescent="0.25">
      <c r="A12" s="21">
        <f>2^7</f>
        <v>128</v>
      </c>
      <c r="I12" s="19">
        <f>A4*A12</f>
        <v>0</v>
      </c>
    </row>
    <row r="13" spans="1:9" x14ac:dyDescent="0.25">
      <c r="I13" s="22">
        <f>SUM(I5:I12)</f>
        <v>67</v>
      </c>
    </row>
    <row r="15" spans="1:9" x14ac:dyDescent="0.25">
      <c r="A15" s="13">
        <f>IPv4Binär!S11</f>
        <v>0</v>
      </c>
      <c r="B15" s="14">
        <f>IPv4Binär!T11</f>
        <v>1</v>
      </c>
      <c r="C15" s="14">
        <f>IPv4Binär!U11</f>
        <v>0</v>
      </c>
      <c r="D15" s="15">
        <f>IPv4Binär!V11</f>
        <v>1</v>
      </c>
      <c r="E15" s="16">
        <f>IPv4Binär!W11</f>
        <v>1</v>
      </c>
      <c r="F15" s="17">
        <f>IPv4Binär!X11</f>
        <v>0</v>
      </c>
      <c r="G15" s="18">
        <f>IPv4Binär!Y11</f>
        <v>0</v>
      </c>
      <c r="H15" s="18">
        <f>IPv4Binär!Z11</f>
        <v>0</v>
      </c>
      <c r="I15" s="19" t="s">
        <v>23</v>
      </c>
    </row>
    <row r="16" spans="1:9" x14ac:dyDescent="0.25">
      <c r="G16" s="16" t="s">
        <v>22</v>
      </c>
      <c r="H16" s="17">
        <f>2^0</f>
        <v>1</v>
      </c>
      <c r="I16" s="19">
        <f>H15*H16</f>
        <v>0</v>
      </c>
    </row>
    <row r="17" spans="1:9" x14ac:dyDescent="0.25">
      <c r="F17" s="16" t="s">
        <v>21</v>
      </c>
      <c r="G17" s="20">
        <f>2^1</f>
        <v>2</v>
      </c>
      <c r="I17" s="19">
        <f>G15*G17</f>
        <v>0</v>
      </c>
    </row>
    <row r="18" spans="1:9" x14ac:dyDescent="0.25">
      <c r="E18" s="16" t="s">
        <v>20</v>
      </c>
      <c r="F18" s="20">
        <f>2^2</f>
        <v>4</v>
      </c>
      <c r="I18" s="19">
        <f>F15*F18</f>
        <v>0</v>
      </c>
    </row>
    <row r="19" spans="1:9" x14ac:dyDescent="0.25">
      <c r="D19" s="16" t="s">
        <v>19</v>
      </c>
      <c r="E19" s="20">
        <f>2^3</f>
        <v>8</v>
      </c>
      <c r="I19" s="19">
        <f>E15*E19</f>
        <v>8</v>
      </c>
    </row>
    <row r="20" spans="1:9" x14ac:dyDescent="0.25">
      <c r="C20" s="13" t="s">
        <v>18</v>
      </c>
      <c r="D20" s="15">
        <f>2^4</f>
        <v>16</v>
      </c>
      <c r="I20" s="19">
        <f>D15*D20</f>
        <v>16</v>
      </c>
    </row>
    <row r="21" spans="1:9" x14ac:dyDescent="0.25">
      <c r="B21" s="13" t="s">
        <v>17</v>
      </c>
      <c r="C21" s="15">
        <f>2^5</f>
        <v>32</v>
      </c>
      <c r="I21" s="19">
        <f>C15*C21</f>
        <v>0</v>
      </c>
    </row>
    <row r="22" spans="1:9" x14ac:dyDescent="0.25">
      <c r="A22" s="13" t="s">
        <v>16</v>
      </c>
      <c r="B22" s="15">
        <f>2^6</f>
        <v>64</v>
      </c>
      <c r="I22" s="19">
        <f>B15*B22</f>
        <v>64</v>
      </c>
    </row>
    <row r="23" spans="1:9" x14ac:dyDescent="0.25">
      <c r="A23" s="21">
        <f>2^7</f>
        <v>128</v>
      </c>
      <c r="I23" s="19">
        <f>A15*A23</f>
        <v>0</v>
      </c>
    </row>
    <row r="24" spans="1:9" x14ac:dyDescent="0.25">
      <c r="I24" s="22">
        <f>SUM(I16:I23)</f>
        <v>88</v>
      </c>
    </row>
    <row r="26" spans="1:9" x14ac:dyDescent="0.25">
      <c r="A26" s="13">
        <f>IPv4Binär!AB11</f>
        <v>0</v>
      </c>
      <c r="B26" s="14">
        <f>IPv4Binär!AC11</f>
        <v>1</v>
      </c>
      <c r="C26" s="14">
        <f>IPv4Binär!AD11</f>
        <v>1</v>
      </c>
      <c r="D26" s="15">
        <f>IPv4Binär!AE11</f>
        <v>0</v>
      </c>
      <c r="E26" s="16">
        <f>IPv4Binär!AF11</f>
        <v>0</v>
      </c>
      <c r="F26" s="17">
        <f>IPv4Binär!AG11</f>
        <v>0</v>
      </c>
      <c r="G26" s="18">
        <f>IPv4Binär!AH11</f>
        <v>1</v>
      </c>
      <c r="H26" s="18">
        <f>IPv4Binär!AI11</f>
        <v>0</v>
      </c>
      <c r="I26" s="19" t="s">
        <v>23</v>
      </c>
    </row>
    <row r="27" spans="1:9" x14ac:dyDescent="0.25">
      <c r="G27" s="16" t="s">
        <v>22</v>
      </c>
      <c r="H27" s="17">
        <f>2^0</f>
        <v>1</v>
      </c>
      <c r="I27" s="19">
        <f>H26*H27</f>
        <v>0</v>
      </c>
    </row>
    <row r="28" spans="1:9" x14ac:dyDescent="0.25">
      <c r="F28" s="16" t="s">
        <v>21</v>
      </c>
      <c r="G28" s="20">
        <f>2^1</f>
        <v>2</v>
      </c>
      <c r="I28" s="19">
        <f>G26*G28</f>
        <v>2</v>
      </c>
    </row>
    <row r="29" spans="1:9" x14ac:dyDescent="0.25">
      <c r="E29" s="16" t="s">
        <v>20</v>
      </c>
      <c r="F29" s="20">
        <f>2^2</f>
        <v>4</v>
      </c>
      <c r="I29" s="19">
        <f>F26*F29</f>
        <v>0</v>
      </c>
    </row>
    <row r="30" spans="1:9" x14ac:dyDescent="0.25">
      <c r="D30" s="16" t="s">
        <v>19</v>
      </c>
      <c r="E30" s="20">
        <f>2^3</f>
        <v>8</v>
      </c>
      <c r="I30" s="19">
        <f>E26*E30</f>
        <v>0</v>
      </c>
    </row>
    <row r="31" spans="1:9" x14ac:dyDescent="0.25">
      <c r="C31" s="13" t="s">
        <v>18</v>
      </c>
      <c r="D31" s="15">
        <f>2^4</f>
        <v>16</v>
      </c>
      <c r="I31" s="19">
        <f>D26*D31</f>
        <v>0</v>
      </c>
    </row>
    <row r="32" spans="1:9" x14ac:dyDescent="0.25">
      <c r="B32" s="13" t="s">
        <v>17</v>
      </c>
      <c r="C32" s="15">
        <f>2^5</f>
        <v>32</v>
      </c>
      <c r="I32" s="19">
        <f>C26*C32</f>
        <v>32</v>
      </c>
    </row>
    <row r="33" spans="1:9" x14ac:dyDescent="0.25">
      <c r="A33" s="13" t="s">
        <v>16</v>
      </c>
      <c r="B33" s="15">
        <f>2^6</f>
        <v>64</v>
      </c>
      <c r="I33" s="19">
        <f>B26*B33</f>
        <v>64</v>
      </c>
    </row>
    <row r="34" spans="1:9" x14ac:dyDescent="0.25">
      <c r="A34" s="21">
        <f>2^7</f>
        <v>128</v>
      </c>
      <c r="I34" s="19">
        <f>A26*A34</f>
        <v>0</v>
      </c>
    </row>
    <row r="35" spans="1:9" x14ac:dyDescent="0.25">
      <c r="I35" s="22">
        <f>SUM(I27:I34)</f>
        <v>98</v>
      </c>
    </row>
    <row r="37" spans="1:9" x14ac:dyDescent="0.25">
      <c r="A37" s="13">
        <f>IPv4Binär!AK11</f>
        <v>0</v>
      </c>
      <c r="B37" s="13">
        <f>IPv4Binär!AL11</f>
        <v>0</v>
      </c>
      <c r="C37" s="13">
        <f>IPv4Binär!AM11</f>
        <v>0</v>
      </c>
      <c r="D37" s="13">
        <f>IPv4Binär!AN11</f>
        <v>0</v>
      </c>
      <c r="E37" s="13">
        <f>IPv4Binär!AO11</f>
        <v>0</v>
      </c>
      <c r="F37" s="13">
        <f>IPv4Binär!AP11</f>
        <v>0</v>
      </c>
      <c r="G37" s="13">
        <f>IPv4Binär!AQ11</f>
        <v>0</v>
      </c>
      <c r="H37" s="13">
        <f>IPv4Binär!AR11</f>
        <v>0</v>
      </c>
      <c r="I37" s="19" t="s">
        <v>23</v>
      </c>
    </row>
    <row r="38" spans="1:9" x14ac:dyDescent="0.25">
      <c r="G38" s="16" t="s">
        <v>22</v>
      </c>
      <c r="H38" s="17">
        <f>2^0</f>
        <v>1</v>
      </c>
      <c r="I38" s="19">
        <f>H37*H38</f>
        <v>0</v>
      </c>
    </row>
    <row r="39" spans="1:9" x14ac:dyDescent="0.25">
      <c r="F39" s="16" t="s">
        <v>21</v>
      </c>
      <c r="G39" s="20">
        <f>2^1</f>
        <v>2</v>
      </c>
      <c r="I39" s="19">
        <f>G37*G39</f>
        <v>0</v>
      </c>
    </row>
    <row r="40" spans="1:9" x14ac:dyDescent="0.25">
      <c r="E40" s="16" t="s">
        <v>20</v>
      </c>
      <c r="F40" s="20">
        <f>2^2</f>
        <v>4</v>
      </c>
      <c r="I40" s="19">
        <f>F37*F40</f>
        <v>0</v>
      </c>
    </row>
    <row r="41" spans="1:9" x14ac:dyDescent="0.25">
      <c r="D41" s="16" t="s">
        <v>19</v>
      </c>
      <c r="E41" s="20">
        <f>2^3</f>
        <v>8</v>
      </c>
      <c r="I41" s="19">
        <f>E37*E41</f>
        <v>0</v>
      </c>
    </row>
    <row r="42" spans="1:9" x14ac:dyDescent="0.25">
      <c r="C42" s="13" t="s">
        <v>18</v>
      </c>
      <c r="D42" s="15">
        <f>2^4</f>
        <v>16</v>
      </c>
      <c r="I42" s="19">
        <f>D37*D42</f>
        <v>0</v>
      </c>
    </row>
    <row r="43" spans="1:9" x14ac:dyDescent="0.25">
      <c r="B43" s="13" t="s">
        <v>17</v>
      </c>
      <c r="C43" s="15">
        <f>2^5</f>
        <v>32</v>
      </c>
      <c r="I43" s="19">
        <f>C37*C43</f>
        <v>0</v>
      </c>
    </row>
    <row r="44" spans="1:9" x14ac:dyDescent="0.25">
      <c r="A44" s="13" t="s">
        <v>16</v>
      </c>
      <c r="B44" s="15">
        <f>2^6</f>
        <v>64</v>
      </c>
      <c r="I44" s="19">
        <f>B37*B44</f>
        <v>0</v>
      </c>
    </row>
    <row r="45" spans="1:9" x14ac:dyDescent="0.25">
      <c r="A45" s="21">
        <f>2^7</f>
        <v>128</v>
      </c>
      <c r="I45" s="19">
        <f>A37*A45</f>
        <v>0</v>
      </c>
    </row>
    <row r="46" spans="1:9" x14ac:dyDescent="0.25">
      <c r="I46" s="22">
        <f>SUM(I38:I45)</f>
        <v>0</v>
      </c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1" t="s">
        <v>50</v>
      </c>
    </row>
    <row r="49" spans="1:9" x14ac:dyDescent="0.25">
      <c r="A49" s="13">
        <f>IPv4Binär!J17</f>
        <v>0</v>
      </c>
      <c r="B49" s="14">
        <f>IPv4Binär!K17</f>
        <v>1</v>
      </c>
      <c r="C49" s="14">
        <f>IPv4Binär!L17</f>
        <v>0</v>
      </c>
      <c r="D49" s="15">
        <f>IPv4Binär!M17</f>
        <v>0</v>
      </c>
      <c r="E49" s="16">
        <f>IPv4Binär!N17</f>
        <v>0</v>
      </c>
      <c r="F49" s="17">
        <f>IPv4Binär!O17</f>
        <v>0</v>
      </c>
      <c r="G49" s="18">
        <f>IPv4Binär!P17</f>
        <v>1</v>
      </c>
      <c r="H49" s="18">
        <f>IPv4Binär!Q17</f>
        <v>1</v>
      </c>
      <c r="I49" s="19" t="s">
        <v>23</v>
      </c>
    </row>
    <row r="50" spans="1:9" x14ac:dyDescent="0.25">
      <c r="G50" s="16" t="s">
        <v>22</v>
      </c>
      <c r="H50" s="17">
        <f>2^0</f>
        <v>1</v>
      </c>
      <c r="I50" s="19">
        <f>H49*H50</f>
        <v>1</v>
      </c>
    </row>
    <row r="51" spans="1:9" x14ac:dyDescent="0.25">
      <c r="F51" s="16" t="s">
        <v>21</v>
      </c>
      <c r="G51" s="20">
        <f>2^1</f>
        <v>2</v>
      </c>
      <c r="I51" s="19">
        <f>G49*G51</f>
        <v>2</v>
      </c>
    </row>
    <row r="52" spans="1:9" x14ac:dyDescent="0.25">
      <c r="E52" s="16" t="s">
        <v>20</v>
      </c>
      <c r="F52" s="20">
        <f>2^2</f>
        <v>4</v>
      </c>
      <c r="I52" s="19">
        <f>F49*F52</f>
        <v>0</v>
      </c>
    </row>
    <row r="53" spans="1:9" x14ac:dyDescent="0.25">
      <c r="D53" s="16" t="s">
        <v>19</v>
      </c>
      <c r="E53" s="20">
        <f>2^3</f>
        <v>8</v>
      </c>
      <c r="I53" s="19">
        <f>E49*E53</f>
        <v>0</v>
      </c>
    </row>
    <row r="54" spans="1:9" x14ac:dyDescent="0.25">
      <c r="C54" s="13" t="s">
        <v>18</v>
      </c>
      <c r="D54" s="15">
        <f>2^4</f>
        <v>16</v>
      </c>
      <c r="I54" s="19">
        <f>D49*D54</f>
        <v>0</v>
      </c>
    </row>
    <row r="55" spans="1:9" x14ac:dyDescent="0.25">
      <c r="B55" s="13" t="s">
        <v>17</v>
      </c>
      <c r="C55" s="15">
        <f>2^5</f>
        <v>32</v>
      </c>
      <c r="I55" s="19">
        <f>C49*C55</f>
        <v>0</v>
      </c>
    </row>
    <row r="56" spans="1:9" x14ac:dyDescent="0.25">
      <c r="A56" s="13" t="s">
        <v>16</v>
      </c>
      <c r="B56" s="15">
        <f>2^6</f>
        <v>64</v>
      </c>
      <c r="I56" s="19">
        <f>B49*B56</f>
        <v>64</v>
      </c>
    </row>
    <row r="57" spans="1:9" x14ac:dyDescent="0.25">
      <c r="A57" s="21">
        <f>2^7</f>
        <v>128</v>
      </c>
      <c r="I57" s="19">
        <f>A49*A57</f>
        <v>0</v>
      </c>
    </row>
    <row r="58" spans="1:9" x14ac:dyDescent="0.25">
      <c r="I58" s="22">
        <f>SUM(I50:I57)</f>
        <v>67</v>
      </c>
    </row>
    <row r="60" spans="1:9" x14ac:dyDescent="0.25">
      <c r="A60" s="13">
        <f>IPv4Binär!S17</f>
        <v>0</v>
      </c>
      <c r="B60" s="14">
        <f>IPv4Binär!T17</f>
        <v>1</v>
      </c>
      <c r="C60" s="14">
        <f>IPv4Binär!U17</f>
        <v>0</v>
      </c>
      <c r="D60" s="15">
        <f>IPv4Binär!V17</f>
        <v>1</v>
      </c>
      <c r="E60" s="16">
        <f>IPv4Binär!W17</f>
        <v>1</v>
      </c>
      <c r="F60" s="17">
        <f>IPv4Binär!X17</f>
        <v>0</v>
      </c>
      <c r="G60" s="18">
        <f>IPv4Binär!Y17</f>
        <v>0</v>
      </c>
      <c r="H60" s="18">
        <f>IPv4Binär!Z17</f>
        <v>0</v>
      </c>
      <c r="I60" s="19" t="s">
        <v>23</v>
      </c>
    </row>
    <row r="61" spans="1:9" x14ac:dyDescent="0.25">
      <c r="G61" s="16" t="s">
        <v>22</v>
      </c>
      <c r="H61" s="17">
        <f>2^0</f>
        <v>1</v>
      </c>
      <c r="I61" s="19">
        <f>H60*H61</f>
        <v>0</v>
      </c>
    </row>
    <row r="62" spans="1:9" x14ac:dyDescent="0.25">
      <c r="F62" s="16" t="s">
        <v>21</v>
      </c>
      <c r="G62" s="20">
        <f>2^1</f>
        <v>2</v>
      </c>
      <c r="I62" s="19">
        <f>G60*G62</f>
        <v>0</v>
      </c>
    </row>
    <row r="63" spans="1:9" x14ac:dyDescent="0.25">
      <c r="E63" s="16" t="s">
        <v>20</v>
      </c>
      <c r="F63" s="20">
        <f>2^2</f>
        <v>4</v>
      </c>
      <c r="I63" s="19">
        <f>F60*F63</f>
        <v>0</v>
      </c>
    </row>
    <row r="64" spans="1:9" x14ac:dyDescent="0.25">
      <c r="D64" s="16" t="s">
        <v>19</v>
      </c>
      <c r="E64" s="20">
        <f>2^3</f>
        <v>8</v>
      </c>
      <c r="I64" s="19">
        <f>E60*E64</f>
        <v>8</v>
      </c>
    </row>
    <row r="65" spans="1:9" x14ac:dyDescent="0.25">
      <c r="C65" s="13" t="s">
        <v>18</v>
      </c>
      <c r="D65" s="15">
        <f>2^4</f>
        <v>16</v>
      </c>
      <c r="I65" s="19">
        <f>D60*D65</f>
        <v>16</v>
      </c>
    </row>
    <row r="66" spans="1:9" x14ac:dyDescent="0.25">
      <c r="B66" s="13" t="s">
        <v>17</v>
      </c>
      <c r="C66" s="15">
        <f>2^5</f>
        <v>32</v>
      </c>
      <c r="I66" s="19">
        <f>C60*C66</f>
        <v>0</v>
      </c>
    </row>
    <row r="67" spans="1:9" x14ac:dyDescent="0.25">
      <c r="A67" s="13" t="s">
        <v>16</v>
      </c>
      <c r="B67" s="15">
        <f>2^6</f>
        <v>64</v>
      </c>
      <c r="I67" s="19">
        <f>B60*B67</f>
        <v>64</v>
      </c>
    </row>
    <row r="68" spans="1:9" x14ac:dyDescent="0.25">
      <c r="A68" s="21">
        <f>2^7</f>
        <v>128</v>
      </c>
      <c r="I68" s="19">
        <f>A60*A68</f>
        <v>0</v>
      </c>
    </row>
    <row r="69" spans="1:9" x14ac:dyDescent="0.25">
      <c r="I69" s="22">
        <f>SUM(I61:I68)</f>
        <v>88</v>
      </c>
    </row>
    <row r="71" spans="1:9" x14ac:dyDescent="0.25">
      <c r="A71" s="13">
        <f>IPv4Binär!AB17</f>
        <v>0</v>
      </c>
      <c r="B71" s="14">
        <f>IPv4Binär!AC17</f>
        <v>1</v>
      </c>
      <c r="C71" s="14">
        <f>IPv4Binär!AD17</f>
        <v>1</v>
      </c>
      <c r="D71" s="14">
        <f>IPv4Binär!AE17</f>
        <v>0</v>
      </c>
      <c r="E71" s="14">
        <f>IPv4Binär!AF17</f>
        <v>0</v>
      </c>
      <c r="F71" s="14">
        <f>IPv4Binär!AG17</f>
        <v>0</v>
      </c>
      <c r="G71" s="14">
        <f>IPv4Binär!AH17</f>
        <v>1</v>
      </c>
      <c r="H71" s="14">
        <f>IPv4Binär!AI17</f>
        <v>1</v>
      </c>
      <c r="I71" s="19" t="s">
        <v>23</v>
      </c>
    </row>
    <row r="72" spans="1:9" x14ac:dyDescent="0.25">
      <c r="G72" s="16" t="s">
        <v>22</v>
      </c>
      <c r="H72" s="17">
        <f>2^0</f>
        <v>1</v>
      </c>
      <c r="I72" s="19">
        <f>H71*H72</f>
        <v>1</v>
      </c>
    </row>
    <row r="73" spans="1:9" x14ac:dyDescent="0.25">
      <c r="F73" s="16" t="s">
        <v>21</v>
      </c>
      <c r="G73" s="20">
        <f>2^1</f>
        <v>2</v>
      </c>
      <c r="I73" s="19">
        <f>G71*G73</f>
        <v>2</v>
      </c>
    </row>
    <row r="74" spans="1:9" x14ac:dyDescent="0.25">
      <c r="E74" s="16" t="s">
        <v>20</v>
      </c>
      <c r="F74" s="20">
        <f>2^2</f>
        <v>4</v>
      </c>
      <c r="I74" s="19">
        <f>F71*F74</f>
        <v>0</v>
      </c>
    </row>
    <row r="75" spans="1:9" x14ac:dyDescent="0.25">
      <c r="D75" s="16" t="s">
        <v>19</v>
      </c>
      <c r="E75" s="20">
        <f>2^3</f>
        <v>8</v>
      </c>
      <c r="I75" s="19">
        <f>E71*E75</f>
        <v>0</v>
      </c>
    </row>
    <row r="76" spans="1:9" x14ac:dyDescent="0.25">
      <c r="C76" s="13" t="s">
        <v>18</v>
      </c>
      <c r="D76" s="15">
        <f>2^4</f>
        <v>16</v>
      </c>
      <c r="I76" s="19">
        <f>D71*D76</f>
        <v>0</v>
      </c>
    </row>
    <row r="77" spans="1:9" x14ac:dyDescent="0.25">
      <c r="B77" s="13" t="s">
        <v>17</v>
      </c>
      <c r="C77" s="15">
        <f>2^5</f>
        <v>32</v>
      </c>
      <c r="I77" s="19">
        <f>C71*C77</f>
        <v>32</v>
      </c>
    </row>
    <row r="78" spans="1:9" x14ac:dyDescent="0.25">
      <c r="A78" s="13" t="s">
        <v>16</v>
      </c>
      <c r="B78" s="15">
        <f>2^6</f>
        <v>64</v>
      </c>
      <c r="I78" s="19">
        <f>B71*B78</f>
        <v>64</v>
      </c>
    </row>
    <row r="79" spans="1:9" x14ac:dyDescent="0.25">
      <c r="A79" s="21">
        <f>2^7</f>
        <v>128</v>
      </c>
      <c r="I79" s="19">
        <f>A71*A79</f>
        <v>0</v>
      </c>
    </row>
    <row r="80" spans="1:9" x14ac:dyDescent="0.25">
      <c r="I80" s="22">
        <f>SUM(I72:I79)</f>
        <v>99</v>
      </c>
    </row>
    <row r="82" spans="1:9" x14ac:dyDescent="0.25">
      <c r="A82" s="13">
        <f>IPv4Binär!AK17</f>
        <v>1</v>
      </c>
      <c r="B82" s="13">
        <f>IPv4Binär!AL17</f>
        <v>1</v>
      </c>
      <c r="C82" s="13">
        <f>IPv4Binär!AM17</f>
        <v>1</v>
      </c>
      <c r="D82" s="13">
        <f>IPv4Binär!AN17</f>
        <v>1</v>
      </c>
      <c r="E82" s="13">
        <f>IPv4Binär!AO17</f>
        <v>1</v>
      </c>
      <c r="F82" s="13">
        <f>IPv4Binär!AP17</f>
        <v>1</v>
      </c>
      <c r="G82" s="13">
        <f>IPv4Binär!AQ17</f>
        <v>1</v>
      </c>
      <c r="H82" s="13">
        <f>IPv4Binär!AR17</f>
        <v>1</v>
      </c>
      <c r="I82" s="19" t="s">
        <v>23</v>
      </c>
    </row>
    <row r="83" spans="1:9" x14ac:dyDescent="0.25">
      <c r="G83" s="16" t="s">
        <v>22</v>
      </c>
      <c r="H83" s="17">
        <f>2^0</f>
        <v>1</v>
      </c>
      <c r="I83" s="19">
        <f>H82*H83</f>
        <v>1</v>
      </c>
    </row>
    <row r="84" spans="1:9" x14ac:dyDescent="0.25">
      <c r="F84" s="16" t="s">
        <v>21</v>
      </c>
      <c r="G84" s="20">
        <f>2^1</f>
        <v>2</v>
      </c>
      <c r="I84" s="19">
        <f>G82*G84</f>
        <v>2</v>
      </c>
    </row>
    <row r="85" spans="1:9" x14ac:dyDescent="0.25">
      <c r="E85" s="16" t="s">
        <v>20</v>
      </c>
      <c r="F85" s="20">
        <f>2^2</f>
        <v>4</v>
      </c>
      <c r="I85" s="19">
        <f>F82*F85</f>
        <v>4</v>
      </c>
    </row>
    <row r="86" spans="1:9" x14ac:dyDescent="0.25">
      <c r="D86" s="16" t="s">
        <v>19</v>
      </c>
      <c r="E86" s="20">
        <f>2^3</f>
        <v>8</v>
      </c>
      <c r="I86" s="19">
        <f>E82*E86</f>
        <v>8</v>
      </c>
    </row>
    <row r="87" spans="1:9" x14ac:dyDescent="0.25">
      <c r="C87" s="13" t="s">
        <v>18</v>
      </c>
      <c r="D87" s="15">
        <f>2^4</f>
        <v>16</v>
      </c>
      <c r="I87" s="19">
        <f>D82*D87</f>
        <v>16</v>
      </c>
    </row>
    <row r="88" spans="1:9" x14ac:dyDescent="0.25">
      <c r="B88" s="13" t="s">
        <v>17</v>
      </c>
      <c r="C88" s="15">
        <f>2^5</f>
        <v>32</v>
      </c>
      <c r="I88" s="19">
        <f>C82*C88</f>
        <v>32</v>
      </c>
    </row>
    <row r="89" spans="1:9" x14ac:dyDescent="0.25">
      <c r="A89" s="13" t="s">
        <v>16</v>
      </c>
      <c r="B89" s="15">
        <f>2^6</f>
        <v>64</v>
      </c>
      <c r="I89" s="19">
        <f>B82*B89</f>
        <v>64</v>
      </c>
    </row>
    <row r="90" spans="1:9" x14ac:dyDescent="0.25">
      <c r="A90" s="21">
        <f>2^7</f>
        <v>128</v>
      </c>
      <c r="I90" s="19">
        <f>A82*A90</f>
        <v>128</v>
      </c>
    </row>
    <row r="91" spans="1:9" x14ac:dyDescent="0.25">
      <c r="I91" s="22">
        <f>SUM(I83:I90)</f>
        <v>255</v>
      </c>
    </row>
    <row r="92" spans="1:9" x14ac:dyDescent="0.25">
      <c r="A92" s="23" t="s">
        <v>51</v>
      </c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13">
        <f>IPv4Binär!J27</f>
        <v>1</v>
      </c>
      <c r="B93" s="13">
        <f>IPv4Binär!K27</f>
        <v>1</v>
      </c>
      <c r="C93" s="13">
        <f>IPv4Binär!L27</f>
        <v>1</v>
      </c>
      <c r="D93" s="13">
        <f>IPv4Binär!M27</f>
        <v>1</v>
      </c>
      <c r="E93" s="13">
        <f>IPv4Binär!N27</f>
        <v>1</v>
      </c>
      <c r="F93" s="13">
        <f>IPv4Binär!O27</f>
        <v>1</v>
      </c>
      <c r="G93" s="13">
        <f>IPv4Binär!P27</f>
        <v>1</v>
      </c>
      <c r="H93" s="13">
        <f>IPv4Binär!Q27</f>
        <v>1</v>
      </c>
      <c r="I93" s="19" t="s">
        <v>23</v>
      </c>
    </row>
    <row r="94" spans="1:9" x14ac:dyDescent="0.25">
      <c r="G94" s="16" t="s">
        <v>22</v>
      </c>
      <c r="H94" s="17">
        <f>2^0</f>
        <v>1</v>
      </c>
      <c r="I94" s="19">
        <f>H93*H94</f>
        <v>1</v>
      </c>
    </row>
    <row r="95" spans="1:9" x14ac:dyDescent="0.25">
      <c r="F95" s="16" t="s">
        <v>21</v>
      </c>
      <c r="G95" s="20">
        <f>2^1</f>
        <v>2</v>
      </c>
      <c r="I95" s="19">
        <f>G93*G95</f>
        <v>2</v>
      </c>
    </row>
    <row r="96" spans="1:9" x14ac:dyDescent="0.25">
      <c r="E96" s="16" t="s">
        <v>20</v>
      </c>
      <c r="F96" s="20">
        <f>2^2</f>
        <v>4</v>
      </c>
      <c r="I96" s="19">
        <f>F93*F96</f>
        <v>4</v>
      </c>
    </row>
    <row r="97" spans="1:9" x14ac:dyDescent="0.25">
      <c r="D97" s="16" t="s">
        <v>19</v>
      </c>
      <c r="E97" s="20">
        <f>2^3</f>
        <v>8</v>
      </c>
      <c r="I97" s="19">
        <f>E93*E97</f>
        <v>8</v>
      </c>
    </row>
    <row r="98" spans="1:9" x14ac:dyDescent="0.25">
      <c r="C98" s="13" t="s">
        <v>18</v>
      </c>
      <c r="D98" s="15">
        <f>2^4</f>
        <v>16</v>
      </c>
      <c r="I98" s="19">
        <f>D93*D98</f>
        <v>16</v>
      </c>
    </row>
    <row r="99" spans="1:9" x14ac:dyDescent="0.25">
      <c r="B99" s="13" t="s">
        <v>17</v>
      </c>
      <c r="C99" s="15">
        <f>2^5</f>
        <v>32</v>
      </c>
      <c r="I99" s="19">
        <f>C93*C99</f>
        <v>32</v>
      </c>
    </row>
    <row r="100" spans="1:9" x14ac:dyDescent="0.25">
      <c r="A100" s="13" t="s">
        <v>16</v>
      </c>
      <c r="B100" s="15">
        <f>2^6</f>
        <v>64</v>
      </c>
      <c r="I100" s="19">
        <f>B93*B100</f>
        <v>64</v>
      </c>
    </row>
    <row r="101" spans="1:9" x14ac:dyDescent="0.25">
      <c r="A101" s="21">
        <f>2^7</f>
        <v>128</v>
      </c>
      <c r="I101" s="19">
        <f>A93*A101</f>
        <v>128</v>
      </c>
    </row>
    <row r="102" spans="1:9" x14ac:dyDescent="0.25">
      <c r="I102" s="22">
        <f>SUM(I94:I101)</f>
        <v>255</v>
      </c>
    </row>
    <row r="104" spans="1:9" x14ac:dyDescent="0.25">
      <c r="A104" s="13">
        <f>IPv4Binär!S27</f>
        <v>1</v>
      </c>
      <c r="B104" s="13">
        <f>IPv4Binär!T27</f>
        <v>1</v>
      </c>
      <c r="C104" s="13">
        <f>IPv4Binär!U27</f>
        <v>1</v>
      </c>
      <c r="D104" s="13">
        <f>IPv4Binär!V27</f>
        <v>1</v>
      </c>
      <c r="E104" s="13">
        <f>IPv4Binär!W27</f>
        <v>1</v>
      </c>
      <c r="F104" s="13">
        <f>IPv4Binär!X27</f>
        <v>1</v>
      </c>
      <c r="G104" s="13">
        <f>IPv4Binär!Y27</f>
        <v>1</v>
      </c>
      <c r="H104" s="13">
        <f>IPv4Binär!Z27</f>
        <v>1</v>
      </c>
      <c r="I104" s="19" t="s">
        <v>23</v>
      </c>
    </row>
    <row r="105" spans="1:9" x14ac:dyDescent="0.25">
      <c r="G105" s="16" t="s">
        <v>22</v>
      </c>
      <c r="H105" s="17">
        <f>2^0</f>
        <v>1</v>
      </c>
      <c r="I105" s="19">
        <f>H104*H105</f>
        <v>1</v>
      </c>
    </row>
    <row r="106" spans="1:9" x14ac:dyDescent="0.25">
      <c r="F106" s="16" t="s">
        <v>21</v>
      </c>
      <c r="G106" s="20">
        <f>2^1</f>
        <v>2</v>
      </c>
      <c r="I106" s="19">
        <f>G104*G106</f>
        <v>2</v>
      </c>
    </row>
    <row r="107" spans="1:9" x14ac:dyDescent="0.25">
      <c r="E107" s="16" t="s">
        <v>20</v>
      </c>
      <c r="F107" s="20">
        <f>2^2</f>
        <v>4</v>
      </c>
      <c r="I107" s="19">
        <f>F104*F107</f>
        <v>4</v>
      </c>
    </row>
    <row r="108" spans="1:9" x14ac:dyDescent="0.25">
      <c r="D108" s="16" t="s">
        <v>19</v>
      </c>
      <c r="E108" s="20">
        <f>2^3</f>
        <v>8</v>
      </c>
      <c r="I108" s="19">
        <f>E104*E108</f>
        <v>8</v>
      </c>
    </row>
    <row r="109" spans="1:9" x14ac:dyDescent="0.25">
      <c r="C109" s="13" t="s">
        <v>18</v>
      </c>
      <c r="D109" s="15">
        <f>2^4</f>
        <v>16</v>
      </c>
      <c r="I109" s="19">
        <f>D104*D109</f>
        <v>16</v>
      </c>
    </row>
    <row r="110" spans="1:9" x14ac:dyDescent="0.25">
      <c r="B110" s="13" t="s">
        <v>17</v>
      </c>
      <c r="C110" s="15">
        <f>2^5</f>
        <v>32</v>
      </c>
      <c r="I110" s="19">
        <f>C104*C110</f>
        <v>32</v>
      </c>
    </row>
    <row r="111" spans="1:9" x14ac:dyDescent="0.25">
      <c r="A111" s="13" t="s">
        <v>16</v>
      </c>
      <c r="B111" s="15">
        <f>2^6</f>
        <v>64</v>
      </c>
      <c r="I111" s="19">
        <f>B104*B111</f>
        <v>64</v>
      </c>
    </row>
    <row r="112" spans="1:9" x14ac:dyDescent="0.25">
      <c r="A112" s="21">
        <f>2^7</f>
        <v>128</v>
      </c>
      <c r="I112" s="19">
        <f>A104*A112</f>
        <v>128</v>
      </c>
    </row>
    <row r="113" spans="1:9" x14ac:dyDescent="0.25">
      <c r="I113" s="22">
        <f>SUM(I105:I112)</f>
        <v>255</v>
      </c>
    </row>
    <row r="115" spans="1:9" x14ac:dyDescent="0.25">
      <c r="A115" s="13">
        <f>IPv4Binär!AB27</f>
        <v>1</v>
      </c>
      <c r="B115" s="13">
        <f>IPv4Binär!AC27</f>
        <v>1</v>
      </c>
      <c r="C115" s="13">
        <f>IPv4Binär!AD27</f>
        <v>1</v>
      </c>
      <c r="D115" s="13">
        <f>IPv4Binär!AE27</f>
        <v>1</v>
      </c>
      <c r="E115" s="13">
        <f>IPv4Binär!AF27</f>
        <v>1</v>
      </c>
      <c r="F115" s="13">
        <f>IPv4Binär!AG27</f>
        <v>1</v>
      </c>
      <c r="G115" s="13">
        <f>IPv4Binär!AH27</f>
        <v>1</v>
      </c>
      <c r="H115" s="13">
        <f>IPv4Binär!AI27</f>
        <v>0</v>
      </c>
      <c r="I115" s="19" t="s">
        <v>23</v>
      </c>
    </row>
    <row r="116" spans="1:9" x14ac:dyDescent="0.25">
      <c r="G116" s="16" t="s">
        <v>22</v>
      </c>
      <c r="H116" s="17">
        <f>2^0</f>
        <v>1</v>
      </c>
      <c r="I116" s="19">
        <f>H115*H116</f>
        <v>0</v>
      </c>
    </row>
    <row r="117" spans="1:9" x14ac:dyDescent="0.25">
      <c r="F117" s="16" t="s">
        <v>21</v>
      </c>
      <c r="G117" s="20">
        <f>2^1</f>
        <v>2</v>
      </c>
      <c r="I117" s="19">
        <f>G115*G117</f>
        <v>2</v>
      </c>
    </row>
    <row r="118" spans="1:9" x14ac:dyDescent="0.25">
      <c r="E118" s="16" t="s">
        <v>20</v>
      </c>
      <c r="F118" s="20">
        <f>2^2</f>
        <v>4</v>
      </c>
      <c r="I118" s="19">
        <f>F115*F118</f>
        <v>4</v>
      </c>
    </row>
    <row r="119" spans="1:9" x14ac:dyDescent="0.25">
      <c r="D119" s="16" t="s">
        <v>19</v>
      </c>
      <c r="E119" s="20">
        <f>2^3</f>
        <v>8</v>
      </c>
      <c r="I119" s="19">
        <f>E115*E119</f>
        <v>8</v>
      </c>
    </row>
    <row r="120" spans="1:9" x14ac:dyDescent="0.25">
      <c r="C120" s="13" t="s">
        <v>18</v>
      </c>
      <c r="D120" s="15">
        <f>2^4</f>
        <v>16</v>
      </c>
      <c r="I120" s="19">
        <f>D115*D120</f>
        <v>16</v>
      </c>
    </row>
    <row r="121" spans="1:9" x14ac:dyDescent="0.25">
      <c r="B121" s="13" t="s">
        <v>17</v>
      </c>
      <c r="C121" s="15">
        <f>2^5</f>
        <v>32</v>
      </c>
      <c r="I121" s="19">
        <f>C115*C121</f>
        <v>32</v>
      </c>
    </row>
    <row r="122" spans="1:9" x14ac:dyDescent="0.25">
      <c r="A122" s="13" t="s">
        <v>16</v>
      </c>
      <c r="B122" s="15">
        <f>2^6</f>
        <v>64</v>
      </c>
      <c r="I122" s="19">
        <f>B115*B122</f>
        <v>64</v>
      </c>
    </row>
    <row r="123" spans="1:9" x14ac:dyDescent="0.25">
      <c r="A123" s="21">
        <f>2^7</f>
        <v>128</v>
      </c>
      <c r="I123" s="19">
        <f>A115*A123</f>
        <v>128</v>
      </c>
    </row>
    <row r="124" spans="1:9" x14ac:dyDescent="0.25">
      <c r="I124" s="22">
        <f>SUM(I116:I123)</f>
        <v>254</v>
      </c>
    </row>
    <row r="126" spans="1:9" x14ac:dyDescent="0.25">
      <c r="A126" s="13">
        <f>IPv4Binär!AK27</f>
        <v>0</v>
      </c>
      <c r="B126" s="13">
        <f>IPv4Binär!AL27</f>
        <v>0</v>
      </c>
      <c r="C126" s="13">
        <f>IPv4Binär!AM27</f>
        <v>0</v>
      </c>
      <c r="D126" s="13">
        <f>IPv4Binär!AN27</f>
        <v>0</v>
      </c>
      <c r="E126" s="13">
        <f>IPv4Binär!AO27</f>
        <v>0</v>
      </c>
      <c r="F126" s="13">
        <f>IPv4Binär!AP27</f>
        <v>0</v>
      </c>
      <c r="G126" s="13">
        <f>IPv4Binär!AQ27</f>
        <v>0</v>
      </c>
      <c r="H126" s="13">
        <f>IPv4Binär!AR27</f>
        <v>0</v>
      </c>
      <c r="I126" s="19" t="s">
        <v>23</v>
      </c>
    </row>
    <row r="127" spans="1:9" x14ac:dyDescent="0.25">
      <c r="G127" s="16" t="s">
        <v>22</v>
      </c>
      <c r="H127" s="17">
        <f>2^0</f>
        <v>1</v>
      </c>
      <c r="I127" s="19">
        <f>H126*H127</f>
        <v>0</v>
      </c>
    </row>
    <row r="128" spans="1:9" x14ac:dyDescent="0.25">
      <c r="F128" s="16" t="s">
        <v>21</v>
      </c>
      <c r="G128" s="20">
        <f>2^1</f>
        <v>2</v>
      </c>
      <c r="I128" s="19">
        <f>G126*G128</f>
        <v>0</v>
      </c>
    </row>
    <row r="129" spans="1:9" x14ac:dyDescent="0.25">
      <c r="E129" s="16" t="s">
        <v>20</v>
      </c>
      <c r="F129" s="20">
        <f>2^2</f>
        <v>4</v>
      </c>
      <c r="I129" s="19">
        <f>F126*F129</f>
        <v>0</v>
      </c>
    </row>
    <row r="130" spans="1:9" x14ac:dyDescent="0.25">
      <c r="D130" s="16" t="s">
        <v>19</v>
      </c>
      <c r="E130" s="20">
        <f>2^3</f>
        <v>8</v>
      </c>
      <c r="I130" s="19">
        <f>E126*E130</f>
        <v>0</v>
      </c>
    </row>
    <row r="131" spans="1:9" x14ac:dyDescent="0.25">
      <c r="C131" s="13" t="s">
        <v>18</v>
      </c>
      <c r="D131" s="15">
        <f>2^4</f>
        <v>16</v>
      </c>
      <c r="I131" s="19">
        <f>D126*D131</f>
        <v>0</v>
      </c>
    </row>
    <row r="132" spans="1:9" x14ac:dyDescent="0.25">
      <c r="B132" s="13" t="s">
        <v>17</v>
      </c>
      <c r="C132" s="15">
        <f>2^5</f>
        <v>32</v>
      </c>
      <c r="I132" s="19">
        <f>C126*C132</f>
        <v>0</v>
      </c>
    </row>
    <row r="133" spans="1:9" x14ac:dyDescent="0.25">
      <c r="A133" s="13" t="s">
        <v>16</v>
      </c>
      <c r="B133" s="15">
        <f>2^6</f>
        <v>64</v>
      </c>
      <c r="I133" s="19">
        <f>B126*B133</f>
        <v>0</v>
      </c>
    </row>
    <row r="134" spans="1:9" x14ac:dyDescent="0.25">
      <c r="A134" s="21">
        <f>2^7</f>
        <v>128</v>
      </c>
      <c r="I134" s="19">
        <f>A126*A134</f>
        <v>0</v>
      </c>
    </row>
    <row r="135" spans="1:9" x14ac:dyDescent="0.25">
      <c r="I135" s="22">
        <f>SUM(I127:I134)</f>
        <v>0</v>
      </c>
    </row>
  </sheetData>
  <sheetProtection algorithmName="SHA-512" hashValue="GRIvDneuAFV4uaP8/Clr6iCtj0rwPxptR7QYYWNod/r32tj/DYz3dMKaCFz93NjVqdGf9H9/kLwEXk+t5172Sw==" saltValue="uxTltl5gyruSUMNme/ArFg==" spinCount="100000" sheet="1" objects="1" scenarios="1" selectLockedCells="1"/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IPv4Binär</vt:lpstr>
      <vt:lpstr>Oktett</vt:lpstr>
      <vt:lpstr>Binär zu Dezimal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2023-03-14T19:04:21Z</dcterms:created>
  <dcterms:modified xsi:type="dcterms:W3CDTF">2023-05-08T10:14:39Z</dcterms:modified>
</cp:coreProperties>
</file>